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M:\BZ_RAG_BILANCI\BILANCIO PREVENTIVO\Prev. 2021\pubblicazione bilancio\"/>
    </mc:Choice>
  </mc:AlternateContent>
  <xr:revisionPtr revIDLastSave="0" documentId="13_ncr:1_{9F9DF3FC-179D-46AB-A1B7-A191742B72E1}" xr6:coauthVersionLast="45" xr6:coauthVersionMax="45" xr10:uidLastSave="{00000000-0000-0000-0000-000000000000}"/>
  <bookViews>
    <workbookView xWindow="-120" yWindow="-120" windowWidth="25440" windowHeight="15390" tabRatio="894" xr2:uid="{00000000-000D-0000-FFFF-FFFF00000000}"/>
  </bookViews>
  <sheets>
    <sheet name="pdc2019" sheetId="21" r:id="rId1"/>
    <sheet name="CE statale" sheetId="10" r:id="rId2"/>
    <sheet name="G.u.V.Rechnung Staat" sheetId="11" r:id="rId3"/>
    <sheet name="CE MINISTERIALE 2019" sheetId="26" r:id="rId4"/>
    <sheet name="CE MINISTERIALE DE" sheetId="27" r:id="rId5"/>
  </sheets>
  <externalReferences>
    <externalReference r:id="rId6"/>
  </externalReferences>
  <definedNames>
    <definedName name="_DAT1" localSheetId="0">'[1]Kapitel laufendeFinanzierung SB'!#REF!</definedName>
    <definedName name="_DAT1">'[1]Kapitel laufendeFinanzierung SB'!#REF!</definedName>
    <definedName name="_DAT10" localSheetId="0">'[1]Kapitel laufendeFinanzierung SB'!#REF!</definedName>
    <definedName name="_DAT10">'[1]Kapitel laufendeFinanzierung SB'!#REF!</definedName>
    <definedName name="_DAT11" localSheetId="0">'[1]Kapitel laufendeFinanzierung SB'!#REF!</definedName>
    <definedName name="_DAT11">'[1]Kapitel laufendeFinanzierung SB'!#REF!</definedName>
    <definedName name="_DAT12" localSheetId="0">'[1]Kapitel laufendeFinanzierung SB'!#REF!</definedName>
    <definedName name="_DAT12">'[1]Kapitel laufendeFinanzierung SB'!#REF!</definedName>
    <definedName name="_DAT13" localSheetId="0">'[1]Kapitel laufendeFinanzierung SB'!#REF!</definedName>
    <definedName name="_DAT13">'[1]Kapitel laufendeFinanzierung SB'!#REF!</definedName>
    <definedName name="_DAT14" localSheetId="0">'[1]Kapitel laufendeFinanzierung SB'!#REF!</definedName>
    <definedName name="_DAT14">'[1]Kapitel laufendeFinanzierung SB'!#REF!</definedName>
    <definedName name="_DAT15" localSheetId="0">'[1]Kapitel laufendeFinanzierung SB'!#REF!</definedName>
    <definedName name="_DAT15">'[1]Kapitel laufendeFinanzierung SB'!#REF!</definedName>
    <definedName name="_DAT16" localSheetId="0">'[1]Kapitel laufendeFinanzierung SB'!#REF!</definedName>
    <definedName name="_DAT16">'[1]Kapitel laufendeFinanzierung SB'!#REF!</definedName>
    <definedName name="_DAT17" localSheetId="0">'[1]Kapitel laufendeFinanzierung SB'!#REF!</definedName>
    <definedName name="_DAT17">'[1]Kapitel laufendeFinanzierung SB'!#REF!</definedName>
    <definedName name="_DAT18" localSheetId="0">'[1]Kapitel laufendeFinanzierung SB'!#REF!</definedName>
    <definedName name="_DAT18">'[1]Kapitel laufendeFinanzierung SB'!#REF!</definedName>
    <definedName name="_DAT19" localSheetId="0">'[1]Kapitel laufendeFinanzierung SB'!#REF!</definedName>
    <definedName name="_DAT19">'[1]Kapitel laufendeFinanzierung SB'!#REF!</definedName>
    <definedName name="_DAT2" localSheetId="0">'[1]Kapitel laufendeFinanzierung SB'!#REF!</definedName>
    <definedName name="_DAT2">'[1]Kapitel laufendeFinanzierung SB'!#REF!</definedName>
    <definedName name="_DAT20" localSheetId="0">'[1]Kapitel laufendeFinanzierung SB'!#REF!</definedName>
    <definedName name="_DAT20">'[1]Kapitel laufendeFinanzierung SB'!#REF!</definedName>
    <definedName name="_DAT21" localSheetId="0">'[1]Kapitel laufendeFinanzierung SB'!#REF!</definedName>
    <definedName name="_DAT21">'[1]Kapitel laufendeFinanzierung SB'!#REF!</definedName>
    <definedName name="_DAT3" localSheetId="0">'[1]Kapitel laufendeFinanzierung SB'!#REF!</definedName>
    <definedName name="_DAT3">'[1]Kapitel laufendeFinanzierung SB'!#REF!</definedName>
    <definedName name="_DAT4" localSheetId="0">'[1]Kapitel laufendeFinanzierung SB'!#REF!</definedName>
    <definedName name="_DAT4">'[1]Kapitel laufendeFinanzierung SB'!#REF!</definedName>
    <definedName name="_DAT5" localSheetId="0">'[1]Kapitel laufendeFinanzierung SB'!#REF!</definedName>
    <definedName name="_DAT5">'[1]Kapitel laufendeFinanzierung SB'!#REF!</definedName>
    <definedName name="_DAT6" localSheetId="0">'[1]Kapitel laufendeFinanzierung SB'!#REF!</definedName>
    <definedName name="_DAT6">'[1]Kapitel laufendeFinanzierung SB'!#REF!</definedName>
    <definedName name="_DAT7" localSheetId="0">'[1]Kapitel laufendeFinanzierung SB'!#REF!</definedName>
    <definedName name="_DAT7">'[1]Kapitel laufendeFinanzierung SB'!#REF!</definedName>
    <definedName name="_DAT8" localSheetId="0">'[1]Kapitel laufendeFinanzierung SB'!#REF!</definedName>
    <definedName name="_DAT8">'[1]Kapitel laufendeFinanzierung SB'!#REF!</definedName>
    <definedName name="_DAT9" localSheetId="0">'[1]Kapitel laufendeFinanzierung SB'!#REF!</definedName>
    <definedName name="_DAT9">'[1]Kapitel laufendeFinanzierung SB'!#REF!</definedName>
    <definedName name="_xlnm._FilterDatabase" localSheetId="3" hidden="1">'CE MINISTERIALE 2019'!$L$1:$L$656</definedName>
    <definedName name="_xlnm._FilterDatabase" localSheetId="4" hidden="1">'CE MINISTERIALE DE'!$L$1:$L$656</definedName>
    <definedName name="_xlnm._FilterDatabase" localSheetId="0" hidden="1">'pdc2019'!$A$4:$U$1078</definedName>
    <definedName name="_xlnm.Database" localSheetId="0">#REF!</definedName>
    <definedName name="_xlnm.Database">#REF!</definedName>
    <definedName name="_xlnm.Print_Area" localSheetId="3">'CE MINISTERIALE 2019'!$A$1:$AB$605</definedName>
    <definedName name="_xlnm.Print_Area" localSheetId="4">'CE MINISTERIALE DE'!$A$1:$AB$605</definedName>
    <definedName name="_xlnm.Print_Area" localSheetId="1">'CE statale'!$B$1:$M$121</definedName>
    <definedName name="_xlnm.Print_Area" localSheetId="2">'G.u.V.Rechnung Staat'!$B$1:$M$121</definedName>
    <definedName name="_xlnm.Print_Area" localSheetId="0">'pdc2019'!$B$1:$W$1087</definedName>
    <definedName name="_xlnm.Print_Titles" localSheetId="3">'CE MINISTERIALE 2019'!$1:$25</definedName>
    <definedName name="_xlnm.Print_Titles" localSheetId="4">'CE MINISTERIALE DE'!$1:$25</definedName>
    <definedName name="_xlnm.Print_Titles" localSheetId="1">'CE statale'!$4:$8</definedName>
    <definedName name="_xlnm.Print_Titles" localSheetId="2">'G.u.V.Rechnung Staat'!$4:$8</definedName>
    <definedName name="_xlnm.Print_Titles" localSheetId="0">'pdc2019'!$1:$3</definedName>
    <definedName name="Economico__distretto" localSheetId="1">#REF!</definedName>
    <definedName name="Economico__distretto" localSheetId="0">#REF!</definedName>
    <definedName name="Economico__distretto">#REF!</definedName>
    <definedName name="Economico_classe" localSheetId="1">#REF!</definedName>
    <definedName name="Economico_classe" localSheetId="0">#REF!</definedName>
    <definedName name="Economico_classe">#REF!</definedName>
    <definedName name="Economico_contabilita" localSheetId="1">#REF!</definedName>
    <definedName name="Economico_contabilita" localSheetId="0">#REF!</definedName>
    <definedName name="Economico_contabilita">#REF!</definedName>
    <definedName name="Economico_descrizione" localSheetId="1">#REF!</definedName>
    <definedName name="Economico_descrizione" localSheetId="0">#REF!</definedName>
    <definedName name="Economico_descrizione">#REF!</definedName>
    <definedName name="Economico_elaboratoil" localSheetId="1">#REF!</definedName>
    <definedName name="Economico_elaboratoil" localSheetId="0">#REF!</definedName>
    <definedName name="Economico_elaboratoil">#REF!</definedName>
    <definedName name="Economico_istituto" localSheetId="1">#REF!</definedName>
    <definedName name="Economico_istituto" localSheetId="0">#REF!</definedName>
    <definedName name="Economico_istituto">#REF!</definedName>
    <definedName name="Economico_periodo" localSheetId="1">#REF!</definedName>
    <definedName name="Economico_periodo" localSheetId="0">#REF!</definedName>
    <definedName name="Economico_periodo">#REF!</definedName>
    <definedName name="Economico_tipo" localSheetId="1">#REF!</definedName>
    <definedName name="Economico_tipo" localSheetId="0">#REF!</definedName>
    <definedName name="Economico_tipo">#REF!</definedName>
    <definedName name="Economico_tipocont" localSheetId="1">#REF!</definedName>
    <definedName name="Economico_tipocont" localSheetId="0">#REF!</definedName>
    <definedName name="Economico_tipocont">#REF!</definedName>
    <definedName name="Excel_BuiltIn_Criteria" localSheetId="0">#REF!</definedName>
    <definedName name="Excel_BuiltIn_Criteria">#REF!</definedName>
    <definedName name="Excel_BuiltIn_Database" localSheetId="0">#REF!</definedName>
    <definedName name="Excel_BuiltIn_Database">#REF!</definedName>
    <definedName name="Excel_BuiltIn_Extract" localSheetId="0">#REF!</definedName>
    <definedName name="Excel_BuiltIn_Extract">#REF!</definedName>
    <definedName name="finanziario" localSheetId="0">#REF!</definedName>
    <definedName name="finanziario">#REF!</definedName>
    <definedName name="Finanziario_descrizione" localSheetId="1">#REF!</definedName>
    <definedName name="Finanziario_descrizione" localSheetId="0">#REF!</definedName>
    <definedName name="Finanziario_descrizione">#REF!</definedName>
    <definedName name="Finanziario_elaboratoil" localSheetId="1">#REF!</definedName>
    <definedName name="Finanziario_elaboratoil" localSheetId="0">#REF!</definedName>
    <definedName name="Finanziario_elaboratoil">#REF!</definedName>
    <definedName name="_xlnm.Criteria" localSheetId="0">#REF!</definedName>
    <definedName name="_xlnm.Criteria">#REF!</definedName>
    <definedName name="TEST1" localSheetId="0">'[1]Kapitel laufendeFinanzierung SB'!#REF!</definedName>
    <definedName name="TEST1">'[1]Kapitel laufendeFinanzierung SB'!#REF!</definedName>
    <definedName name="TESTHKEY" localSheetId="0">'[1]Kapitel laufendeFinanzierung SB'!#REF!</definedName>
    <definedName name="TESTHKEY">'[1]Kapitel laufendeFinanzierung SB'!#REF!</definedName>
    <definedName name="TESTKEYS" localSheetId="0">'[1]Kapitel laufendeFinanzierung SB'!#REF!</definedName>
    <definedName name="TESTKEYS">'[1]Kapitel laufendeFinanzierung SB'!#REF!</definedName>
    <definedName name="TESTVKEY" localSheetId="0">'[1]Kapitel laufendeFinanzierung SB'!#REF!</definedName>
    <definedName name="TESTVKEY">'[1]Kapitel laufendeFinanzierung SB'!#REF!</definedName>
    <definedName name="_xlnm.Extract" localSheetId="0">#REF!</definedName>
    <definedName name="_xlnm.Extrac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0" l="1"/>
  <c r="AD26" i="26" l="1"/>
  <c r="AD25" i="26"/>
  <c r="AD587" i="26"/>
  <c r="AD586" i="26"/>
  <c r="AD585" i="26"/>
  <c r="AD583" i="26"/>
  <c r="AD582" i="26"/>
  <c r="AD581" i="26"/>
  <c r="AD580" i="26"/>
  <c r="AD575" i="26"/>
  <c r="AD574" i="26"/>
  <c r="AD573" i="26"/>
  <c r="AD572" i="26"/>
  <c r="AD571" i="26"/>
  <c r="AD570" i="26"/>
  <c r="AD569" i="26"/>
  <c r="AD568" i="26"/>
  <c r="AD566" i="26"/>
  <c r="AD565" i="26"/>
  <c r="AD563" i="26"/>
  <c r="AD562" i="26"/>
  <c r="AD561" i="26"/>
  <c r="AD560" i="26"/>
  <c r="AD559" i="26"/>
  <c r="AD558" i="26"/>
  <c r="AD557" i="26"/>
  <c r="AD556" i="26"/>
  <c r="AD554" i="26"/>
  <c r="AD552" i="26"/>
  <c r="AD551" i="26"/>
  <c r="AD548" i="26"/>
  <c r="AD547" i="26"/>
  <c r="AD545" i="26"/>
  <c r="AD543" i="26"/>
  <c r="AD542" i="26"/>
  <c r="AD541" i="26"/>
  <c r="AD540" i="26"/>
  <c r="AD539" i="26"/>
  <c r="AD538" i="26"/>
  <c r="AD537" i="26"/>
  <c r="AD536" i="26"/>
  <c r="AD534" i="26"/>
  <c r="AD532" i="26"/>
  <c r="AD531" i="26"/>
  <c r="AD530" i="26"/>
  <c r="AD529" i="26"/>
  <c r="AD528" i="26"/>
  <c r="AD527" i="26"/>
  <c r="AD526" i="26"/>
  <c r="AD524" i="26"/>
  <c r="AD523" i="26"/>
  <c r="AD521" i="26"/>
  <c r="AD519" i="26"/>
  <c r="AD517" i="26"/>
  <c r="AD515" i="26"/>
  <c r="AD514" i="26"/>
  <c r="AD513" i="26"/>
  <c r="AD511" i="26"/>
  <c r="AD510" i="26"/>
  <c r="AD508" i="26"/>
  <c r="AD507" i="26"/>
  <c r="AD506" i="26"/>
  <c r="AD504" i="26"/>
  <c r="AD503" i="26"/>
  <c r="AD502" i="26"/>
  <c r="AD501" i="26"/>
  <c r="AD500" i="26"/>
  <c r="AD498" i="26"/>
  <c r="AD497" i="26"/>
  <c r="AD496" i="26"/>
  <c r="AD492" i="26"/>
  <c r="AD491" i="26"/>
  <c r="AD490" i="26"/>
  <c r="AD489" i="26"/>
  <c r="AD488" i="26"/>
  <c r="AD487" i="26"/>
  <c r="AD486" i="26"/>
  <c r="AD485" i="26"/>
  <c r="AD484" i="26"/>
  <c r="AD483" i="26"/>
  <c r="AD481" i="26"/>
  <c r="AD480" i="26"/>
  <c r="AD479" i="26"/>
  <c r="AD478" i="26"/>
  <c r="AD477" i="26"/>
  <c r="AD474" i="26"/>
  <c r="AD473" i="26"/>
  <c r="AD472" i="26"/>
  <c r="AD471" i="26"/>
  <c r="AD470" i="26"/>
  <c r="AD469" i="26"/>
  <c r="AD468" i="26"/>
  <c r="AD467" i="26"/>
  <c r="AD464" i="26"/>
  <c r="AD463" i="26"/>
  <c r="AD462" i="26"/>
  <c r="AD461" i="26"/>
  <c r="AD460" i="26"/>
  <c r="AD459" i="26"/>
  <c r="AD457" i="26"/>
  <c r="AD456" i="26"/>
  <c r="AD455" i="26"/>
  <c r="AD454" i="26"/>
  <c r="AD453" i="26"/>
  <c r="AD452" i="26"/>
  <c r="AD451" i="26"/>
  <c r="AD450" i="26"/>
  <c r="AD447" i="26"/>
  <c r="AD446" i="26"/>
  <c r="AD444" i="26"/>
  <c r="AD443" i="26"/>
  <c r="AD442" i="26"/>
  <c r="AD439" i="26"/>
  <c r="AD437" i="26"/>
  <c r="AD436" i="26"/>
  <c r="AD435" i="26"/>
  <c r="AD434" i="26"/>
  <c r="AD432" i="26"/>
  <c r="AD431" i="26"/>
  <c r="AD429" i="26"/>
  <c r="AD428" i="26"/>
  <c r="AD427" i="26"/>
  <c r="AD425" i="26"/>
  <c r="AD424" i="26"/>
  <c r="AD423" i="26"/>
  <c r="AD420" i="26"/>
  <c r="AD419" i="26"/>
  <c r="AD418" i="26"/>
  <c r="AD416" i="26"/>
  <c r="AD415" i="26"/>
  <c r="AD414" i="26"/>
  <c r="AD411" i="26"/>
  <c r="AD410" i="26"/>
  <c r="AD409" i="26"/>
  <c r="AD407" i="26"/>
  <c r="AD406" i="26"/>
  <c r="AD405" i="26"/>
  <c r="AD402" i="26"/>
  <c r="AD401" i="26"/>
  <c r="AD398" i="26"/>
  <c r="AD397" i="26"/>
  <c r="AD396" i="26"/>
  <c r="AD394" i="26"/>
  <c r="AD393" i="26"/>
  <c r="AD387" i="26"/>
  <c r="AD386" i="26"/>
  <c r="AD385" i="26"/>
  <c r="AD384" i="26"/>
  <c r="AD382" i="26"/>
  <c r="AD381" i="26"/>
  <c r="AD379" i="26"/>
  <c r="AD377" i="26"/>
  <c r="AD376" i="26"/>
  <c r="AD375" i="26"/>
  <c r="AD374" i="26"/>
  <c r="AD373" i="26"/>
  <c r="AD372" i="26"/>
  <c r="AD371" i="26"/>
  <c r="AD369" i="26"/>
  <c r="AD368" i="26"/>
  <c r="AD366" i="26"/>
  <c r="AD365" i="26"/>
  <c r="AD364" i="26"/>
  <c r="AD362" i="26"/>
  <c r="AD361" i="26"/>
  <c r="AD360" i="26"/>
  <c r="AD359" i="26"/>
  <c r="AD358" i="26"/>
  <c r="AD357" i="26"/>
  <c r="AD355" i="26"/>
  <c r="AD354" i="26"/>
  <c r="AD352" i="26"/>
  <c r="AD351" i="26"/>
  <c r="AD350" i="26"/>
  <c r="AD348" i="26"/>
  <c r="AD347" i="26"/>
  <c r="AD345" i="26"/>
  <c r="AD344" i="26"/>
  <c r="AD343" i="26"/>
  <c r="AD342" i="26"/>
  <c r="AD341" i="26"/>
  <c r="AD340" i="26"/>
  <c r="AD339" i="26"/>
  <c r="AD338" i="26"/>
  <c r="AD337" i="26"/>
  <c r="AD335" i="26"/>
  <c r="AD334" i="26"/>
  <c r="AD331" i="26"/>
  <c r="AD329" i="26"/>
  <c r="AD328" i="26"/>
  <c r="AD327" i="26"/>
  <c r="AD326" i="26"/>
  <c r="AD325" i="26"/>
  <c r="AD324" i="26"/>
  <c r="AD322" i="26"/>
  <c r="AD321" i="26"/>
  <c r="AD320" i="26"/>
  <c r="AD318" i="26"/>
  <c r="AD317" i="26"/>
  <c r="AD316" i="26"/>
  <c r="AD315" i="26"/>
  <c r="AD314" i="26"/>
  <c r="AD313" i="26"/>
  <c r="AD311" i="26"/>
  <c r="AD310" i="26"/>
  <c r="AD308" i="26"/>
  <c r="AD307" i="26"/>
  <c r="AD306" i="26"/>
  <c r="AD305" i="26"/>
  <c r="AD304" i="26"/>
  <c r="AD303" i="26"/>
  <c r="AD302" i="26"/>
  <c r="AD300" i="26"/>
  <c r="AD299" i="26"/>
  <c r="AD298" i="26"/>
  <c r="AD297" i="26"/>
  <c r="AD296" i="26"/>
  <c r="AD295" i="26"/>
  <c r="AD294" i="26"/>
  <c r="AD292" i="26"/>
  <c r="AD291" i="26"/>
  <c r="AD290" i="26"/>
  <c r="AD289" i="26"/>
  <c r="AD288" i="26"/>
  <c r="AD287" i="26"/>
  <c r="AD286" i="26"/>
  <c r="AD283" i="26"/>
  <c r="AD282" i="26"/>
  <c r="AD281" i="26"/>
  <c r="AD280" i="26"/>
  <c r="AD278" i="26"/>
  <c r="AD277" i="26"/>
  <c r="AD276" i="26"/>
  <c r="AD275" i="26"/>
  <c r="AD274" i="26"/>
  <c r="AD272" i="26"/>
  <c r="AD271" i="26"/>
  <c r="AD270" i="26"/>
  <c r="AD269" i="26"/>
  <c r="AD268" i="26"/>
  <c r="AD267" i="26"/>
  <c r="AD265" i="26"/>
  <c r="AD264" i="26"/>
  <c r="AD263" i="26"/>
  <c r="AD262" i="26"/>
  <c r="AD261" i="26"/>
  <c r="AD259" i="26"/>
  <c r="AD258" i="26"/>
  <c r="AD257" i="26"/>
  <c r="AD256" i="26"/>
  <c r="AD255" i="26"/>
  <c r="AD253" i="26"/>
  <c r="AD252" i="26"/>
  <c r="AD251" i="26"/>
  <c r="AD249" i="26"/>
  <c r="AD248" i="26"/>
  <c r="AD247" i="26"/>
  <c r="AD246" i="26"/>
  <c r="AD244" i="26"/>
  <c r="AD243" i="26"/>
  <c r="AD242" i="26"/>
  <c r="AD241" i="26"/>
  <c r="AD239" i="26"/>
  <c r="AD238" i="26"/>
  <c r="AD237" i="26"/>
  <c r="AD236" i="26"/>
  <c r="AD235" i="26"/>
  <c r="AD233" i="26"/>
  <c r="AD232" i="26"/>
  <c r="AD231" i="26"/>
  <c r="AD230" i="26"/>
  <c r="AD229" i="26"/>
  <c r="AD228" i="26"/>
  <c r="AD227" i="26"/>
  <c r="AD226" i="26"/>
  <c r="AD225" i="26"/>
  <c r="AD224" i="26"/>
  <c r="AD222" i="26"/>
  <c r="AD221" i="26"/>
  <c r="AD220" i="26"/>
  <c r="AD219" i="26"/>
  <c r="AD218" i="26"/>
  <c r="AD217" i="26"/>
  <c r="AD216" i="26"/>
  <c r="AD214" i="26"/>
  <c r="AD213" i="26"/>
  <c r="AD212" i="26"/>
  <c r="AD210" i="26"/>
  <c r="AD209" i="26"/>
  <c r="AD207" i="26"/>
  <c r="AD206" i="26"/>
  <c r="AD205" i="26"/>
  <c r="AD200" i="26"/>
  <c r="AD199" i="26"/>
  <c r="AD198" i="26"/>
  <c r="AD197" i="26"/>
  <c r="AD196" i="26"/>
  <c r="AD195" i="26"/>
  <c r="AD194" i="26"/>
  <c r="AD192" i="26"/>
  <c r="AD191" i="26"/>
  <c r="AD190" i="26"/>
  <c r="AD189" i="26"/>
  <c r="AD188" i="26"/>
  <c r="AD187" i="26"/>
  <c r="AD185" i="26"/>
  <c r="AD182" i="26"/>
  <c r="AD181" i="26"/>
  <c r="AD179" i="26"/>
  <c r="AD177" i="26"/>
  <c r="AD174" i="26"/>
  <c r="AD173" i="26"/>
  <c r="AD172" i="26"/>
  <c r="AD170" i="26"/>
  <c r="AD169" i="26"/>
  <c r="AD168" i="26"/>
  <c r="AD166" i="26"/>
  <c r="AD165" i="26"/>
  <c r="AD158" i="26"/>
  <c r="AD157" i="26"/>
  <c r="AD156" i="26"/>
  <c r="AD154" i="26"/>
  <c r="AD153" i="26"/>
  <c r="AD152" i="26"/>
  <c r="AD151" i="26"/>
  <c r="AD150" i="26"/>
  <c r="AD149" i="26"/>
  <c r="AD148" i="26"/>
  <c r="AD146" i="26"/>
  <c r="AD145" i="26"/>
  <c r="AD144" i="26"/>
  <c r="AD142" i="26"/>
  <c r="AD141" i="26"/>
  <c r="AD140" i="26"/>
  <c r="AD139" i="26"/>
  <c r="AD138" i="26"/>
  <c r="AD135" i="26"/>
  <c r="AD134" i="26"/>
  <c r="AD133" i="26"/>
  <c r="AD131" i="26"/>
  <c r="AD130" i="26"/>
  <c r="AD129" i="26"/>
  <c r="AD128" i="26"/>
  <c r="AD126" i="26"/>
  <c r="AD125" i="26"/>
  <c r="AD123" i="26"/>
  <c r="AD121" i="26"/>
  <c r="AD120" i="26"/>
  <c r="AD119" i="26"/>
  <c r="AD118" i="26"/>
  <c r="AD117" i="26"/>
  <c r="AD116" i="26"/>
  <c r="AD115" i="26"/>
  <c r="AD113" i="26"/>
  <c r="AD112" i="26"/>
  <c r="AD111" i="26"/>
  <c r="AD110" i="26"/>
  <c r="AD109" i="26"/>
  <c r="AD108" i="26"/>
  <c r="AD106" i="26"/>
  <c r="AD105" i="26"/>
  <c r="AD104" i="26"/>
  <c r="AD103" i="26"/>
  <c r="AD102" i="26"/>
  <c r="AD100" i="26"/>
  <c r="AD99" i="26"/>
  <c r="AD98" i="26"/>
  <c r="AD97" i="26"/>
  <c r="AD96" i="26"/>
  <c r="AD95" i="26"/>
  <c r="AD94" i="26"/>
  <c r="AD93" i="26"/>
  <c r="AD92" i="26"/>
  <c r="AD91" i="26"/>
  <c r="AD90" i="26"/>
  <c r="AD89" i="26"/>
  <c r="AD88" i="26"/>
  <c r="AD87" i="26"/>
  <c r="AD85" i="26"/>
  <c r="AD84" i="26"/>
  <c r="AD83" i="26"/>
  <c r="AD82" i="26"/>
  <c r="AD81" i="26"/>
  <c r="AD80" i="26"/>
  <c r="AD79" i="26"/>
  <c r="AD78" i="26"/>
  <c r="AD77" i="26"/>
  <c r="AD76" i="26"/>
  <c r="AD75" i="26"/>
  <c r="AD74" i="26"/>
  <c r="AD73" i="26"/>
  <c r="AD72" i="26"/>
  <c r="AD71" i="26"/>
  <c r="AD70" i="26"/>
  <c r="AD66" i="26"/>
  <c r="AD65" i="26"/>
  <c r="AD64" i="26"/>
  <c r="AD63" i="26"/>
  <c r="AD62" i="26"/>
  <c r="AD60" i="26"/>
  <c r="AD59" i="26"/>
  <c r="AD57" i="26"/>
  <c r="AD56" i="26"/>
  <c r="AD55" i="26"/>
  <c r="AD54" i="26"/>
  <c r="AD53" i="26"/>
  <c r="AD51" i="26"/>
  <c r="AD50" i="26"/>
  <c r="AD49" i="26"/>
  <c r="AD48" i="26"/>
  <c r="AD47" i="26"/>
  <c r="AD45" i="26"/>
  <c r="AD44" i="26"/>
  <c r="AD42" i="26"/>
  <c r="AD41" i="26"/>
  <c r="AD40" i="26"/>
  <c r="AD39" i="26"/>
  <c r="AD36" i="26"/>
  <c r="AD35" i="26"/>
  <c r="AD34" i="26"/>
  <c r="AD33" i="26"/>
  <c r="AD31" i="26"/>
  <c r="AD30" i="26"/>
  <c r="AD584" i="26"/>
  <c r="AD367" i="26" l="1"/>
  <c r="AD516" i="26"/>
  <c r="AD555" i="26"/>
  <c r="AD553" i="26" s="1"/>
  <c r="AD380" i="26"/>
  <c r="AD550" i="26"/>
  <c r="AD426" i="26"/>
  <c r="AD132" i="26"/>
  <c r="AD143" i="26"/>
  <c r="AD413" i="26"/>
  <c r="AD509" i="26"/>
  <c r="AD127" i="26"/>
  <c r="AD408" i="26"/>
  <c r="AD495" i="26"/>
  <c r="AD319" i="26"/>
  <c r="AD449" i="26"/>
  <c r="AD171" i="26"/>
  <c r="AD167" i="26"/>
  <c r="AD254" i="26"/>
  <c r="AD250" i="26" s="1"/>
  <c r="AD279" i="26"/>
  <c r="AD312" i="26"/>
  <c r="AD336" i="26"/>
  <c r="AD346" i="26"/>
  <c r="AD349" i="26"/>
  <c r="AD383" i="26"/>
  <c r="AD404" i="26"/>
  <c r="AD417" i="26"/>
  <c r="AD422" i="26"/>
  <c r="AD433" i="26"/>
  <c r="AD430" i="26" s="1"/>
  <c r="AD441" i="26"/>
  <c r="AD440" i="26" s="1"/>
  <c r="AD438" i="26" s="1"/>
  <c r="AD445" i="26"/>
  <c r="AD458" i="26"/>
  <c r="AD466" i="26"/>
  <c r="AD482" i="26"/>
  <c r="AD499" i="26"/>
  <c r="AD505" i="26"/>
  <c r="AD525" i="26"/>
  <c r="AD522" i="26" s="1"/>
  <c r="AD535" i="26"/>
  <c r="AD533" i="26" s="1"/>
  <c r="AD567" i="26"/>
  <c r="AD564" i="26" s="1"/>
  <c r="AD579" i="26"/>
  <c r="AD588" i="26" s="1"/>
  <c r="AD61" i="26"/>
  <c r="AD101" i="26"/>
  <c r="AD86" i="26" s="1"/>
  <c r="AD147" i="26"/>
  <c r="AD43" i="26"/>
  <c r="AD234" i="26"/>
  <c r="AD38" i="26"/>
  <c r="AD32" i="26"/>
  <c r="AD29" i="26" s="1"/>
  <c r="AD28" i="26" s="1"/>
  <c r="AD46" i="26"/>
  <c r="AD52" i="26"/>
  <c r="AD58" i="26"/>
  <c r="AD69" i="26"/>
  <c r="AD107" i="26"/>
  <c r="AD114" i="26"/>
  <c r="AD124" i="26"/>
  <c r="AD137" i="26"/>
  <c r="AD136" i="26" s="1"/>
  <c r="AD155" i="26"/>
  <c r="AD184" i="26"/>
  <c r="AD193" i="26"/>
  <c r="AD211" i="26"/>
  <c r="AD223" i="26"/>
  <c r="AD215" i="26" s="1"/>
  <c r="AD240" i="26"/>
  <c r="AD245" i="26"/>
  <c r="AD260" i="26"/>
  <c r="AD266" i="26"/>
  <c r="AD273" i="26"/>
  <c r="AD285" i="26"/>
  <c r="AD284" i="26" s="1"/>
  <c r="AD293" i="26"/>
  <c r="AD301" i="26"/>
  <c r="AD356" i="26"/>
  <c r="AD363" i="26"/>
  <c r="AD370" i="26"/>
  <c r="AD395" i="26"/>
  <c r="P25" i="21"/>
  <c r="AD176" i="26" s="1"/>
  <c r="P21" i="21"/>
  <c r="AD180" i="26" s="1"/>
  <c r="Q398" i="21"/>
  <c r="Q394" i="21"/>
  <c r="Q393" i="21"/>
  <c r="Q390" i="21"/>
  <c r="Q389" i="21"/>
  <c r="AD549" i="26" l="1"/>
  <c r="AD378" i="26"/>
  <c r="AD421" i="26"/>
  <c r="AD122" i="26"/>
  <c r="AD412" i="26"/>
  <c r="AD403" i="26"/>
  <c r="AD448" i="26"/>
  <c r="AD333" i="26"/>
  <c r="AD520" i="26"/>
  <c r="AD518" i="26" s="1"/>
  <c r="AD309" i="26"/>
  <c r="AD512" i="26"/>
  <c r="AD68" i="26"/>
  <c r="AD67" i="26" s="1"/>
  <c r="AD37" i="26"/>
  <c r="AD27" i="26" s="1"/>
  <c r="AD546" i="26"/>
  <c r="AD544" i="26" s="1"/>
  <c r="AD353" i="26"/>
  <c r="P739" i="21"/>
  <c r="AD476" i="26" s="1"/>
  <c r="AD475" i="26" s="1"/>
  <c r="AD465" i="26" s="1"/>
  <c r="Q887" i="21"/>
  <c r="P283" i="21"/>
  <c r="AD330" i="26" s="1"/>
  <c r="AD323" i="26" s="1"/>
  <c r="P406" i="21"/>
  <c r="AD400" i="26" s="1"/>
  <c r="AD399" i="26" s="1"/>
  <c r="P402" i="21"/>
  <c r="AD392" i="26" s="1"/>
  <c r="AD391" i="26" s="1"/>
  <c r="AD390" i="26" s="1"/>
  <c r="AD389" i="26" l="1"/>
  <c r="AD388" i="26" s="1"/>
  <c r="AD332" i="26"/>
  <c r="AD576" i="26"/>
  <c r="AD159" i="26"/>
  <c r="P143" i="21"/>
  <c r="AD208" i="26" s="1"/>
  <c r="AD204" i="26" s="1"/>
  <c r="AD203" i="26" s="1"/>
  <c r="AD202" i="26" s="1"/>
  <c r="AD201" i="26" s="1"/>
  <c r="P32" i="21"/>
  <c r="AD183" i="26" s="1"/>
  <c r="P27" i="21"/>
  <c r="AD178" i="26" s="1"/>
  <c r="AD175" i="26" s="1"/>
  <c r="P8" i="21"/>
  <c r="AD164" i="26" s="1"/>
  <c r="AD163" i="26" s="1"/>
  <c r="AD162" i="26" l="1"/>
  <c r="AD161" i="26" s="1"/>
  <c r="AD493" i="26" s="1"/>
  <c r="AD577" i="26" s="1"/>
  <c r="AD589" i="26" s="1"/>
  <c r="V152" i="21" l="1"/>
  <c r="W152" i="21" s="1"/>
  <c r="T152" i="21"/>
  <c r="U152" i="21" s="1"/>
  <c r="R152" i="21"/>
  <c r="S152" i="21" s="1"/>
  <c r="O851" i="21" l="1"/>
  <c r="O426" i="21"/>
  <c r="O425" i="21"/>
  <c r="O422" i="21"/>
  <c r="O421" i="21"/>
  <c r="O398" i="21"/>
  <c r="O397" i="21"/>
  <c r="O390" i="21"/>
  <c r="O389" i="21"/>
  <c r="O272" i="21"/>
  <c r="O167" i="21"/>
  <c r="O115" i="21"/>
  <c r="V277" i="21"/>
  <c r="W277" i="21" s="1"/>
  <c r="T277" i="21"/>
  <c r="U277" i="21" s="1"/>
  <c r="R277" i="21"/>
  <c r="S277" i="21" s="1"/>
  <c r="V32" i="21" l="1"/>
  <c r="W32" i="21" s="1"/>
  <c r="T32" i="21"/>
  <c r="U32" i="21" s="1"/>
  <c r="R32" i="21"/>
  <c r="S32" i="21" s="1"/>
  <c r="D578" i="27" l="1"/>
  <c r="D494" i="27"/>
  <c r="D186" i="27"/>
  <c r="D160" i="27"/>
  <c r="D26" i="27"/>
  <c r="L20" i="27"/>
  <c r="I20" i="27"/>
  <c r="R14" i="27"/>
  <c r="AA14" i="27"/>
  <c r="AA12" i="27"/>
  <c r="X12" i="27"/>
  <c r="U12" i="27"/>
  <c r="R12" i="27"/>
  <c r="U10" i="27"/>
  <c r="T10" i="27"/>
  <c r="S10" i="27"/>
  <c r="R10" i="27"/>
  <c r="T1078" i="21" l="1"/>
  <c r="T1077" i="21"/>
  <c r="T1076" i="21"/>
  <c r="T1075" i="21"/>
  <c r="T1074" i="21"/>
  <c r="T1073" i="21"/>
  <c r="T1072" i="21"/>
  <c r="T1071" i="21"/>
  <c r="T1070" i="21"/>
  <c r="T1069" i="21"/>
  <c r="T1068" i="21"/>
  <c r="T1067" i="21"/>
  <c r="T1066" i="21"/>
  <c r="T1065" i="21"/>
  <c r="T1064" i="21"/>
  <c r="T1063" i="21"/>
  <c r="T1062" i="21"/>
  <c r="T1061" i="21"/>
  <c r="T1060" i="21"/>
  <c r="T1059" i="21"/>
  <c r="T1058" i="21"/>
  <c r="T1057" i="21"/>
  <c r="T1056" i="21"/>
  <c r="T1055" i="21"/>
  <c r="T1054" i="21"/>
  <c r="T1053" i="21"/>
  <c r="T1052" i="21"/>
  <c r="T1051" i="21"/>
  <c r="T1050" i="21"/>
  <c r="T1049" i="21"/>
  <c r="T1048" i="21"/>
  <c r="T1047" i="21"/>
  <c r="T1046" i="21"/>
  <c r="T1045" i="21"/>
  <c r="T1044" i="21"/>
  <c r="T1043" i="21"/>
  <c r="T1042" i="21"/>
  <c r="T1041" i="21"/>
  <c r="T1040" i="21"/>
  <c r="T1039" i="21"/>
  <c r="T1038" i="21"/>
  <c r="T1037" i="21"/>
  <c r="T1036" i="21"/>
  <c r="T1035" i="21"/>
  <c r="T1034" i="21"/>
  <c r="T1033" i="21"/>
  <c r="T1032" i="21"/>
  <c r="T1031" i="21"/>
  <c r="T1030" i="21"/>
  <c r="T1029" i="21"/>
  <c r="T1028" i="21"/>
  <c r="T1027" i="21"/>
  <c r="T1026" i="21"/>
  <c r="T1025" i="21"/>
  <c r="T1024" i="21"/>
  <c r="T1023" i="21"/>
  <c r="T1022" i="21"/>
  <c r="T1021" i="21"/>
  <c r="T1020" i="21"/>
  <c r="T1019" i="21"/>
  <c r="T1018" i="21"/>
  <c r="T1017" i="21"/>
  <c r="T1016" i="21"/>
  <c r="T1015" i="21"/>
  <c r="T1014" i="21"/>
  <c r="T1013" i="21"/>
  <c r="T1012" i="21"/>
  <c r="T1011" i="21"/>
  <c r="T1010" i="21"/>
  <c r="T1009" i="21"/>
  <c r="T1008" i="21"/>
  <c r="T1007" i="21"/>
  <c r="T1006" i="21"/>
  <c r="T1005" i="21"/>
  <c r="T1004" i="21"/>
  <c r="T1003" i="21"/>
  <c r="T1002" i="21"/>
  <c r="T1001" i="21"/>
  <c r="T1000" i="21"/>
  <c r="T999" i="21"/>
  <c r="T998" i="21"/>
  <c r="T997" i="21"/>
  <c r="T996" i="21"/>
  <c r="T995" i="21"/>
  <c r="T994" i="21"/>
  <c r="T993" i="21"/>
  <c r="T992" i="21"/>
  <c r="T991" i="21"/>
  <c r="T990" i="21"/>
  <c r="T989" i="21"/>
  <c r="T988" i="21"/>
  <c r="T987" i="21"/>
  <c r="T986" i="21"/>
  <c r="T985" i="21"/>
  <c r="T984" i="21"/>
  <c r="T983" i="21"/>
  <c r="T982" i="21"/>
  <c r="T981" i="21"/>
  <c r="T980" i="21"/>
  <c r="T979" i="21"/>
  <c r="T978" i="21"/>
  <c r="T977" i="21"/>
  <c r="T976" i="21"/>
  <c r="T975" i="21"/>
  <c r="T974" i="21"/>
  <c r="T973" i="21"/>
  <c r="T972" i="21"/>
  <c r="T971" i="21"/>
  <c r="T970" i="21"/>
  <c r="T969" i="21"/>
  <c r="T968" i="21"/>
  <c r="T967" i="21"/>
  <c r="T966" i="21"/>
  <c r="T965" i="21"/>
  <c r="T964" i="21"/>
  <c r="T963" i="21"/>
  <c r="T962" i="21"/>
  <c r="T961" i="21"/>
  <c r="T960" i="21"/>
  <c r="T959" i="21"/>
  <c r="T958" i="21"/>
  <c r="T957" i="21"/>
  <c r="T956" i="21"/>
  <c r="T955" i="21"/>
  <c r="T954" i="21"/>
  <c r="T953" i="21"/>
  <c r="T952" i="21"/>
  <c r="T951" i="21"/>
  <c r="T950" i="21"/>
  <c r="T949" i="21"/>
  <c r="T948" i="21"/>
  <c r="T947" i="21"/>
  <c r="T946" i="21"/>
  <c r="T945" i="21"/>
  <c r="T944" i="21"/>
  <c r="T943" i="21"/>
  <c r="T942" i="21"/>
  <c r="T941" i="21"/>
  <c r="T940" i="21"/>
  <c r="T939" i="21"/>
  <c r="T938" i="21"/>
  <c r="T937" i="21"/>
  <c r="T936" i="21"/>
  <c r="T935" i="21"/>
  <c r="T934" i="21"/>
  <c r="T933" i="21"/>
  <c r="T932" i="21"/>
  <c r="T931" i="21"/>
  <c r="T930" i="21"/>
  <c r="T929" i="21"/>
  <c r="T928" i="21"/>
  <c r="T927" i="21"/>
  <c r="T926" i="21"/>
  <c r="T925" i="21"/>
  <c r="T924" i="21"/>
  <c r="T923" i="21"/>
  <c r="T922" i="21"/>
  <c r="T921" i="21"/>
  <c r="T920" i="21"/>
  <c r="T919" i="21"/>
  <c r="T918" i="21"/>
  <c r="T917" i="21"/>
  <c r="T916" i="21"/>
  <c r="T915" i="21"/>
  <c r="T914" i="21"/>
  <c r="T913" i="21"/>
  <c r="T912" i="21"/>
  <c r="T911" i="21"/>
  <c r="T910" i="21"/>
  <c r="T909" i="21"/>
  <c r="T908" i="21"/>
  <c r="T907" i="21"/>
  <c r="T906" i="21"/>
  <c r="T905" i="21"/>
  <c r="T904" i="21"/>
  <c r="T903" i="21"/>
  <c r="T902" i="21"/>
  <c r="T901" i="21"/>
  <c r="T900" i="21"/>
  <c r="T899" i="21"/>
  <c r="T898" i="21"/>
  <c r="T897" i="21"/>
  <c r="T896" i="21"/>
  <c r="T895" i="21"/>
  <c r="T894" i="21"/>
  <c r="T893" i="21"/>
  <c r="T892" i="21"/>
  <c r="T891" i="21"/>
  <c r="T890" i="21"/>
  <c r="T889" i="21"/>
  <c r="T888" i="21"/>
  <c r="T887" i="21"/>
  <c r="T886" i="21"/>
  <c r="T885" i="21"/>
  <c r="T884" i="21"/>
  <c r="T883" i="21"/>
  <c r="T882" i="21"/>
  <c r="T881" i="21"/>
  <c r="T880" i="21"/>
  <c r="T879" i="21"/>
  <c r="T878" i="21"/>
  <c r="T877" i="21"/>
  <c r="T876" i="21"/>
  <c r="T875" i="21"/>
  <c r="T874" i="21"/>
  <c r="T873" i="21"/>
  <c r="T872" i="21"/>
  <c r="T871" i="21"/>
  <c r="T870" i="21"/>
  <c r="T869" i="21"/>
  <c r="T868" i="21"/>
  <c r="T867" i="21"/>
  <c r="T866" i="21"/>
  <c r="T865" i="21"/>
  <c r="T864" i="21"/>
  <c r="T863" i="21"/>
  <c r="T862" i="21"/>
  <c r="T861" i="21"/>
  <c r="T860" i="21"/>
  <c r="T859" i="21"/>
  <c r="T858" i="21"/>
  <c r="T857" i="21"/>
  <c r="T856" i="21"/>
  <c r="T855" i="21"/>
  <c r="T854" i="21"/>
  <c r="T853" i="21"/>
  <c r="T852" i="21"/>
  <c r="T851" i="21"/>
  <c r="T850" i="21"/>
  <c r="T849" i="21"/>
  <c r="T848" i="21"/>
  <c r="T847" i="21"/>
  <c r="T846" i="21"/>
  <c r="T845" i="21"/>
  <c r="T844" i="21"/>
  <c r="T843" i="21"/>
  <c r="T842" i="21"/>
  <c r="T841" i="21"/>
  <c r="T840" i="21"/>
  <c r="T839" i="21"/>
  <c r="T838" i="21"/>
  <c r="T837" i="21"/>
  <c r="T836" i="21"/>
  <c r="T835" i="21"/>
  <c r="T834" i="21"/>
  <c r="T833" i="21"/>
  <c r="T832" i="21"/>
  <c r="T831" i="21"/>
  <c r="T830" i="21"/>
  <c r="T829" i="21"/>
  <c r="T828" i="21"/>
  <c r="T827" i="21"/>
  <c r="T826" i="21"/>
  <c r="T825" i="21"/>
  <c r="T824" i="21"/>
  <c r="T823" i="21"/>
  <c r="T822" i="21"/>
  <c r="T821" i="21"/>
  <c r="T820" i="21"/>
  <c r="T819" i="21"/>
  <c r="T818" i="21"/>
  <c r="T817" i="21"/>
  <c r="T816" i="21"/>
  <c r="T815" i="21"/>
  <c r="T814" i="21"/>
  <c r="T813" i="21"/>
  <c r="T812" i="21"/>
  <c r="T811" i="21"/>
  <c r="T810" i="21"/>
  <c r="T809" i="21"/>
  <c r="T808" i="21"/>
  <c r="T807" i="21"/>
  <c r="T806" i="21"/>
  <c r="T805" i="21"/>
  <c r="T804" i="21"/>
  <c r="T803" i="21"/>
  <c r="T802" i="21"/>
  <c r="T801" i="21"/>
  <c r="T800" i="21"/>
  <c r="T799" i="21"/>
  <c r="T798" i="21"/>
  <c r="T797" i="21"/>
  <c r="T796" i="21"/>
  <c r="T795" i="21"/>
  <c r="T794" i="21"/>
  <c r="T793" i="21"/>
  <c r="T792" i="21"/>
  <c r="T791" i="21"/>
  <c r="T790" i="21"/>
  <c r="T789" i="21"/>
  <c r="T788" i="21"/>
  <c r="T787" i="21"/>
  <c r="T786" i="21"/>
  <c r="T785" i="21"/>
  <c r="T784" i="21"/>
  <c r="T783" i="21"/>
  <c r="T782" i="21"/>
  <c r="T781" i="21"/>
  <c r="T780" i="21"/>
  <c r="T779" i="21"/>
  <c r="T778" i="21"/>
  <c r="T777" i="21"/>
  <c r="T776" i="21"/>
  <c r="T775" i="21"/>
  <c r="T774" i="21"/>
  <c r="T773" i="21"/>
  <c r="T772" i="21"/>
  <c r="T771" i="21"/>
  <c r="T770" i="21"/>
  <c r="T769" i="21"/>
  <c r="T768" i="21"/>
  <c r="T767" i="21"/>
  <c r="T766" i="21"/>
  <c r="T765" i="21"/>
  <c r="T764" i="21"/>
  <c r="T763" i="21"/>
  <c r="T762" i="21"/>
  <c r="T761" i="21"/>
  <c r="T760" i="21"/>
  <c r="T759" i="21"/>
  <c r="T758" i="21"/>
  <c r="T757" i="21"/>
  <c r="T756" i="21"/>
  <c r="T755" i="21"/>
  <c r="T754" i="21"/>
  <c r="T753" i="21"/>
  <c r="T752" i="21"/>
  <c r="T751" i="21"/>
  <c r="T750" i="21"/>
  <c r="T749" i="21"/>
  <c r="T748" i="21"/>
  <c r="T747" i="21"/>
  <c r="T746" i="21"/>
  <c r="T745" i="21"/>
  <c r="T744" i="21"/>
  <c r="T743" i="21"/>
  <c r="T742" i="21"/>
  <c r="T741" i="21"/>
  <c r="T740" i="21"/>
  <c r="T739" i="21"/>
  <c r="T738" i="21"/>
  <c r="T737" i="21"/>
  <c r="T736" i="21"/>
  <c r="T735" i="21"/>
  <c r="T734" i="21"/>
  <c r="T733" i="21"/>
  <c r="T732" i="21"/>
  <c r="T731" i="21"/>
  <c r="T730" i="21"/>
  <c r="T729" i="21"/>
  <c r="T728" i="21"/>
  <c r="T727" i="21"/>
  <c r="T726" i="21"/>
  <c r="T725" i="21"/>
  <c r="T724" i="21"/>
  <c r="T723" i="21"/>
  <c r="T722" i="21"/>
  <c r="T721" i="21"/>
  <c r="T720" i="21"/>
  <c r="T719" i="21"/>
  <c r="T718" i="21"/>
  <c r="T717" i="21"/>
  <c r="T716" i="21"/>
  <c r="T715" i="21"/>
  <c r="T714" i="21"/>
  <c r="T713" i="21"/>
  <c r="T712" i="21"/>
  <c r="T711" i="21"/>
  <c r="T710" i="21"/>
  <c r="T709" i="21"/>
  <c r="T708" i="21"/>
  <c r="T707" i="21"/>
  <c r="T706" i="21"/>
  <c r="T705" i="21"/>
  <c r="T704" i="21"/>
  <c r="T703" i="21"/>
  <c r="T702" i="21"/>
  <c r="T701" i="21"/>
  <c r="T700" i="21"/>
  <c r="T699" i="21"/>
  <c r="T698" i="21"/>
  <c r="T697" i="21"/>
  <c r="T696" i="21"/>
  <c r="T695" i="21"/>
  <c r="T694" i="21"/>
  <c r="T693" i="21"/>
  <c r="T692" i="21"/>
  <c r="T691" i="21"/>
  <c r="T690" i="21"/>
  <c r="T689" i="21"/>
  <c r="T688" i="21"/>
  <c r="T687" i="21"/>
  <c r="T686" i="21"/>
  <c r="T685" i="21"/>
  <c r="T684" i="21"/>
  <c r="T683" i="21"/>
  <c r="T682" i="21"/>
  <c r="T681" i="21"/>
  <c r="T680" i="21"/>
  <c r="T679" i="21"/>
  <c r="T678" i="21"/>
  <c r="T677" i="21"/>
  <c r="T676" i="21"/>
  <c r="T675" i="21"/>
  <c r="T674" i="21"/>
  <c r="T673" i="21"/>
  <c r="T672" i="21"/>
  <c r="T671" i="21"/>
  <c r="T670" i="21"/>
  <c r="T669" i="21"/>
  <c r="T668" i="21"/>
  <c r="T667" i="21"/>
  <c r="T666" i="21"/>
  <c r="T665" i="21"/>
  <c r="T664" i="21"/>
  <c r="T663" i="21"/>
  <c r="T662" i="21"/>
  <c r="T661" i="21"/>
  <c r="T660" i="21"/>
  <c r="T659" i="21"/>
  <c r="T658" i="21"/>
  <c r="T657" i="21"/>
  <c r="T656" i="21"/>
  <c r="T655" i="21"/>
  <c r="T654" i="21"/>
  <c r="T653" i="21"/>
  <c r="T652" i="21"/>
  <c r="T651" i="21"/>
  <c r="T650" i="21"/>
  <c r="T649" i="21"/>
  <c r="T648" i="21"/>
  <c r="T647" i="21"/>
  <c r="T646" i="21"/>
  <c r="T645" i="21"/>
  <c r="T644" i="21"/>
  <c r="T643" i="21"/>
  <c r="T642" i="21"/>
  <c r="T641" i="21"/>
  <c r="T640" i="21"/>
  <c r="T639" i="21"/>
  <c r="T638" i="21"/>
  <c r="T637" i="21"/>
  <c r="T636" i="21"/>
  <c r="T635" i="21"/>
  <c r="T634" i="21"/>
  <c r="T633" i="21"/>
  <c r="T632" i="21"/>
  <c r="T631" i="21"/>
  <c r="T630" i="21"/>
  <c r="T629" i="21"/>
  <c r="T628" i="21"/>
  <c r="T627" i="21"/>
  <c r="T626" i="21"/>
  <c r="T625" i="21"/>
  <c r="T624" i="21"/>
  <c r="T623" i="21"/>
  <c r="T622" i="21"/>
  <c r="T621" i="21"/>
  <c r="T620" i="21"/>
  <c r="T619" i="21"/>
  <c r="T618" i="21"/>
  <c r="T617" i="21"/>
  <c r="T616" i="21"/>
  <c r="T615" i="21"/>
  <c r="T614" i="21"/>
  <c r="T613" i="21"/>
  <c r="T612" i="21"/>
  <c r="T611" i="21"/>
  <c r="T610" i="21"/>
  <c r="T609" i="21"/>
  <c r="T608" i="21"/>
  <c r="T607" i="21"/>
  <c r="T606" i="21"/>
  <c r="T605" i="21"/>
  <c r="T604" i="21"/>
  <c r="T603" i="21"/>
  <c r="T602" i="21"/>
  <c r="T601" i="21"/>
  <c r="T600" i="21"/>
  <c r="T599" i="21"/>
  <c r="T598" i="21"/>
  <c r="T597" i="21"/>
  <c r="T596" i="21"/>
  <c r="T595" i="21"/>
  <c r="T594" i="21"/>
  <c r="T593" i="21"/>
  <c r="T592" i="21"/>
  <c r="T591" i="21"/>
  <c r="T590" i="21"/>
  <c r="T589" i="21"/>
  <c r="T588" i="21"/>
  <c r="T587" i="21"/>
  <c r="T586" i="21"/>
  <c r="T585" i="21"/>
  <c r="T584" i="21"/>
  <c r="T583" i="21"/>
  <c r="T582" i="21"/>
  <c r="T581" i="21"/>
  <c r="T580" i="21"/>
  <c r="T579" i="21"/>
  <c r="T578" i="21"/>
  <c r="T577" i="21"/>
  <c r="T576" i="21"/>
  <c r="T575" i="21"/>
  <c r="T574" i="21"/>
  <c r="T573" i="21"/>
  <c r="T572" i="21"/>
  <c r="T571" i="21"/>
  <c r="T570" i="21"/>
  <c r="T569" i="21"/>
  <c r="T568" i="21"/>
  <c r="T567" i="21"/>
  <c r="T566" i="21"/>
  <c r="T565" i="21"/>
  <c r="T564" i="21"/>
  <c r="T563" i="21"/>
  <c r="T562" i="21"/>
  <c r="T561" i="21"/>
  <c r="T560" i="21"/>
  <c r="T559" i="21"/>
  <c r="T558" i="21"/>
  <c r="T557" i="21"/>
  <c r="T556" i="21"/>
  <c r="T555" i="21"/>
  <c r="T554" i="21"/>
  <c r="T553" i="21"/>
  <c r="T552" i="21"/>
  <c r="T551" i="21"/>
  <c r="T550" i="21"/>
  <c r="T549" i="21"/>
  <c r="T548" i="21"/>
  <c r="T547" i="21"/>
  <c r="T546" i="21"/>
  <c r="T545" i="21"/>
  <c r="T544" i="21"/>
  <c r="T543" i="21"/>
  <c r="T542" i="21"/>
  <c r="T541" i="21"/>
  <c r="T540" i="21"/>
  <c r="T539" i="21"/>
  <c r="T538" i="21"/>
  <c r="T537" i="21"/>
  <c r="T536" i="21"/>
  <c r="T535" i="21"/>
  <c r="T534" i="21"/>
  <c r="T533" i="21"/>
  <c r="T532" i="21"/>
  <c r="T531" i="21"/>
  <c r="T530" i="21"/>
  <c r="T529" i="21"/>
  <c r="T528" i="21"/>
  <c r="T527" i="21"/>
  <c r="T526" i="21"/>
  <c r="T525" i="21"/>
  <c r="T524" i="21"/>
  <c r="T523" i="21"/>
  <c r="T522" i="21"/>
  <c r="T521" i="21"/>
  <c r="T520" i="21"/>
  <c r="T519" i="21"/>
  <c r="T518" i="21"/>
  <c r="T517" i="21"/>
  <c r="T516" i="21"/>
  <c r="T515" i="21"/>
  <c r="T514" i="21"/>
  <c r="T513" i="21"/>
  <c r="T512" i="21"/>
  <c r="T511" i="21"/>
  <c r="T510" i="21"/>
  <c r="T509" i="21"/>
  <c r="T508" i="21"/>
  <c r="T507" i="21"/>
  <c r="T506" i="21"/>
  <c r="T505" i="21"/>
  <c r="T504" i="21"/>
  <c r="T503" i="21"/>
  <c r="T502" i="21"/>
  <c r="T501" i="21"/>
  <c r="T500" i="21"/>
  <c r="T499" i="21"/>
  <c r="T498" i="21"/>
  <c r="T497" i="21"/>
  <c r="T496" i="21"/>
  <c r="T495" i="21"/>
  <c r="T494" i="21"/>
  <c r="T493" i="21"/>
  <c r="T492" i="21"/>
  <c r="T491" i="21"/>
  <c r="T490" i="21"/>
  <c r="T489" i="21"/>
  <c r="T488" i="21"/>
  <c r="T487" i="21"/>
  <c r="T486" i="21"/>
  <c r="T485" i="21"/>
  <c r="T484" i="21"/>
  <c r="T483" i="21"/>
  <c r="T482" i="21"/>
  <c r="T481" i="21"/>
  <c r="T480" i="21"/>
  <c r="T479" i="21"/>
  <c r="T478" i="21"/>
  <c r="T477" i="21"/>
  <c r="T476" i="21"/>
  <c r="T475" i="21"/>
  <c r="T474" i="21"/>
  <c r="T473" i="21"/>
  <c r="T472" i="21"/>
  <c r="T471" i="21"/>
  <c r="T470" i="21"/>
  <c r="T469" i="21"/>
  <c r="T468" i="21"/>
  <c r="T467" i="21"/>
  <c r="T466" i="21"/>
  <c r="T465" i="21"/>
  <c r="T464" i="21"/>
  <c r="T463" i="21"/>
  <c r="T462" i="21"/>
  <c r="T461" i="21"/>
  <c r="T460" i="21"/>
  <c r="T459" i="21"/>
  <c r="T458" i="21"/>
  <c r="T457" i="21"/>
  <c r="T456" i="21"/>
  <c r="T455" i="21"/>
  <c r="T454" i="21"/>
  <c r="T453" i="21"/>
  <c r="T452" i="21"/>
  <c r="T451" i="21"/>
  <c r="T450" i="21"/>
  <c r="T449" i="21"/>
  <c r="T448" i="21"/>
  <c r="T447" i="21"/>
  <c r="T446" i="21"/>
  <c r="T445" i="21"/>
  <c r="T444" i="21"/>
  <c r="T443" i="21"/>
  <c r="T442" i="21"/>
  <c r="T441" i="21"/>
  <c r="T440" i="21"/>
  <c r="T439" i="21"/>
  <c r="T438" i="21"/>
  <c r="T437" i="21"/>
  <c r="T436" i="21"/>
  <c r="T435" i="21"/>
  <c r="T434" i="21"/>
  <c r="T433" i="21"/>
  <c r="T432" i="21"/>
  <c r="T431" i="21"/>
  <c r="T430" i="21"/>
  <c r="T429" i="21"/>
  <c r="T428" i="21"/>
  <c r="T427" i="21"/>
  <c r="T426" i="21"/>
  <c r="T425" i="21"/>
  <c r="T424" i="21"/>
  <c r="T423" i="21"/>
  <c r="T422" i="21"/>
  <c r="T421" i="21"/>
  <c r="T420" i="21"/>
  <c r="T419" i="21"/>
  <c r="T418" i="21"/>
  <c r="T417" i="21"/>
  <c r="T416" i="21"/>
  <c r="T415" i="21"/>
  <c r="T414" i="21"/>
  <c r="T413" i="21"/>
  <c r="T412" i="21"/>
  <c r="T411" i="21"/>
  <c r="T410" i="21"/>
  <c r="T409" i="21"/>
  <c r="T408" i="21"/>
  <c r="T407" i="21"/>
  <c r="T406" i="21"/>
  <c r="T405" i="21"/>
  <c r="T404" i="21"/>
  <c r="T403" i="21"/>
  <c r="T402" i="21"/>
  <c r="T401" i="21"/>
  <c r="T400" i="21"/>
  <c r="T399" i="21"/>
  <c r="T398" i="21"/>
  <c r="T397" i="21"/>
  <c r="T396" i="21"/>
  <c r="T395" i="21"/>
  <c r="T394" i="21"/>
  <c r="T393" i="21"/>
  <c r="T392" i="21"/>
  <c r="T391" i="21"/>
  <c r="T390" i="21"/>
  <c r="T389" i="21"/>
  <c r="T388" i="21"/>
  <c r="T387" i="21"/>
  <c r="T386" i="21"/>
  <c r="T385" i="21"/>
  <c r="T384" i="21"/>
  <c r="T383" i="21"/>
  <c r="T382" i="21"/>
  <c r="T381" i="21"/>
  <c r="T380" i="21"/>
  <c r="T379" i="21"/>
  <c r="T378" i="21"/>
  <c r="T377" i="21"/>
  <c r="T376" i="21"/>
  <c r="T375" i="21"/>
  <c r="T374" i="21"/>
  <c r="T373" i="21"/>
  <c r="T372" i="21"/>
  <c r="T371" i="21"/>
  <c r="T370" i="21"/>
  <c r="T369" i="21"/>
  <c r="T368" i="21"/>
  <c r="T367" i="21"/>
  <c r="T366" i="21"/>
  <c r="T365" i="21"/>
  <c r="T364" i="21"/>
  <c r="T363" i="21"/>
  <c r="T362" i="21"/>
  <c r="T361" i="21"/>
  <c r="T360" i="21"/>
  <c r="T359" i="21"/>
  <c r="T358" i="21"/>
  <c r="T357" i="21"/>
  <c r="T356" i="21"/>
  <c r="T355" i="21"/>
  <c r="T354" i="21"/>
  <c r="T353" i="21"/>
  <c r="T352" i="21"/>
  <c r="T351" i="21"/>
  <c r="T350" i="21"/>
  <c r="T349" i="21"/>
  <c r="T348" i="21"/>
  <c r="T347" i="21"/>
  <c r="T346" i="21"/>
  <c r="T345" i="21"/>
  <c r="T344" i="21"/>
  <c r="T343" i="21"/>
  <c r="T342" i="21"/>
  <c r="T341" i="21"/>
  <c r="T340" i="21"/>
  <c r="T339" i="21"/>
  <c r="T338" i="21"/>
  <c r="T337" i="21"/>
  <c r="T336" i="21"/>
  <c r="T335" i="21"/>
  <c r="T334" i="21"/>
  <c r="T333" i="21"/>
  <c r="T332" i="21"/>
  <c r="T331" i="21"/>
  <c r="T330" i="21"/>
  <c r="T329" i="21"/>
  <c r="T328" i="21"/>
  <c r="T327" i="21"/>
  <c r="T326" i="21"/>
  <c r="T325" i="21"/>
  <c r="T324" i="21"/>
  <c r="T323" i="21"/>
  <c r="T322" i="21"/>
  <c r="T321" i="21"/>
  <c r="T320" i="21"/>
  <c r="T319" i="21"/>
  <c r="T318" i="21"/>
  <c r="T317" i="21"/>
  <c r="T316" i="21"/>
  <c r="T315" i="21"/>
  <c r="T314" i="21"/>
  <c r="T313" i="21"/>
  <c r="T312" i="21"/>
  <c r="T311" i="21"/>
  <c r="T310" i="21"/>
  <c r="T309" i="21"/>
  <c r="T308" i="21"/>
  <c r="T307" i="21"/>
  <c r="T306" i="21"/>
  <c r="T305" i="21"/>
  <c r="T304" i="21"/>
  <c r="T303" i="21"/>
  <c r="T302" i="21"/>
  <c r="T301" i="21"/>
  <c r="T300" i="21"/>
  <c r="T299" i="21"/>
  <c r="T298" i="21"/>
  <c r="T297" i="21"/>
  <c r="T296" i="21"/>
  <c r="T295" i="21"/>
  <c r="T294" i="21"/>
  <c r="T293" i="21"/>
  <c r="T292" i="21"/>
  <c r="T291" i="21"/>
  <c r="T290" i="21"/>
  <c r="T289" i="21"/>
  <c r="T288" i="21"/>
  <c r="T287" i="21"/>
  <c r="T286" i="21"/>
  <c r="T285" i="21"/>
  <c r="T284" i="21"/>
  <c r="T283" i="21"/>
  <c r="T282" i="21"/>
  <c r="T281" i="21"/>
  <c r="T280" i="21"/>
  <c r="T279" i="21"/>
  <c r="T278" i="21"/>
  <c r="T276" i="21"/>
  <c r="T275" i="21"/>
  <c r="T274" i="21"/>
  <c r="T273" i="21"/>
  <c r="T272" i="21"/>
  <c r="T271" i="21"/>
  <c r="T270" i="21"/>
  <c r="T269" i="21"/>
  <c r="T268" i="21"/>
  <c r="T267" i="21"/>
  <c r="T266" i="21"/>
  <c r="T265" i="21"/>
  <c r="T264" i="21"/>
  <c r="T263" i="21"/>
  <c r="T262" i="21"/>
  <c r="T261" i="21"/>
  <c r="T260" i="21"/>
  <c r="T259" i="21"/>
  <c r="T258" i="21"/>
  <c r="T257" i="21"/>
  <c r="T256" i="21"/>
  <c r="T255" i="21"/>
  <c r="T254" i="21"/>
  <c r="T253" i="21"/>
  <c r="T252" i="21"/>
  <c r="T251" i="21"/>
  <c r="T250" i="21"/>
  <c r="T249" i="21"/>
  <c r="T248" i="21"/>
  <c r="T247" i="21"/>
  <c r="T246" i="21"/>
  <c r="T245" i="21"/>
  <c r="T244" i="21"/>
  <c r="T243" i="21"/>
  <c r="T242" i="21"/>
  <c r="T241" i="21"/>
  <c r="T240" i="21"/>
  <c r="T239" i="21"/>
  <c r="T238" i="21"/>
  <c r="T237" i="21"/>
  <c r="T236" i="21"/>
  <c r="T235" i="21"/>
  <c r="T234" i="21"/>
  <c r="T233" i="21"/>
  <c r="T232" i="21"/>
  <c r="T231" i="21"/>
  <c r="T230" i="21"/>
  <c r="T229" i="21"/>
  <c r="T228" i="21"/>
  <c r="T227" i="21"/>
  <c r="T226" i="21"/>
  <c r="T225" i="21"/>
  <c r="T224" i="21"/>
  <c r="T223" i="21"/>
  <c r="T222" i="21"/>
  <c r="T221" i="21"/>
  <c r="T220" i="21"/>
  <c r="T219" i="21"/>
  <c r="T218" i="21"/>
  <c r="T217" i="21"/>
  <c r="T216" i="21"/>
  <c r="T215" i="21"/>
  <c r="T214" i="21"/>
  <c r="T213" i="21"/>
  <c r="T212" i="21"/>
  <c r="T211" i="21"/>
  <c r="T210" i="21"/>
  <c r="T209" i="21"/>
  <c r="T208" i="21"/>
  <c r="T207" i="21"/>
  <c r="T206" i="21"/>
  <c r="T205" i="21"/>
  <c r="T204" i="21"/>
  <c r="T203" i="21"/>
  <c r="T202" i="21"/>
  <c r="T201" i="21"/>
  <c r="T200" i="21"/>
  <c r="T199" i="21"/>
  <c r="T198" i="21"/>
  <c r="T197" i="21"/>
  <c r="T196" i="21"/>
  <c r="T195" i="21"/>
  <c r="T194" i="21"/>
  <c r="T193" i="21"/>
  <c r="T192" i="21"/>
  <c r="T191" i="21"/>
  <c r="T190" i="21"/>
  <c r="T189" i="21"/>
  <c r="T188" i="21"/>
  <c r="T187" i="21"/>
  <c r="T186" i="21"/>
  <c r="T185" i="21"/>
  <c r="T184" i="21"/>
  <c r="T183" i="21"/>
  <c r="T182" i="21"/>
  <c r="T181" i="21"/>
  <c r="T180" i="21"/>
  <c r="T179" i="21"/>
  <c r="T178" i="21"/>
  <c r="T177" i="21"/>
  <c r="T176" i="21"/>
  <c r="T175" i="21"/>
  <c r="T174" i="21"/>
  <c r="T173" i="21"/>
  <c r="T172" i="21"/>
  <c r="T171" i="21"/>
  <c r="T170" i="21"/>
  <c r="T169" i="21"/>
  <c r="T168" i="21"/>
  <c r="T167" i="21"/>
  <c r="T166" i="21"/>
  <c r="T165" i="21"/>
  <c r="T164" i="21"/>
  <c r="T163" i="21"/>
  <c r="T162" i="21"/>
  <c r="T161" i="21"/>
  <c r="T160" i="21"/>
  <c r="T159" i="21"/>
  <c r="T158" i="21"/>
  <c r="T157" i="21"/>
  <c r="T156" i="21"/>
  <c r="T155" i="21"/>
  <c r="T154" i="21"/>
  <c r="T153" i="21"/>
  <c r="T151" i="21"/>
  <c r="T150" i="21"/>
  <c r="T149" i="21"/>
  <c r="T148" i="21"/>
  <c r="T147" i="21"/>
  <c r="T146" i="21"/>
  <c r="T145" i="21"/>
  <c r="T144" i="21"/>
  <c r="T143" i="21"/>
  <c r="T142" i="21"/>
  <c r="T141" i="21"/>
  <c r="T140" i="21"/>
  <c r="T139" i="21"/>
  <c r="T138" i="21"/>
  <c r="T137" i="21"/>
  <c r="T136" i="21"/>
  <c r="T135" i="21"/>
  <c r="T134" i="21"/>
  <c r="T133" i="21"/>
  <c r="T132" i="21"/>
  <c r="T131" i="21"/>
  <c r="T130" i="21"/>
  <c r="T129" i="21"/>
  <c r="T128" i="21"/>
  <c r="T127" i="21"/>
  <c r="T126" i="21"/>
  <c r="T125" i="21"/>
  <c r="T124" i="21"/>
  <c r="T123" i="21"/>
  <c r="T122" i="21"/>
  <c r="T121" i="21"/>
  <c r="T120" i="21"/>
  <c r="T119" i="21"/>
  <c r="T118" i="21"/>
  <c r="T117" i="21"/>
  <c r="T116" i="21"/>
  <c r="T115" i="21"/>
  <c r="T114" i="21"/>
  <c r="T113" i="21"/>
  <c r="T112" i="21"/>
  <c r="T111" i="21"/>
  <c r="T110" i="21"/>
  <c r="T109" i="21"/>
  <c r="T108" i="21"/>
  <c r="T107" i="21"/>
  <c r="T106" i="21"/>
  <c r="T105" i="21"/>
  <c r="T104" i="21"/>
  <c r="T103" i="21"/>
  <c r="T102" i="21"/>
  <c r="T101" i="21"/>
  <c r="T100" i="21"/>
  <c r="T99" i="21"/>
  <c r="T98" i="21"/>
  <c r="T97" i="21"/>
  <c r="T96" i="21"/>
  <c r="T95" i="21"/>
  <c r="T94" i="21"/>
  <c r="T93" i="21"/>
  <c r="T92" i="21"/>
  <c r="T91" i="21"/>
  <c r="T90" i="21"/>
  <c r="T89" i="21"/>
  <c r="T88" i="21"/>
  <c r="T87" i="21"/>
  <c r="T86" i="21"/>
  <c r="T85" i="21"/>
  <c r="T84" i="21"/>
  <c r="T83" i="21"/>
  <c r="T82" i="21"/>
  <c r="T81" i="21"/>
  <c r="T80" i="21"/>
  <c r="T79" i="21"/>
  <c r="T78" i="21"/>
  <c r="T77" i="21"/>
  <c r="T76" i="21"/>
  <c r="T75" i="21"/>
  <c r="T74" i="21"/>
  <c r="T73" i="21"/>
  <c r="T72" i="21"/>
  <c r="T71" i="21"/>
  <c r="T70" i="21"/>
  <c r="T69" i="21"/>
  <c r="T68" i="21"/>
  <c r="T67" i="21"/>
  <c r="T66" i="21"/>
  <c r="T65" i="21"/>
  <c r="T64" i="21"/>
  <c r="T63" i="21"/>
  <c r="T62" i="21"/>
  <c r="T61" i="21"/>
  <c r="T60" i="21"/>
  <c r="T59" i="21"/>
  <c r="T58" i="21"/>
  <c r="T57" i="21"/>
  <c r="T56" i="21"/>
  <c r="T55" i="21"/>
  <c r="T54" i="21"/>
  <c r="T53" i="21"/>
  <c r="T52" i="21"/>
  <c r="T51" i="21"/>
  <c r="T50" i="21"/>
  <c r="T49" i="21"/>
  <c r="T48" i="21"/>
  <c r="T47" i="21"/>
  <c r="T46" i="21"/>
  <c r="T45" i="21"/>
  <c r="T44" i="21"/>
  <c r="T43" i="21"/>
  <c r="T42" i="21"/>
  <c r="T41" i="21"/>
  <c r="T40" i="21"/>
  <c r="T39" i="21"/>
  <c r="T38" i="21"/>
  <c r="T37" i="21"/>
  <c r="T36" i="21"/>
  <c r="T35" i="21"/>
  <c r="T34" i="21"/>
  <c r="T33" i="21"/>
  <c r="T31" i="21"/>
  <c r="T30" i="21"/>
  <c r="T29" i="21"/>
  <c r="T28" i="21"/>
  <c r="T27" i="21"/>
  <c r="T26" i="21"/>
  <c r="T25" i="21"/>
  <c r="T24" i="21"/>
  <c r="T23" i="21"/>
  <c r="T22" i="21"/>
  <c r="T21" i="21"/>
  <c r="T20" i="21"/>
  <c r="T19" i="21"/>
  <c r="T18" i="21"/>
  <c r="T17" i="21"/>
  <c r="T16" i="21"/>
  <c r="T15" i="21"/>
  <c r="T14" i="21"/>
  <c r="T13" i="21"/>
  <c r="T12" i="21"/>
  <c r="T11" i="21"/>
  <c r="T10" i="21"/>
  <c r="T9" i="21"/>
  <c r="R103" i="21" l="1"/>
  <c r="S103" i="21" s="1"/>
  <c r="U103" i="21"/>
  <c r="V103" i="21"/>
  <c r="W103" i="21" s="1"/>
  <c r="D587" i="26" l="1"/>
  <c r="D587" i="27" s="1"/>
  <c r="D586" i="26"/>
  <c r="D586" i="27" s="1"/>
  <c r="D585" i="26"/>
  <c r="D585" i="27" s="1"/>
  <c r="D583" i="26"/>
  <c r="D583" i="27" s="1"/>
  <c r="D582" i="26"/>
  <c r="D582" i="27" s="1"/>
  <c r="D581" i="26"/>
  <c r="D581" i="27" s="1"/>
  <c r="D580" i="26"/>
  <c r="D580" i="27" s="1"/>
  <c r="D575" i="26"/>
  <c r="D575" i="27" s="1"/>
  <c r="D574" i="26"/>
  <c r="D574" i="27" s="1"/>
  <c r="D573" i="26"/>
  <c r="D573" i="27" s="1"/>
  <c r="D572" i="26"/>
  <c r="D572" i="27" s="1"/>
  <c r="D571" i="26"/>
  <c r="D571" i="27" s="1"/>
  <c r="D570" i="26"/>
  <c r="D570" i="27" s="1"/>
  <c r="D569" i="26"/>
  <c r="D569" i="27" s="1"/>
  <c r="D568" i="26"/>
  <c r="D568" i="27" s="1"/>
  <c r="D566" i="26"/>
  <c r="D566" i="27" s="1"/>
  <c r="D565" i="26"/>
  <c r="D565" i="27" s="1"/>
  <c r="D563" i="26"/>
  <c r="D563" i="27" s="1"/>
  <c r="D562" i="26"/>
  <c r="D562" i="27" s="1"/>
  <c r="D561" i="26"/>
  <c r="D561" i="27" s="1"/>
  <c r="D560" i="26"/>
  <c r="D560" i="27" s="1"/>
  <c r="D559" i="26"/>
  <c r="D559" i="27" s="1"/>
  <c r="D558" i="26"/>
  <c r="D558" i="27" s="1"/>
  <c r="D557" i="26"/>
  <c r="D557" i="27" s="1"/>
  <c r="D556" i="26"/>
  <c r="D556" i="27" s="1"/>
  <c r="D554" i="26"/>
  <c r="D554" i="27" s="1"/>
  <c r="D552" i="26"/>
  <c r="D552" i="27" s="1"/>
  <c r="D551" i="26"/>
  <c r="D551" i="27" s="1"/>
  <c r="D548" i="26"/>
  <c r="D548" i="27" s="1"/>
  <c r="D547" i="26"/>
  <c r="D547" i="27" s="1"/>
  <c r="D545" i="26"/>
  <c r="D545" i="27" s="1"/>
  <c r="D543" i="26"/>
  <c r="D543" i="27" s="1"/>
  <c r="D542" i="26"/>
  <c r="D542" i="27" s="1"/>
  <c r="D541" i="26"/>
  <c r="D541" i="27" s="1"/>
  <c r="D540" i="26"/>
  <c r="D540" i="27" s="1"/>
  <c r="D539" i="26"/>
  <c r="D539" i="27" s="1"/>
  <c r="D538" i="26"/>
  <c r="D538" i="27" s="1"/>
  <c r="D537" i="26"/>
  <c r="D537" i="27" s="1"/>
  <c r="D536" i="26"/>
  <c r="D536" i="27" s="1"/>
  <c r="D534" i="26"/>
  <c r="D534" i="27" s="1"/>
  <c r="D532" i="26"/>
  <c r="D532" i="27" s="1"/>
  <c r="D531" i="26"/>
  <c r="D531" i="27" s="1"/>
  <c r="D530" i="26"/>
  <c r="D530" i="27" s="1"/>
  <c r="D529" i="26"/>
  <c r="D529" i="27" s="1"/>
  <c r="D528" i="26"/>
  <c r="D528" i="27" s="1"/>
  <c r="D527" i="26"/>
  <c r="D527" i="27" s="1"/>
  <c r="D526" i="26"/>
  <c r="D526" i="27" s="1"/>
  <c r="D524" i="26"/>
  <c r="D524" i="27" s="1"/>
  <c r="D523" i="26"/>
  <c r="D523" i="27" s="1"/>
  <c r="D521" i="26"/>
  <c r="D521" i="27" s="1"/>
  <c r="D519" i="26"/>
  <c r="D519" i="27" s="1"/>
  <c r="D517" i="26"/>
  <c r="D517" i="27" s="1"/>
  <c r="D515" i="26"/>
  <c r="D515" i="27" s="1"/>
  <c r="D514" i="26"/>
  <c r="D514" i="27" s="1"/>
  <c r="D513" i="26"/>
  <c r="D513" i="27" s="1"/>
  <c r="D511" i="26"/>
  <c r="D511" i="27" s="1"/>
  <c r="D510" i="26"/>
  <c r="D510" i="27" s="1"/>
  <c r="D508" i="26"/>
  <c r="D508" i="27" s="1"/>
  <c r="D507" i="26"/>
  <c r="D507" i="27" s="1"/>
  <c r="D506" i="26"/>
  <c r="D506" i="27" s="1"/>
  <c r="D504" i="26"/>
  <c r="D504" i="27" s="1"/>
  <c r="D503" i="26"/>
  <c r="D503" i="27" s="1"/>
  <c r="D502" i="26"/>
  <c r="D502" i="27" s="1"/>
  <c r="D501" i="26"/>
  <c r="D501" i="27" s="1"/>
  <c r="D500" i="26"/>
  <c r="D500" i="27" s="1"/>
  <c r="D498" i="26"/>
  <c r="D498" i="27" s="1"/>
  <c r="D497" i="26"/>
  <c r="D497" i="27" s="1"/>
  <c r="D496" i="26"/>
  <c r="D496" i="27" s="1"/>
  <c r="D492" i="26"/>
  <c r="D492" i="27" s="1"/>
  <c r="D491" i="26"/>
  <c r="D491" i="27" s="1"/>
  <c r="D490" i="26"/>
  <c r="D490" i="27" s="1"/>
  <c r="D489" i="26"/>
  <c r="D489" i="27" s="1"/>
  <c r="D488" i="26"/>
  <c r="D488" i="27" s="1"/>
  <c r="D487" i="26"/>
  <c r="D487" i="27" s="1"/>
  <c r="D486" i="26"/>
  <c r="D486" i="27" s="1"/>
  <c r="D485" i="26"/>
  <c r="D485" i="27" s="1"/>
  <c r="D484" i="26"/>
  <c r="D484" i="27" s="1"/>
  <c r="D483" i="26"/>
  <c r="D483" i="27" s="1"/>
  <c r="D481" i="26"/>
  <c r="D481" i="27" s="1"/>
  <c r="D480" i="26"/>
  <c r="D480" i="27" s="1"/>
  <c r="D479" i="26"/>
  <c r="D479" i="27" s="1"/>
  <c r="D478" i="26"/>
  <c r="D478" i="27" s="1"/>
  <c r="D477" i="26"/>
  <c r="D477" i="27" s="1"/>
  <c r="D476" i="26"/>
  <c r="D476" i="27" s="1"/>
  <c r="D474" i="26"/>
  <c r="D474" i="27" s="1"/>
  <c r="D473" i="26"/>
  <c r="D473" i="27" s="1"/>
  <c r="D472" i="26"/>
  <c r="D472" i="27" s="1"/>
  <c r="D471" i="26"/>
  <c r="D471" i="27" s="1"/>
  <c r="D470" i="26"/>
  <c r="D470" i="27" s="1"/>
  <c r="D469" i="26"/>
  <c r="D469" i="27" s="1"/>
  <c r="D468" i="26"/>
  <c r="D468" i="27" s="1"/>
  <c r="D467" i="26"/>
  <c r="D467" i="27" s="1"/>
  <c r="D464" i="26"/>
  <c r="D464" i="27" s="1"/>
  <c r="D463" i="26"/>
  <c r="D463" i="27" s="1"/>
  <c r="D462" i="26"/>
  <c r="D462" i="27" s="1"/>
  <c r="D461" i="26"/>
  <c r="D461" i="27" s="1"/>
  <c r="D460" i="26"/>
  <c r="D460" i="27" s="1"/>
  <c r="D459" i="26"/>
  <c r="D459" i="27" s="1"/>
  <c r="D457" i="26"/>
  <c r="D457" i="27" s="1"/>
  <c r="D456" i="26"/>
  <c r="D456" i="27" s="1"/>
  <c r="D455" i="26"/>
  <c r="D455" i="27" s="1"/>
  <c r="D454" i="26"/>
  <c r="D454" i="27" s="1"/>
  <c r="D453" i="26"/>
  <c r="D453" i="27" s="1"/>
  <c r="D452" i="26"/>
  <c r="D452" i="27" s="1"/>
  <c r="D451" i="26"/>
  <c r="D451" i="27" s="1"/>
  <c r="D450" i="26"/>
  <c r="D450" i="27" s="1"/>
  <c r="D447" i="26"/>
  <c r="D447" i="27" s="1"/>
  <c r="D446" i="26"/>
  <c r="D446" i="27" s="1"/>
  <c r="D444" i="26"/>
  <c r="D444" i="27" s="1"/>
  <c r="D443" i="26"/>
  <c r="D443" i="27" s="1"/>
  <c r="D442" i="26"/>
  <c r="D442" i="27" s="1"/>
  <c r="D439" i="26"/>
  <c r="D439" i="27" s="1"/>
  <c r="D437" i="26"/>
  <c r="D437" i="27" s="1"/>
  <c r="D436" i="26"/>
  <c r="D436" i="27" s="1"/>
  <c r="D435" i="26"/>
  <c r="D435" i="27" s="1"/>
  <c r="D434" i="26"/>
  <c r="D434" i="27" s="1"/>
  <c r="D432" i="26"/>
  <c r="D432" i="27" s="1"/>
  <c r="D431" i="26"/>
  <c r="D431" i="27" s="1"/>
  <c r="D429" i="26"/>
  <c r="D429" i="27" s="1"/>
  <c r="D428" i="26"/>
  <c r="D428" i="27" s="1"/>
  <c r="D427" i="26"/>
  <c r="D427" i="27" s="1"/>
  <c r="D425" i="26"/>
  <c r="D425" i="27" s="1"/>
  <c r="D424" i="26"/>
  <c r="D424" i="27" s="1"/>
  <c r="D423" i="26"/>
  <c r="D423" i="27" s="1"/>
  <c r="D420" i="26"/>
  <c r="D420" i="27" s="1"/>
  <c r="D419" i="26"/>
  <c r="D419" i="27" s="1"/>
  <c r="D418" i="26"/>
  <c r="D418" i="27" s="1"/>
  <c r="D416" i="26"/>
  <c r="D416" i="27" s="1"/>
  <c r="D415" i="26"/>
  <c r="D415" i="27" s="1"/>
  <c r="D414" i="26"/>
  <c r="D414" i="27" s="1"/>
  <c r="D411" i="26"/>
  <c r="D411" i="27" s="1"/>
  <c r="D410" i="26"/>
  <c r="D410" i="27" s="1"/>
  <c r="D409" i="26"/>
  <c r="D409" i="27" s="1"/>
  <c r="D407" i="26"/>
  <c r="D407" i="27" s="1"/>
  <c r="D406" i="26"/>
  <c r="D406" i="27" s="1"/>
  <c r="D405" i="26"/>
  <c r="D405" i="27" s="1"/>
  <c r="D402" i="26"/>
  <c r="D402" i="27" s="1"/>
  <c r="D401" i="26"/>
  <c r="D401" i="27" s="1"/>
  <c r="D400" i="26"/>
  <c r="D400" i="27" s="1"/>
  <c r="D398" i="26"/>
  <c r="D398" i="27" s="1"/>
  <c r="D397" i="26"/>
  <c r="D397" i="27" s="1"/>
  <c r="D396" i="26"/>
  <c r="D396" i="27" s="1"/>
  <c r="D394" i="26"/>
  <c r="D394" i="27" s="1"/>
  <c r="D393" i="26"/>
  <c r="D393" i="27" s="1"/>
  <c r="D392" i="26"/>
  <c r="D392" i="27" s="1"/>
  <c r="D387" i="26"/>
  <c r="D387" i="27" s="1"/>
  <c r="D386" i="26"/>
  <c r="D386" i="27" s="1"/>
  <c r="D385" i="26"/>
  <c r="D385" i="27" s="1"/>
  <c r="D384" i="26"/>
  <c r="D384" i="27" s="1"/>
  <c r="D382" i="26"/>
  <c r="D382" i="27" s="1"/>
  <c r="D381" i="26"/>
  <c r="D381" i="27" s="1"/>
  <c r="D379" i="26"/>
  <c r="D379" i="27" s="1"/>
  <c r="D377" i="26"/>
  <c r="D377" i="27" s="1"/>
  <c r="D376" i="26"/>
  <c r="D376" i="27" s="1"/>
  <c r="D375" i="26"/>
  <c r="D375" i="27" s="1"/>
  <c r="D374" i="26"/>
  <c r="D374" i="27" s="1"/>
  <c r="D373" i="26"/>
  <c r="D373" i="27" s="1"/>
  <c r="D372" i="26"/>
  <c r="D372" i="27" s="1"/>
  <c r="D371" i="26"/>
  <c r="D371" i="27" s="1"/>
  <c r="D369" i="26"/>
  <c r="D369" i="27" s="1"/>
  <c r="D368" i="26"/>
  <c r="D368" i="27" s="1"/>
  <c r="D366" i="26"/>
  <c r="D366" i="27" s="1"/>
  <c r="D365" i="26"/>
  <c r="D365" i="27" s="1"/>
  <c r="D364" i="26"/>
  <c r="D364" i="27" s="1"/>
  <c r="D362" i="26"/>
  <c r="D362" i="27" s="1"/>
  <c r="D361" i="26"/>
  <c r="D361" i="27" s="1"/>
  <c r="D360" i="26"/>
  <c r="D360" i="27" s="1"/>
  <c r="D359" i="26"/>
  <c r="D359" i="27" s="1"/>
  <c r="D358" i="26"/>
  <c r="D358" i="27" s="1"/>
  <c r="D357" i="26"/>
  <c r="D357" i="27" s="1"/>
  <c r="D355" i="26"/>
  <c r="D355" i="27" s="1"/>
  <c r="D354" i="26"/>
  <c r="D354" i="27" s="1"/>
  <c r="D352" i="26"/>
  <c r="D352" i="27" s="1"/>
  <c r="D351" i="26"/>
  <c r="D351" i="27" s="1"/>
  <c r="D350" i="26"/>
  <c r="D350" i="27" s="1"/>
  <c r="D348" i="26"/>
  <c r="D348" i="27" s="1"/>
  <c r="D347" i="26"/>
  <c r="D347" i="27" s="1"/>
  <c r="D345" i="26"/>
  <c r="D345" i="27" s="1"/>
  <c r="D344" i="26"/>
  <c r="D344" i="27" s="1"/>
  <c r="D343" i="26"/>
  <c r="D343" i="27" s="1"/>
  <c r="D342" i="26"/>
  <c r="D342" i="27" s="1"/>
  <c r="D341" i="26"/>
  <c r="D341" i="27" s="1"/>
  <c r="D340" i="26"/>
  <c r="D340" i="27" s="1"/>
  <c r="D339" i="26"/>
  <c r="D339" i="27" s="1"/>
  <c r="D338" i="26"/>
  <c r="D338" i="27" s="1"/>
  <c r="D337" i="26"/>
  <c r="D337" i="27" s="1"/>
  <c r="D335" i="26"/>
  <c r="D335" i="27" s="1"/>
  <c r="D334" i="26"/>
  <c r="D334" i="27" s="1"/>
  <c r="D331" i="26"/>
  <c r="D331" i="27" s="1"/>
  <c r="D330" i="26"/>
  <c r="D330" i="27" s="1"/>
  <c r="D329" i="26"/>
  <c r="D329" i="27" s="1"/>
  <c r="D328" i="26"/>
  <c r="D328" i="27" s="1"/>
  <c r="D327" i="26"/>
  <c r="D327" i="27" s="1"/>
  <c r="D326" i="26"/>
  <c r="D326" i="27" s="1"/>
  <c r="D325" i="26"/>
  <c r="D325" i="27" s="1"/>
  <c r="D324" i="26"/>
  <c r="D324" i="27" s="1"/>
  <c r="D322" i="26"/>
  <c r="D322" i="27" s="1"/>
  <c r="D321" i="26"/>
  <c r="D321" i="27" s="1"/>
  <c r="D320" i="26"/>
  <c r="D320" i="27" s="1"/>
  <c r="D318" i="26"/>
  <c r="D318" i="27" s="1"/>
  <c r="D317" i="26"/>
  <c r="D317" i="27" s="1"/>
  <c r="D316" i="26"/>
  <c r="D316" i="27" s="1"/>
  <c r="D315" i="26"/>
  <c r="D315" i="27" s="1"/>
  <c r="D314" i="26"/>
  <c r="D314" i="27" s="1"/>
  <c r="D313" i="26"/>
  <c r="D313" i="27" s="1"/>
  <c r="D311" i="26"/>
  <c r="D311" i="27" s="1"/>
  <c r="D310" i="26"/>
  <c r="D310" i="27" s="1"/>
  <c r="D308" i="26"/>
  <c r="D308" i="27" s="1"/>
  <c r="D307" i="26"/>
  <c r="D307" i="27" s="1"/>
  <c r="D306" i="26"/>
  <c r="D306" i="27" s="1"/>
  <c r="D305" i="26"/>
  <c r="D305" i="27" s="1"/>
  <c r="D304" i="26"/>
  <c r="D304" i="27" s="1"/>
  <c r="D303" i="26"/>
  <c r="D303" i="27" s="1"/>
  <c r="D302" i="26"/>
  <c r="D302" i="27" s="1"/>
  <c r="D300" i="26"/>
  <c r="D300" i="27" s="1"/>
  <c r="D299" i="26"/>
  <c r="D299" i="27" s="1"/>
  <c r="D298" i="26"/>
  <c r="D298" i="27" s="1"/>
  <c r="D297" i="26"/>
  <c r="D297" i="27" s="1"/>
  <c r="D296" i="26"/>
  <c r="D296" i="27" s="1"/>
  <c r="D295" i="26"/>
  <c r="D295" i="27" s="1"/>
  <c r="D294" i="26"/>
  <c r="D294" i="27" s="1"/>
  <c r="D292" i="26"/>
  <c r="D292" i="27" s="1"/>
  <c r="D291" i="26"/>
  <c r="D291" i="27" s="1"/>
  <c r="D290" i="26"/>
  <c r="D290" i="27" s="1"/>
  <c r="D289" i="26"/>
  <c r="D289" i="27" s="1"/>
  <c r="D288" i="26"/>
  <c r="D288" i="27" s="1"/>
  <c r="D287" i="26"/>
  <c r="D287" i="27" s="1"/>
  <c r="D286" i="26"/>
  <c r="D286" i="27" s="1"/>
  <c r="D283" i="26"/>
  <c r="D283" i="27" s="1"/>
  <c r="D282" i="26"/>
  <c r="D282" i="27" s="1"/>
  <c r="D281" i="26"/>
  <c r="D281" i="27" s="1"/>
  <c r="D280" i="26"/>
  <c r="D280" i="27" s="1"/>
  <c r="D278" i="26"/>
  <c r="D278" i="27" s="1"/>
  <c r="D277" i="26"/>
  <c r="D277" i="27" s="1"/>
  <c r="D276" i="26"/>
  <c r="D276" i="27" s="1"/>
  <c r="D275" i="26"/>
  <c r="D275" i="27" s="1"/>
  <c r="D274" i="26"/>
  <c r="D274" i="27" s="1"/>
  <c r="D272" i="26"/>
  <c r="D272" i="27" s="1"/>
  <c r="D271" i="26"/>
  <c r="D271" i="27" s="1"/>
  <c r="D270" i="26"/>
  <c r="D270" i="27" s="1"/>
  <c r="D269" i="26"/>
  <c r="D269" i="27" s="1"/>
  <c r="D268" i="26"/>
  <c r="D268" i="27" s="1"/>
  <c r="D267" i="26"/>
  <c r="D267" i="27" s="1"/>
  <c r="D265" i="26"/>
  <c r="D265" i="27" s="1"/>
  <c r="D264" i="26"/>
  <c r="D264" i="27" s="1"/>
  <c r="D263" i="26"/>
  <c r="D263" i="27" s="1"/>
  <c r="D262" i="26"/>
  <c r="D262" i="27" s="1"/>
  <c r="D261" i="26"/>
  <c r="D261" i="27" s="1"/>
  <c r="D259" i="26"/>
  <c r="D259" i="27" s="1"/>
  <c r="D258" i="26"/>
  <c r="D258" i="27" s="1"/>
  <c r="D257" i="26"/>
  <c r="D257" i="27" s="1"/>
  <c r="D256" i="26"/>
  <c r="D256" i="27" s="1"/>
  <c r="D255" i="26"/>
  <c r="D255" i="27" s="1"/>
  <c r="D253" i="26"/>
  <c r="D253" i="27" s="1"/>
  <c r="D252" i="26"/>
  <c r="D252" i="27" s="1"/>
  <c r="D251" i="26"/>
  <c r="D251" i="27" s="1"/>
  <c r="D249" i="26"/>
  <c r="D249" i="27" s="1"/>
  <c r="D248" i="26"/>
  <c r="D248" i="27" s="1"/>
  <c r="D247" i="26"/>
  <c r="D247" i="27" s="1"/>
  <c r="D246" i="26"/>
  <c r="D246" i="27" s="1"/>
  <c r="D244" i="26"/>
  <c r="D244" i="27" s="1"/>
  <c r="D243" i="26"/>
  <c r="D243" i="27" s="1"/>
  <c r="D242" i="26"/>
  <c r="D242" i="27" s="1"/>
  <c r="D241" i="26"/>
  <c r="D241" i="27" s="1"/>
  <c r="D239" i="26"/>
  <c r="D239" i="27" s="1"/>
  <c r="D238" i="26"/>
  <c r="D238" i="27" s="1"/>
  <c r="D237" i="26"/>
  <c r="D237" i="27" s="1"/>
  <c r="D236" i="26"/>
  <c r="D236" i="27" s="1"/>
  <c r="D235" i="26"/>
  <c r="D235" i="27" s="1"/>
  <c r="D233" i="26"/>
  <c r="D233" i="27" s="1"/>
  <c r="D232" i="26"/>
  <c r="D232" i="27" s="1"/>
  <c r="D231" i="26"/>
  <c r="D231" i="27" s="1"/>
  <c r="D230" i="26"/>
  <c r="D230" i="27" s="1"/>
  <c r="D229" i="26"/>
  <c r="D229" i="27" s="1"/>
  <c r="D228" i="26"/>
  <c r="D228" i="27" s="1"/>
  <c r="D227" i="26"/>
  <c r="D227" i="27" s="1"/>
  <c r="D226" i="26"/>
  <c r="D226" i="27" s="1"/>
  <c r="D225" i="26"/>
  <c r="D225" i="27" s="1"/>
  <c r="D224" i="26"/>
  <c r="D224" i="27" s="1"/>
  <c r="D222" i="26"/>
  <c r="D222" i="27" s="1"/>
  <c r="D221" i="26"/>
  <c r="D221" i="27" s="1"/>
  <c r="D220" i="26"/>
  <c r="D220" i="27" s="1"/>
  <c r="D219" i="26"/>
  <c r="D219" i="27" s="1"/>
  <c r="D218" i="26"/>
  <c r="D218" i="27" s="1"/>
  <c r="D217" i="26"/>
  <c r="D217" i="27" s="1"/>
  <c r="D216" i="26"/>
  <c r="D216" i="27" s="1"/>
  <c r="D214" i="26"/>
  <c r="D214" i="27" s="1"/>
  <c r="D213" i="26"/>
  <c r="D213" i="27" s="1"/>
  <c r="D212" i="26"/>
  <c r="D212" i="27" s="1"/>
  <c r="D210" i="26"/>
  <c r="D210" i="27" s="1"/>
  <c r="D209" i="26"/>
  <c r="D209" i="27" s="1"/>
  <c r="D208" i="26"/>
  <c r="D208" i="27" s="1"/>
  <c r="D207" i="26"/>
  <c r="D207" i="27" s="1"/>
  <c r="D206" i="26"/>
  <c r="D206" i="27" s="1"/>
  <c r="D205" i="26"/>
  <c r="D205" i="27" s="1"/>
  <c r="D200" i="26"/>
  <c r="D200" i="27" s="1"/>
  <c r="D199" i="26"/>
  <c r="D199" i="27" s="1"/>
  <c r="D198" i="26"/>
  <c r="D198" i="27" s="1"/>
  <c r="D197" i="26"/>
  <c r="D197" i="27" s="1"/>
  <c r="D196" i="26"/>
  <c r="D196" i="27" s="1"/>
  <c r="D195" i="26"/>
  <c r="D195" i="27" s="1"/>
  <c r="D194" i="26"/>
  <c r="D194" i="27" s="1"/>
  <c r="D192" i="26"/>
  <c r="D192" i="27" s="1"/>
  <c r="D191" i="26"/>
  <c r="D191" i="27" s="1"/>
  <c r="D190" i="26"/>
  <c r="D190" i="27" s="1"/>
  <c r="D189" i="26"/>
  <c r="D189" i="27" s="1"/>
  <c r="D188" i="26"/>
  <c r="D188" i="27" s="1"/>
  <c r="D187" i="26"/>
  <c r="D187" i="27" s="1"/>
  <c r="D185" i="26"/>
  <c r="D185" i="27" s="1"/>
  <c r="D183" i="26"/>
  <c r="D183" i="27" s="1"/>
  <c r="D182" i="26"/>
  <c r="D182" i="27" s="1"/>
  <c r="D181" i="26"/>
  <c r="D181" i="27" s="1"/>
  <c r="D180" i="26"/>
  <c r="D180" i="27" s="1"/>
  <c r="D179" i="26"/>
  <c r="D179" i="27" s="1"/>
  <c r="D178" i="26"/>
  <c r="D178" i="27" s="1"/>
  <c r="D177" i="26"/>
  <c r="D177" i="27" s="1"/>
  <c r="D176" i="26"/>
  <c r="D176" i="27" s="1"/>
  <c r="D174" i="26"/>
  <c r="D174" i="27" s="1"/>
  <c r="D173" i="26"/>
  <c r="D173" i="27" s="1"/>
  <c r="D172" i="26"/>
  <c r="D172" i="27" s="1"/>
  <c r="D170" i="26"/>
  <c r="D170" i="27" s="1"/>
  <c r="D169" i="26"/>
  <c r="D169" i="27" s="1"/>
  <c r="D168" i="26"/>
  <c r="D168" i="27" s="1"/>
  <c r="D166" i="26"/>
  <c r="D166" i="27" s="1"/>
  <c r="D165" i="26"/>
  <c r="D165" i="27" s="1"/>
  <c r="D164" i="26"/>
  <c r="D164" i="27" s="1"/>
  <c r="D158" i="26"/>
  <c r="D158" i="27" s="1"/>
  <c r="D157" i="26"/>
  <c r="D157" i="27" s="1"/>
  <c r="D156" i="26"/>
  <c r="D156" i="27" s="1"/>
  <c r="D154" i="26"/>
  <c r="D154" i="27" s="1"/>
  <c r="D153" i="26"/>
  <c r="D153" i="27" s="1"/>
  <c r="D152" i="26"/>
  <c r="D152" i="27" s="1"/>
  <c r="D151" i="26"/>
  <c r="D151" i="27" s="1"/>
  <c r="D150" i="26"/>
  <c r="D150" i="27" s="1"/>
  <c r="D149" i="26"/>
  <c r="D149" i="27" s="1"/>
  <c r="D148" i="26"/>
  <c r="D148" i="27" s="1"/>
  <c r="D146" i="26"/>
  <c r="D146" i="27" s="1"/>
  <c r="D145" i="26"/>
  <c r="D145" i="27" s="1"/>
  <c r="D144" i="26"/>
  <c r="D144" i="27" s="1"/>
  <c r="D142" i="26"/>
  <c r="D142" i="27" s="1"/>
  <c r="D141" i="26"/>
  <c r="D141" i="27" s="1"/>
  <c r="D140" i="26"/>
  <c r="D140" i="27" s="1"/>
  <c r="D139" i="26"/>
  <c r="D139" i="27" s="1"/>
  <c r="D138" i="26"/>
  <c r="D138" i="27" s="1"/>
  <c r="D135" i="26"/>
  <c r="D135" i="27" s="1"/>
  <c r="D134" i="26"/>
  <c r="D134" i="27" s="1"/>
  <c r="D133" i="26"/>
  <c r="D133" i="27" s="1"/>
  <c r="D131" i="26"/>
  <c r="D131" i="27" s="1"/>
  <c r="D130" i="26"/>
  <c r="D130" i="27" s="1"/>
  <c r="D129" i="26"/>
  <c r="D129" i="27" s="1"/>
  <c r="D128" i="26"/>
  <c r="D128" i="27" s="1"/>
  <c r="D126" i="26"/>
  <c r="D126" i="27" s="1"/>
  <c r="D125" i="26"/>
  <c r="D125" i="27" s="1"/>
  <c r="D123" i="26"/>
  <c r="D123" i="27" s="1"/>
  <c r="D121" i="26"/>
  <c r="D121" i="27" s="1"/>
  <c r="D120" i="26"/>
  <c r="D120" i="27" s="1"/>
  <c r="D119" i="26"/>
  <c r="D119" i="27" s="1"/>
  <c r="D118" i="26"/>
  <c r="D118" i="27" s="1"/>
  <c r="D117" i="26"/>
  <c r="D117" i="27" s="1"/>
  <c r="D116" i="26"/>
  <c r="D116" i="27" s="1"/>
  <c r="D115" i="26"/>
  <c r="D115" i="27" s="1"/>
  <c r="D113" i="26"/>
  <c r="D113" i="27" s="1"/>
  <c r="D112" i="26"/>
  <c r="D112" i="27" s="1"/>
  <c r="D111" i="26"/>
  <c r="D111" i="27" s="1"/>
  <c r="D110" i="26"/>
  <c r="D110" i="27" s="1"/>
  <c r="D109" i="26"/>
  <c r="D109" i="27" s="1"/>
  <c r="D108" i="26"/>
  <c r="D108" i="27" s="1"/>
  <c r="D106" i="26"/>
  <c r="D106" i="27" s="1"/>
  <c r="D105" i="26"/>
  <c r="D105" i="27" s="1"/>
  <c r="D104" i="26"/>
  <c r="D104" i="27" s="1"/>
  <c r="D103" i="26"/>
  <c r="D103" i="27" s="1"/>
  <c r="D102" i="26"/>
  <c r="D102" i="27" s="1"/>
  <c r="D100" i="26"/>
  <c r="D100" i="27" s="1"/>
  <c r="D99" i="26"/>
  <c r="D99" i="27" s="1"/>
  <c r="D98" i="26"/>
  <c r="D98" i="27" s="1"/>
  <c r="D97" i="26"/>
  <c r="D97" i="27" s="1"/>
  <c r="D96" i="26"/>
  <c r="D96" i="27" s="1"/>
  <c r="D95" i="26"/>
  <c r="D95" i="27" s="1"/>
  <c r="D94" i="26"/>
  <c r="D94" i="27" s="1"/>
  <c r="D93" i="26"/>
  <c r="D93" i="27" s="1"/>
  <c r="D92" i="26"/>
  <c r="D92" i="27" s="1"/>
  <c r="D91" i="26"/>
  <c r="D91" i="27" s="1"/>
  <c r="D90" i="26"/>
  <c r="D90" i="27" s="1"/>
  <c r="D89" i="26"/>
  <c r="D89" i="27" s="1"/>
  <c r="D88" i="26"/>
  <c r="D88" i="27" s="1"/>
  <c r="D87" i="26"/>
  <c r="D87" i="27" s="1"/>
  <c r="D85" i="26"/>
  <c r="D85" i="27" s="1"/>
  <c r="D84" i="26"/>
  <c r="D84" i="27" s="1"/>
  <c r="D83" i="26"/>
  <c r="D83" i="27" s="1"/>
  <c r="D82" i="26"/>
  <c r="D82" i="27" s="1"/>
  <c r="D81" i="26"/>
  <c r="D81" i="27" s="1"/>
  <c r="D80" i="26"/>
  <c r="D80" i="27" s="1"/>
  <c r="D79" i="26"/>
  <c r="D79" i="27" s="1"/>
  <c r="D78" i="26"/>
  <c r="D78" i="27" s="1"/>
  <c r="D77" i="26"/>
  <c r="D77" i="27" s="1"/>
  <c r="D76" i="26"/>
  <c r="D76" i="27" s="1"/>
  <c r="D75" i="26"/>
  <c r="D75" i="27" s="1"/>
  <c r="D74" i="26"/>
  <c r="D74" i="27" s="1"/>
  <c r="D73" i="26"/>
  <c r="D73" i="27" s="1"/>
  <c r="D72" i="26"/>
  <c r="D72" i="27" s="1"/>
  <c r="D71" i="26"/>
  <c r="D71" i="27" s="1"/>
  <c r="D70" i="26"/>
  <c r="D70" i="27" s="1"/>
  <c r="D66" i="26"/>
  <c r="D66" i="27" s="1"/>
  <c r="D65" i="26"/>
  <c r="D65" i="27" s="1"/>
  <c r="D64" i="26"/>
  <c r="D64" i="27" s="1"/>
  <c r="D63" i="26"/>
  <c r="D63" i="27" s="1"/>
  <c r="D62" i="26"/>
  <c r="D62" i="27" s="1"/>
  <c r="D60" i="26"/>
  <c r="D60" i="27" s="1"/>
  <c r="D59" i="26"/>
  <c r="D59" i="27" s="1"/>
  <c r="D57" i="26"/>
  <c r="D57" i="27" s="1"/>
  <c r="D56" i="26"/>
  <c r="D56" i="27" s="1"/>
  <c r="D55" i="26"/>
  <c r="D55" i="27" s="1"/>
  <c r="D54" i="26"/>
  <c r="D54" i="27" s="1"/>
  <c r="D53" i="26"/>
  <c r="D53" i="27" s="1"/>
  <c r="D51" i="26"/>
  <c r="D51" i="27" s="1"/>
  <c r="D50" i="26"/>
  <c r="D50" i="27" s="1"/>
  <c r="D49" i="26"/>
  <c r="D49" i="27" s="1"/>
  <c r="D48" i="26"/>
  <c r="D48" i="27" s="1"/>
  <c r="D47" i="26"/>
  <c r="D47" i="27" s="1"/>
  <c r="D45" i="26"/>
  <c r="D45" i="27" s="1"/>
  <c r="D44" i="26"/>
  <c r="D44" i="27" s="1"/>
  <c r="D42" i="26"/>
  <c r="D42" i="27" s="1"/>
  <c r="D41" i="26"/>
  <c r="D41" i="27" s="1"/>
  <c r="D40" i="26"/>
  <c r="D40" i="27" s="1"/>
  <c r="D39" i="26"/>
  <c r="D39" i="27" s="1"/>
  <c r="D36" i="26"/>
  <c r="D36" i="27" s="1"/>
  <c r="D35" i="26"/>
  <c r="D35" i="27" s="1"/>
  <c r="D34" i="26"/>
  <c r="D34" i="27" s="1"/>
  <c r="D33" i="26"/>
  <c r="D33" i="27" s="1"/>
  <c r="D31" i="26"/>
  <c r="D31" i="27" s="1"/>
  <c r="D30" i="26"/>
  <c r="D30" i="27" s="1"/>
  <c r="V193" i="21" l="1"/>
  <c r="W193" i="21" s="1"/>
  <c r="U193" i="21"/>
  <c r="R193" i="21"/>
  <c r="S193" i="21" s="1"/>
  <c r="V192" i="21"/>
  <c r="W192" i="21" s="1"/>
  <c r="U192" i="21"/>
  <c r="R192" i="21"/>
  <c r="S192" i="21" s="1"/>
  <c r="W1021" i="21" l="1"/>
  <c r="V1021" i="21"/>
  <c r="U1021" i="21"/>
  <c r="S1021" i="21"/>
  <c r="R1021" i="21"/>
  <c r="W1020" i="21"/>
  <c r="V1020" i="21"/>
  <c r="U1020" i="21"/>
  <c r="S1020" i="21"/>
  <c r="R1020" i="21"/>
  <c r="W985" i="21"/>
  <c r="V985" i="21"/>
  <c r="U985" i="21"/>
  <c r="S985" i="21"/>
  <c r="R985" i="21"/>
  <c r="W924" i="21"/>
  <c r="V924" i="21"/>
  <c r="U924" i="21"/>
  <c r="S924" i="21"/>
  <c r="R924" i="21"/>
  <c r="W923" i="21"/>
  <c r="V923" i="21"/>
  <c r="U923" i="21"/>
  <c r="S923" i="21"/>
  <c r="R923" i="21"/>
  <c r="W919" i="21"/>
  <c r="V919" i="21"/>
  <c r="U919" i="21"/>
  <c r="S919" i="21"/>
  <c r="R919" i="21"/>
  <c r="W918" i="21"/>
  <c r="V918" i="21"/>
  <c r="U918" i="21"/>
  <c r="R918" i="21"/>
  <c r="S918" i="21" s="1"/>
  <c r="W914" i="21"/>
  <c r="V914" i="21"/>
  <c r="U914" i="21"/>
  <c r="S914" i="21"/>
  <c r="R914" i="21"/>
  <c r="W913" i="21"/>
  <c r="V913" i="21"/>
  <c r="U913" i="21"/>
  <c r="R913" i="21"/>
  <c r="S913" i="21" s="1"/>
  <c r="W887" i="21"/>
  <c r="V887" i="21"/>
  <c r="U887" i="21"/>
  <c r="S887" i="21"/>
  <c r="R887" i="21"/>
  <c r="W875" i="21"/>
  <c r="V875" i="21"/>
  <c r="U875" i="21"/>
  <c r="S875" i="21"/>
  <c r="R875" i="21"/>
  <c r="W853" i="21"/>
  <c r="V853" i="21"/>
  <c r="U853" i="21"/>
  <c r="S853" i="21"/>
  <c r="R853" i="21"/>
  <c r="W852" i="21"/>
  <c r="V852" i="21"/>
  <c r="U852" i="21"/>
  <c r="R852" i="21"/>
  <c r="S852" i="21" s="1"/>
  <c r="V851" i="21"/>
  <c r="W851" i="21" s="1"/>
  <c r="U851" i="21"/>
  <c r="R851" i="21"/>
  <c r="S851" i="21" s="1"/>
  <c r="W844" i="21"/>
  <c r="V844" i="21"/>
  <c r="U844" i="21"/>
  <c r="R844" i="21"/>
  <c r="S844" i="21" s="1"/>
  <c r="W843" i="21"/>
  <c r="V843" i="21"/>
  <c r="U843" i="21"/>
  <c r="R843" i="21"/>
  <c r="S843" i="21" s="1"/>
  <c r="W842" i="21"/>
  <c r="V842" i="21"/>
  <c r="U842" i="21"/>
  <c r="R842" i="21"/>
  <c r="S842" i="21" s="1"/>
  <c r="W841" i="21"/>
  <c r="V841" i="21"/>
  <c r="U841" i="21"/>
  <c r="R841" i="21"/>
  <c r="S841" i="21" s="1"/>
  <c r="W840" i="21"/>
  <c r="V840" i="21"/>
  <c r="U840" i="21"/>
  <c r="R840" i="21"/>
  <c r="S840" i="21" s="1"/>
  <c r="W838" i="21"/>
  <c r="V838" i="21"/>
  <c r="U838" i="21"/>
  <c r="R838" i="21"/>
  <c r="S838" i="21" s="1"/>
  <c r="W837" i="21"/>
  <c r="V837" i="21"/>
  <c r="U837" i="21"/>
  <c r="R837" i="21"/>
  <c r="S837" i="21" s="1"/>
  <c r="W836" i="21"/>
  <c r="V836" i="21"/>
  <c r="U836" i="21"/>
  <c r="R836" i="21"/>
  <c r="S836" i="21" s="1"/>
  <c r="W835" i="21"/>
  <c r="V835" i="21"/>
  <c r="U835" i="21"/>
  <c r="R835" i="21"/>
  <c r="S835" i="21" s="1"/>
  <c r="W834" i="21"/>
  <c r="V834" i="21"/>
  <c r="U834" i="21"/>
  <c r="R834" i="21"/>
  <c r="S834" i="21" s="1"/>
  <c r="W833" i="21"/>
  <c r="V833" i="21"/>
  <c r="U833" i="21"/>
  <c r="R833" i="21"/>
  <c r="S833" i="21" s="1"/>
  <c r="W832" i="21"/>
  <c r="V832" i="21"/>
  <c r="U832" i="21"/>
  <c r="S832" i="21"/>
  <c r="R832" i="21"/>
  <c r="W831" i="21"/>
  <c r="V831" i="21"/>
  <c r="U831" i="21"/>
  <c r="R831" i="21"/>
  <c r="S831" i="21" s="1"/>
  <c r="W775" i="21"/>
  <c r="V775" i="21"/>
  <c r="U775" i="21"/>
  <c r="S775" i="21"/>
  <c r="R775" i="21"/>
  <c r="W744" i="21"/>
  <c r="V744" i="21"/>
  <c r="U744" i="21"/>
  <c r="S744" i="21"/>
  <c r="R744" i="21"/>
  <c r="V739" i="21"/>
  <c r="W739" i="21" s="1"/>
  <c r="U739" i="21"/>
  <c r="R739" i="21"/>
  <c r="S739" i="21" s="1"/>
  <c r="W737" i="21"/>
  <c r="V737" i="21"/>
  <c r="U737" i="21"/>
  <c r="S737" i="21"/>
  <c r="R737" i="21"/>
  <c r="W734" i="21"/>
  <c r="V734" i="21"/>
  <c r="U734" i="21"/>
  <c r="S734" i="21"/>
  <c r="R734" i="21"/>
  <c r="W726" i="21"/>
  <c r="V726" i="21"/>
  <c r="U726" i="21"/>
  <c r="S726" i="21"/>
  <c r="R726" i="21"/>
  <c r="W725" i="21"/>
  <c r="V725" i="21"/>
  <c r="U725" i="21"/>
  <c r="S725" i="21"/>
  <c r="R725" i="21"/>
  <c r="W702" i="21"/>
  <c r="V702" i="21"/>
  <c r="U702" i="21"/>
  <c r="S702" i="21"/>
  <c r="R702" i="21"/>
  <c r="W701" i="21"/>
  <c r="V701" i="21"/>
  <c r="U701" i="21"/>
  <c r="S701" i="21"/>
  <c r="R701" i="21"/>
  <c r="V700" i="21"/>
  <c r="W700" i="21" s="1"/>
  <c r="U700" i="21"/>
  <c r="R700" i="21"/>
  <c r="S700" i="21" s="1"/>
  <c r="V699" i="21"/>
  <c r="W699" i="21" s="1"/>
  <c r="U699" i="21"/>
  <c r="S699" i="21"/>
  <c r="R699" i="21"/>
  <c r="V698" i="21"/>
  <c r="W698" i="21" s="1"/>
  <c r="U698" i="21"/>
  <c r="R698" i="21"/>
  <c r="S698" i="21" s="1"/>
  <c r="V697" i="21"/>
  <c r="W697" i="21" s="1"/>
  <c r="U697" i="21"/>
  <c r="S697" i="21"/>
  <c r="R697" i="21"/>
  <c r="V696" i="21"/>
  <c r="W696" i="21" s="1"/>
  <c r="U696" i="21"/>
  <c r="R696" i="21"/>
  <c r="S696" i="21" s="1"/>
  <c r="V695" i="21"/>
  <c r="W695" i="21" s="1"/>
  <c r="U695" i="21"/>
  <c r="R695" i="21"/>
  <c r="S695" i="21" s="1"/>
  <c r="V694" i="21"/>
  <c r="W694" i="21" s="1"/>
  <c r="U694" i="21"/>
  <c r="R694" i="21"/>
  <c r="S694" i="21" s="1"/>
  <c r="V693" i="21"/>
  <c r="W693" i="21" s="1"/>
  <c r="U693" i="21"/>
  <c r="R693" i="21"/>
  <c r="S693" i="21" s="1"/>
  <c r="V692" i="21"/>
  <c r="W692" i="21" s="1"/>
  <c r="U692" i="21"/>
  <c r="R692" i="21"/>
  <c r="S692" i="21" s="1"/>
  <c r="V691" i="21"/>
  <c r="W691" i="21" s="1"/>
  <c r="U691" i="21"/>
  <c r="R691" i="21"/>
  <c r="S691" i="21" s="1"/>
  <c r="V690" i="21"/>
  <c r="W690" i="21" s="1"/>
  <c r="U690" i="21"/>
  <c r="S690" i="21"/>
  <c r="R690" i="21"/>
  <c r="V689" i="21"/>
  <c r="W689" i="21" s="1"/>
  <c r="U689" i="21"/>
  <c r="R689" i="21"/>
  <c r="S689" i="21" s="1"/>
  <c r="V385" i="21"/>
  <c r="W385" i="21" s="1"/>
  <c r="U385" i="21"/>
  <c r="R385" i="21"/>
  <c r="S385" i="21" s="1"/>
  <c r="W338" i="21"/>
  <c r="V338" i="21"/>
  <c r="U338" i="21"/>
  <c r="S338" i="21"/>
  <c r="R338" i="21"/>
  <c r="W337" i="21"/>
  <c r="V337" i="21"/>
  <c r="U337" i="21"/>
  <c r="S337" i="21"/>
  <c r="R337" i="21"/>
  <c r="W239" i="21"/>
  <c r="V239" i="21"/>
  <c r="U239" i="21"/>
  <c r="R239" i="21"/>
  <c r="S239" i="21" s="1"/>
  <c r="W238" i="21"/>
  <c r="V238" i="21"/>
  <c r="U238" i="21"/>
  <c r="S238" i="21"/>
  <c r="R238" i="21"/>
  <c r="W185" i="21"/>
  <c r="V185" i="21"/>
  <c r="U185" i="21"/>
  <c r="S185" i="21"/>
  <c r="R185" i="21"/>
  <c r="W188" i="21"/>
  <c r="V188" i="21"/>
  <c r="U188" i="21"/>
  <c r="R188" i="21"/>
  <c r="S188" i="21" s="1"/>
  <c r="W187" i="21"/>
  <c r="V187" i="21"/>
  <c r="U187" i="21"/>
  <c r="S187" i="21"/>
  <c r="R187" i="21"/>
  <c r="W186" i="21"/>
  <c r="V186" i="21"/>
  <c r="U186" i="21"/>
  <c r="R186" i="21"/>
  <c r="S186" i="21" s="1"/>
  <c r="W184" i="21"/>
  <c r="V184" i="21"/>
  <c r="U184" i="21"/>
  <c r="S184" i="21"/>
  <c r="R184" i="21"/>
  <c r="V183" i="21"/>
  <c r="W183" i="21" s="1"/>
  <c r="U183" i="21"/>
  <c r="S183" i="21"/>
  <c r="R183" i="21"/>
  <c r="V182" i="21"/>
  <c r="W182" i="21" s="1"/>
  <c r="U182" i="21"/>
  <c r="S182" i="21"/>
  <c r="R182" i="21"/>
  <c r="W181" i="21"/>
  <c r="V181" i="21"/>
  <c r="U181" i="21"/>
  <c r="R181" i="21"/>
  <c r="S181" i="21" s="1"/>
  <c r="W180" i="21"/>
  <c r="V180" i="21"/>
  <c r="U180" i="21"/>
  <c r="R180" i="21"/>
  <c r="S180" i="21" s="1"/>
  <c r="V179" i="21"/>
  <c r="W179" i="21" s="1"/>
  <c r="U179" i="21"/>
  <c r="R179" i="21"/>
  <c r="S179" i="21" s="1"/>
  <c r="W178" i="21"/>
  <c r="V178" i="21"/>
  <c r="U178" i="21"/>
  <c r="S178" i="21"/>
  <c r="R178" i="21"/>
  <c r="V119" i="21"/>
  <c r="W119" i="21" s="1"/>
  <c r="U119" i="21"/>
  <c r="R119" i="21"/>
  <c r="S119" i="21" s="1"/>
  <c r="W118" i="21"/>
  <c r="V118" i="21"/>
  <c r="U118" i="21"/>
  <c r="R118" i="21"/>
  <c r="S118" i="21" s="1"/>
  <c r="W13" i="21"/>
  <c r="V13" i="21"/>
  <c r="U13" i="21"/>
  <c r="R13" i="21"/>
  <c r="S13" i="21" s="1"/>
  <c r="D584" i="26" l="1"/>
  <c r="D584" i="27" s="1"/>
  <c r="D516" i="26"/>
  <c r="D516" i="27" s="1"/>
  <c r="D505" i="26"/>
  <c r="D505" i="27" s="1"/>
  <c r="D441" i="26"/>
  <c r="D426" i="26"/>
  <c r="D426" i="27" s="1"/>
  <c r="D404" i="26"/>
  <c r="D404" i="27" s="1"/>
  <c r="D399" i="26"/>
  <c r="D399" i="27" s="1"/>
  <c r="D363" i="26"/>
  <c r="D363" i="27" s="1"/>
  <c r="D312" i="26"/>
  <c r="D312" i="27" s="1"/>
  <c r="D440" i="26" l="1"/>
  <c r="D440" i="27" s="1"/>
  <c r="D441" i="27"/>
  <c r="D336" i="26"/>
  <c r="D336" i="27" s="1"/>
  <c r="D349" i="26"/>
  <c r="D349" i="27" s="1"/>
  <c r="D380" i="26"/>
  <c r="D380" i="27" s="1"/>
  <c r="D171" i="26"/>
  <c r="D171" i="27" s="1"/>
  <c r="D319" i="26"/>
  <c r="D417" i="26"/>
  <c r="D417" i="27" s="1"/>
  <c r="D101" i="26"/>
  <c r="D211" i="26"/>
  <c r="D211" i="27" s="1"/>
  <c r="D323" i="26"/>
  <c r="D323" i="27" s="1"/>
  <c r="D422" i="26"/>
  <c r="D433" i="26"/>
  <c r="D445" i="26"/>
  <c r="D445" i="27" s="1"/>
  <c r="D475" i="26"/>
  <c r="D475" i="27" s="1"/>
  <c r="D482" i="26"/>
  <c r="D482" i="27" s="1"/>
  <c r="D495" i="26"/>
  <c r="D495" i="27" s="1"/>
  <c r="D550" i="26"/>
  <c r="D550" i="27" s="1"/>
  <c r="D132" i="26"/>
  <c r="D132" i="27" s="1"/>
  <c r="D143" i="26"/>
  <c r="D143" i="27" s="1"/>
  <c r="D167" i="26"/>
  <c r="D107" i="26"/>
  <c r="D107" i="27" s="1"/>
  <c r="D137" i="26"/>
  <c r="D175" i="26"/>
  <c r="D175" i="27" s="1"/>
  <c r="D223" i="26"/>
  <c r="D240" i="26"/>
  <c r="D240" i="27" s="1"/>
  <c r="D260" i="26"/>
  <c r="D260" i="27" s="1"/>
  <c r="D279" i="26"/>
  <c r="D279" i="27" s="1"/>
  <c r="D301" i="26"/>
  <c r="D301" i="27" s="1"/>
  <c r="D567" i="26"/>
  <c r="D555" i="26"/>
  <c r="D46" i="26"/>
  <c r="D46" i="27" s="1"/>
  <c r="D127" i="26"/>
  <c r="D127" i="27" s="1"/>
  <c r="D266" i="26"/>
  <c r="D266" i="27" s="1"/>
  <c r="D285" i="26"/>
  <c r="D466" i="26"/>
  <c r="D466" i="27" s="1"/>
  <c r="D525" i="26"/>
  <c r="D535" i="26"/>
  <c r="D579" i="26"/>
  <c r="D52" i="26"/>
  <c r="D52" i="27" s="1"/>
  <c r="D147" i="26"/>
  <c r="D147" i="27" s="1"/>
  <c r="D193" i="26"/>
  <c r="D193" i="27" s="1"/>
  <c r="D370" i="26"/>
  <c r="D370" i="27" s="1"/>
  <c r="D395" i="26"/>
  <c r="D395" i="27" s="1"/>
  <c r="D413" i="26"/>
  <c r="D413" i="27" s="1"/>
  <c r="D449" i="26"/>
  <c r="D449" i="27" s="1"/>
  <c r="D61" i="26"/>
  <c r="D61" i="27" s="1"/>
  <c r="D58" i="26"/>
  <c r="D58" i="27" s="1"/>
  <c r="D114" i="26"/>
  <c r="D114" i="27" s="1"/>
  <c r="D124" i="26"/>
  <c r="D124" i="27" s="1"/>
  <c r="D155" i="26"/>
  <c r="D155" i="27" s="1"/>
  <c r="D234" i="26"/>
  <c r="D234" i="27" s="1"/>
  <c r="D254" i="26"/>
  <c r="D273" i="26"/>
  <c r="D273" i="27" s="1"/>
  <c r="D293" i="26"/>
  <c r="D293" i="27" s="1"/>
  <c r="D346" i="26"/>
  <c r="D346" i="27" s="1"/>
  <c r="D356" i="26"/>
  <c r="D367" i="26"/>
  <c r="D367" i="27" s="1"/>
  <c r="D383" i="26"/>
  <c r="D383" i="27" s="1"/>
  <c r="D391" i="26"/>
  <c r="D391" i="27" s="1"/>
  <c r="D408" i="26"/>
  <c r="D458" i="26"/>
  <c r="D499" i="26"/>
  <c r="D499" i="27" s="1"/>
  <c r="D509" i="26"/>
  <c r="D509" i="27" s="1"/>
  <c r="D438" i="26"/>
  <c r="D438" i="27" s="1"/>
  <c r="D245" i="26"/>
  <c r="D245" i="27" s="1"/>
  <c r="D204" i="26"/>
  <c r="D184" i="26"/>
  <c r="D184" i="27" s="1"/>
  <c r="D69" i="26"/>
  <c r="D69" i="27" s="1"/>
  <c r="D43" i="26"/>
  <c r="D43" i="27" s="1"/>
  <c r="D38" i="26"/>
  <c r="D38" i="27" s="1"/>
  <c r="D32" i="26"/>
  <c r="D215" i="26" l="1"/>
  <c r="D215" i="27" s="1"/>
  <c r="D223" i="27"/>
  <c r="D29" i="26"/>
  <c r="D32" i="27"/>
  <c r="D588" i="26"/>
  <c r="D588" i="27" s="1"/>
  <c r="D579" i="27"/>
  <c r="D553" i="26"/>
  <c r="D553" i="27" s="1"/>
  <c r="D555" i="27"/>
  <c r="D136" i="26"/>
  <c r="D136" i="27" s="1"/>
  <c r="D137" i="27"/>
  <c r="D309" i="26"/>
  <c r="D309" i="27" s="1"/>
  <c r="D319" i="27"/>
  <c r="D448" i="26"/>
  <c r="D448" i="27" s="1"/>
  <c r="D458" i="27"/>
  <c r="D533" i="26"/>
  <c r="D533" i="27" s="1"/>
  <c r="D535" i="27"/>
  <c r="D564" i="26"/>
  <c r="D564" i="27" s="1"/>
  <c r="D567" i="27"/>
  <c r="D403" i="26"/>
  <c r="D403" i="27" s="1"/>
  <c r="D408" i="27"/>
  <c r="D250" i="26"/>
  <c r="D250" i="27" s="1"/>
  <c r="D254" i="27"/>
  <c r="D522" i="26"/>
  <c r="D522" i="27" s="1"/>
  <c r="D525" i="27"/>
  <c r="D163" i="26"/>
  <c r="D163" i="27" s="1"/>
  <c r="D167" i="27"/>
  <c r="D430" i="26"/>
  <c r="D430" i="27" s="1"/>
  <c r="D433" i="27"/>
  <c r="D284" i="26"/>
  <c r="D284" i="27" s="1"/>
  <c r="D285" i="27"/>
  <c r="D421" i="26"/>
  <c r="D421" i="27" s="1"/>
  <c r="D422" i="27"/>
  <c r="D203" i="26"/>
  <c r="D203" i="27" s="1"/>
  <c r="D204" i="27"/>
  <c r="D353" i="26"/>
  <c r="D353" i="27" s="1"/>
  <c r="D356" i="27"/>
  <c r="D86" i="26"/>
  <c r="D86" i="27" s="1"/>
  <c r="D101" i="27"/>
  <c r="D390" i="26"/>
  <c r="D378" i="26"/>
  <c r="D378" i="27" s="1"/>
  <c r="D333" i="26"/>
  <c r="D465" i="26"/>
  <c r="D465" i="27" s="1"/>
  <c r="D412" i="26"/>
  <c r="D412" i="27" s="1"/>
  <c r="D512" i="26"/>
  <c r="D512" i="27" s="1"/>
  <c r="D37" i="26"/>
  <c r="D122" i="26" l="1"/>
  <c r="D122" i="27" s="1"/>
  <c r="D202" i="26"/>
  <c r="D202" i="27" s="1"/>
  <c r="D162" i="26"/>
  <c r="D161" i="26" s="1"/>
  <c r="D161" i="27" s="1"/>
  <c r="D68" i="26"/>
  <c r="D67" i="26" s="1"/>
  <c r="D67" i="27" s="1"/>
  <c r="D389" i="26"/>
  <c r="D389" i="27" s="1"/>
  <c r="D390" i="27"/>
  <c r="D520" i="26"/>
  <c r="D549" i="26"/>
  <c r="D28" i="26"/>
  <c r="D28" i="27" s="1"/>
  <c r="D29" i="27"/>
  <c r="D37" i="27"/>
  <c r="D332" i="26"/>
  <c r="D332" i="27" s="1"/>
  <c r="D333" i="27"/>
  <c r="D201" i="26" l="1"/>
  <c r="D201" i="27" s="1"/>
  <c r="D68" i="27"/>
  <c r="D162" i="27"/>
  <c r="D27" i="26"/>
  <c r="D27" i="27" s="1"/>
  <c r="D388" i="26"/>
  <c r="D388" i="27" s="1"/>
  <c r="D546" i="26"/>
  <c r="D549" i="27"/>
  <c r="D518" i="26"/>
  <c r="D520" i="27"/>
  <c r="V1040" i="21"/>
  <c r="W1040" i="21" s="1"/>
  <c r="U1040" i="21"/>
  <c r="R1040" i="21"/>
  <c r="S1040" i="21" s="1"/>
  <c r="Q1085" i="21"/>
  <c r="P1085" i="21"/>
  <c r="O1085" i="21"/>
  <c r="Q1084" i="21"/>
  <c r="P1084" i="21"/>
  <c r="O1084" i="21"/>
  <c r="N1085" i="21"/>
  <c r="N1084" i="21"/>
  <c r="D159" i="26" l="1"/>
  <c r="D159" i="27" s="1"/>
  <c r="D544" i="26"/>
  <c r="D544" i="27" s="1"/>
  <c r="D546" i="27"/>
  <c r="D493" i="26"/>
  <c r="D518" i="27"/>
  <c r="Q1086" i="21"/>
  <c r="O1086" i="21"/>
  <c r="P1086" i="21"/>
  <c r="D576" i="26" l="1"/>
  <c r="D576" i="27" s="1"/>
  <c r="D493" i="27"/>
  <c r="V1078" i="21"/>
  <c r="W1078" i="21" s="1"/>
  <c r="W1077" i="21"/>
  <c r="V1077" i="21"/>
  <c r="V1076" i="21"/>
  <c r="W1076" i="21" s="1"/>
  <c r="V1075" i="21"/>
  <c r="W1075" i="21" s="1"/>
  <c r="V1074" i="21"/>
  <c r="W1074" i="21" s="1"/>
  <c r="V1073" i="21"/>
  <c r="W1073" i="21" s="1"/>
  <c r="W1072" i="21"/>
  <c r="V1072" i="21"/>
  <c r="W1071" i="21"/>
  <c r="V1071" i="21"/>
  <c r="V1070" i="21"/>
  <c r="W1070" i="21" s="1"/>
  <c r="V1069" i="21"/>
  <c r="W1069" i="21" s="1"/>
  <c r="V1068" i="21"/>
  <c r="W1068" i="21" s="1"/>
  <c r="W1067" i="21"/>
  <c r="V1067" i="21"/>
  <c r="W1066" i="21"/>
  <c r="V1066" i="21"/>
  <c r="W1065" i="21"/>
  <c r="V1065" i="21"/>
  <c r="W1064" i="21"/>
  <c r="V1064" i="21"/>
  <c r="V1063" i="21"/>
  <c r="W1063" i="21" s="1"/>
  <c r="V1062" i="21"/>
  <c r="W1062" i="21" s="1"/>
  <c r="V1061" i="21"/>
  <c r="W1061" i="21" s="1"/>
  <c r="V1060" i="21"/>
  <c r="W1060" i="21" s="1"/>
  <c r="W1059" i="21"/>
  <c r="V1059" i="21"/>
  <c r="W1058" i="21"/>
  <c r="V1058" i="21"/>
  <c r="W1057" i="21"/>
  <c r="V1057" i="21"/>
  <c r="W1056" i="21"/>
  <c r="V1056" i="21"/>
  <c r="W1055" i="21"/>
  <c r="V1055" i="21"/>
  <c r="W1054" i="21"/>
  <c r="V1054" i="21"/>
  <c r="W1053" i="21"/>
  <c r="V1053" i="21"/>
  <c r="W1052" i="21"/>
  <c r="V1052" i="21"/>
  <c r="W1051" i="21"/>
  <c r="V1051" i="21"/>
  <c r="W1050" i="21"/>
  <c r="V1050" i="21"/>
  <c r="W1049" i="21"/>
  <c r="V1049" i="21"/>
  <c r="W1048" i="21"/>
  <c r="V1048" i="21"/>
  <c r="W1047" i="21"/>
  <c r="V1047" i="21"/>
  <c r="W1046" i="21"/>
  <c r="V1046" i="21"/>
  <c r="W1045" i="21"/>
  <c r="V1045" i="21"/>
  <c r="W1044" i="21"/>
  <c r="V1044" i="21"/>
  <c r="V1043" i="21"/>
  <c r="W1043" i="21" s="1"/>
  <c r="W1042" i="21"/>
  <c r="V1042" i="21"/>
  <c r="V1041" i="21"/>
  <c r="W1041" i="21" s="1"/>
  <c r="V1039" i="21"/>
  <c r="W1039" i="21" s="1"/>
  <c r="V1038" i="21"/>
  <c r="W1038" i="21" s="1"/>
  <c r="W1037" i="21"/>
  <c r="V1037" i="21"/>
  <c r="V1036" i="21"/>
  <c r="W1036" i="21" s="1"/>
  <c r="W1035" i="21"/>
  <c r="V1035" i="21"/>
  <c r="W1034" i="21"/>
  <c r="V1034" i="21"/>
  <c r="W1033" i="21"/>
  <c r="V1033" i="21"/>
  <c r="V1032" i="21"/>
  <c r="W1032" i="21" s="1"/>
  <c r="V1031" i="21"/>
  <c r="W1031" i="21" s="1"/>
  <c r="V1030" i="21"/>
  <c r="W1030" i="21" s="1"/>
  <c r="V1029" i="21"/>
  <c r="W1029" i="21" s="1"/>
  <c r="V1028" i="21"/>
  <c r="W1028" i="21" s="1"/>
  <c r="V1027" i="21"/>
  <c r="W1027" i="21" s="1"/>
  <c r="V1026" i="21"/>
  <c r="W1026" i="21" s="1"/>
  <c r="V1025" i="21"/>
  <c r="W1025" i="21" s="1"/>
  <c r="V1024" i="21"/>
  <c r="W1024" i="21" s="1"/>
  <c r="W1023" i="21"/>
  <c r="V1023" i="21"/>
  <c r="W1022" i="21"/>
  <c r="V1022" i="21"/>
  <c r="W1019" i="21"/>
  <c r="V1019" i="21"/>
  <c r="V1018" i="21"/>
  <c r="W1018" i="21" s="1"/>
  <c r="V1017" i="21"/>
  <c r="W1017" i="21" s="1"/>
  <c r="W1016" i="21"/>
  <c r="V1016" i="21"/>
  <c r="W1015" i="21"/>
  <c r="V1015" i="21"/>
  <c r="W1014" i="21"/>
  <c r="V1014" i="21"/>
  <c r="W1013" i="21"/>
  <c r="V1013" i="21"/>
  <c r="W1012" i="21"/>
  <c r="V1012" i="21"/>
  <c r="W1011" i="21"/>
  <c r="V1011" i="21"/>
  <c r="V1010" i="21"/>
  <c r="W1010" i="21" s="1"/>
  <c r="V1009" i="21"/>
  <c r="W1009" i="21" s="1"/>
  <c r="V1008" i="21"/>
  <c r="W1008" i="21" s="1"/>
  <c r="W1007" i="21"/>
  <c r="V1007" i="21"/>
  <c r="V1006" i="21"/>
  <c r="W1006" i="21" s="1"/>
  <c r="V1005" i="21"/>
  <c r="W1005" i="21" s="1"/>
  <c r="W1004" i="21"/>
  <c r="V1004" i="21"/>
  <c r="W1003" i="21"/>
  <c r="V1003" i="21"/>
  <c r="W1002" i="21"/>
  <c r="V1002" i="21"/>
  <c r="V1001" i="21"/>
  <c r="W1001" i="21" s="1"/>
  <c r="V1000" i="21"/>
  <c r="W1000" i="21" s="1"/>
  <c r="W999" i="21"/>
  <c r="V999" i="21"/>
  <c r="V998" i="21"/>
  <c r="W998" i="21" s="1"/>
  <c r="V997" i="21"/>
  <c r="W997" i="21" s="1"/>
  <c r="V996" i="21"/>
  <c r="W996" i="21" s="1"/>
  <c r="V995" i="21"/>
  <c r="W995" i="21" s="1"/>
  <c r="V994" i="21"/>
  <c r="W994" i="21" s="1"/>
  <c r="V993" i="21"/>
  <c r="W993" i="21" s="1"/>
  <c r="V992" i="21"/>
  <c r="W992" i="21" s="1"/>
  <c r="V991" i="21"/>
  <c r="W991" i="21" s="1"/>
  <c r="W990" i="21"/>
  <c r="V990" i="21"/>
  <c r="W989" i="21"/>
  <c r="V989" i="21"/>
  <c r="W988" i="21"/>
  <c r="V988" i="21"/>
  <c r="W987" i="21"/>
  <c r="V987" i="21"/>
  <c r="W986" i="21"/>
  <c r="V986" i="21"/>
  <c r="W984" i="21"/>
  <c r="V984" i="21"/>
  <c r="W983" i="21"/>
  <c r="V983" i="21"/>
  <c r="W982" i="21"/>
  <c r="V982" i="21"/>
  <c r="V981" i="21"/>
  <c r="W981" i="21" s="1"/>
  <c r="W980" i="21"/>
  <c r="V980" i="21"/>
  <c r="V979" i="21"/>
  <c r="W979" i="21" s="1"/>
  <c r="V978" i="21"/>
  <c r="W978" i="21" s="1"/>
  <c r="V977" i="21"/>
  <c r="W977" i="21" s="1"/>
  <c r="V976" i="21"/>
  <c r="W976" i="21" s="1"/>
  <c r="V975" i="21"/>
  <c r="W975" i="21" s="1"/>
  <c r="V974" i="21"/>
  <c r="W974" i="21" s="1"/>
  <c r="V973" i="21"/>
  <c r="W973" i="21" s="1"/>
  <c r="V972" i="21"/>
  <c r="W972" i="21" s="1"/>
  <c r="V971" i="21"/>
  <c r="W971" i="21" s="1"/>
  <c r="V970" i="21"/>
  <c r="W970" i="21" s="1"/>
  <c r="V969" i="21"/>
  <c r="W969" i="21" s="1"/>
  <c r="V968" i="21"/>
  <c r="W968" i="21" s="1"/>
  <c r="V967" i="21"/>
  <c r="W967" i="21" s="1"/>
  <c r="V966" i="21"/>
  <c r="W966" i="21" s="1"/>
  <c r="V965" i="21"/>
  <c r="W965" i="21" s="1"/>
  <c r="V964" i="21"/>
  <c r="W964" i="21" s="1"/>
  <c r="W963" i="21"/>
  <c r="V963" i="21"/>
  <c r="V962" i="21"/>
  <c r="W962" i="21" s="1"/>
  <c r="V961" i="21"/>
  <c r="W961" i="21" s="1"/>
  <c r="V960" i="21"/>
  <c r="W960" i="21" s="1"/>
  <c r="V959" i="21"/>
  <c r="W959" i="21" s="1"/>
  <c r="W958" i="21"/>
  <c r="V958" i="21"/>
  <c r="V957" i="21"/>
  <c r="W957" i="21" s="1"/>
  <c r="V956" i="21"/>
  <c r="W956" i="21" s="1"/>
  <c r="V955" i="21"/>
  <c r="W955" i="21" s="1"/>
  <c r="V954" i="21"/>
  <c r="W954" i="21" s="1"/>
  <c r="V953" i="21"/>
  <c r="W953" i="21" s="1"/>
  <c r="V952" i="21"/>
  <c r="W952" i="21" s="1"/>
  <c r="V951" i="21"/>
  <c r="W951" i="21" s="1"/>
  <c r="V950" i="21"/>
  <c r="W950" i="21" s="1"/>
  <c r="V949" i="21"/>
  <c r="W949" i="21" s="1"/>
  <c r="V948" i="21"/>
  <c r="W948" i="21" s="1"/>
  <c r="V947" i="21"/>
  <c r="W947" i="21" s="1"/>
  <c r="W946" i="21"/>
  <c r="V946" i="21"/>
  <c r="V945" i="21"/>
  <c r="W945" i="21" s="1"/>
  <c r="V944" i="21"/>
  <c r="W944" i="21" s="1"/>
  <c r="V943" i="21"/>
  <c r="W943" i="21" s="1"/>
  <c r="V942" i="21"/>
  <c r="W942" i="21" s="1"/>
  <c r="W941" i="21"/>
  <c r="V941" i="21"/>
  <c r="V940" i="21"/>
  <c r="W940" i="21" s="1"/>
  <c r="V939" i="21"/>
  <c r="W939" i="21" s="1"/>
  <c r="V938" i="21"/>
  <c r="W938" i="21" s="1"/>
  <c r="V937" i="21"/>
  <c r="W937" i="21" s="1"/>
  <c r="V936" i="21"/>
  <c r="W936" i="21" s="1"/>
  <c r="V935" i="21"/>
  <c r="W935" i="21" s="1"/>
  <c r="W934" i="21"/>
  <c r="V934" i="21"/>
  <c r="V933" i="21"/>
  <c r="W933" i="21" s="1"/>
  <c r="V932" i="21"/>
  <c r="W932" i="21" s="1"/>
  <c r="W931" i="21"/>
  <c r="V931" i="21"/>
  <c r="W930" i="21"/>
  <c r="V930" i="21"/>
  <c r="W929" i="21"/>
  <c r="V929" i="21"/>
  <c r="V928" i="21"/>
  <c r="W928" i="21" s="1"/>
  <c r="W927" i="21"/>
  <c r="V927" i="21"/>
  <c r="W926" i="21"/>
  <c r="V926" i="21"/>
  <c r="W925" i="21"/>
  <c r="V925" i="21"/>
  <c r="W922" i="21"/>
  <c r="V922" i="21"/>
  <c r="W921" i="21"/>
  <c r="V921" i="21"/>
  <c r="W920" i="21"/>
  <c r="V920" i="21"/>
  <c r="V917" i="21"/>
  <c r="W917" i="21" s="1"/>
  <c r="V916" i="21"/>
  <c r="W916" i="21" s="1"/>
  <c r="V915" i="21"/>
  <c r="W915" i="21" s="1"/>
  <c r="V912" i="21"/>
  <c r="W912" i="21" s="1"/>
  <c r="V911" i="21"/>
  <c r="W911" i="21" s="1"/>
  <c r="V910" i="21"/>
  <c r="W910" i="21" s="1"/>
  <c r="V909" i="21"/>
  <c r="W909" i="21" s="1"/>
  <c r="V908" i="21"/>
  <c r="W908" i="21" s="1"/>
  <c r="V907" i="21"/>
  <c r="W907" i="21" s="1"/>
  <c r="V906" i="21"/>
  <c r="W906" i="21" s="1"/>
  <c r="V905" i="21"/>
  <c r="W905" i="21" s="1"/>
  <c r="V904" i="21"/>
  <c r="W904" i="21" s="1"/>
  <c r="V903" i="21"/>
  <c r="W903" i="21" s="1"/>
  <c r="V902" i="21"/>
  <c r="W902" i="21" s="1"/>
  <c r="W901" i="21"/>
  <c r="V901" i="21"/>
  <c r="V900" i="21"/>
  <c r="W900" i="21" s="1"/>
  <c r="V899" i="21"/>
  <c r="W899" i="21" s="1"/>
  <c r="V898" i="21"/>
  <c r="W898" i="21" s="1"/>
  <c r="W897" i="21"/>
  <c r="V897" i="21"/>
  <c r="V896" i="21"/>
  <c r="W896" i="21" s="1"/>
  <c r="V895" i="21"/>
  <c r="W895" i="21" s="1"/>
  <c r="W894" i="21"/>
  <c r="V894" i="21"/>
  <c r="W893" i="21"/>
  <c r="V893" i="21"/>
  <c r="W892" i="21"/>
  <c r="V892" i="21"/>
  <c r="W891" i="21"/>
  <c r="V891" i="21"/>
  <c r="W890" i="21"/>
  <c r="V890" i="21"/>
  <c r="W889" i="21"/>
  <c r="V889" i="21"/>
  <c r="W888" i="21"/>
  <c r="V888" i="21"/>
  <c r="W886" i="21"/>
  <c r="V886" i="21"/>
  <c r="W885" i="21"/>
  <c r="V885" i="21"/>
  <c r="W884" i="21"/>
  <c r="V884" i="21"/>
  <c r="W883" i="21"/>
  <c r="V883" i="21"/>
  <c r="W882" i="21"/>
  <c r="V882" i="21"/>
  <c r="V881" i="21"/>
  <c r="W881" i="21" s="1"/>
  <c r="V880" i="21"/>
  <c r="W880" i="21" s="1"/>
  <c r="W879" i="21"/>
  <c r="V879" i="21"/>
  <c r="V878" i="21"/>
  <c r="W878" i="21" s="1"/>
  <c r="W877" i="21"/>
  <c r="V877" i="21"/>
  <c r="W876" i="21"/>
  <c r="V876" i="21"/>
  <c r="W874" i="21"/>
  <c r="V874" i="21"/>
  <c r="W873" i="21"/>
  <c r="V873" i="21"/>
  <c r="W872" i="21"/>
  <c r="V872" i="21"/>
  <c r="W871" i="21"/>
  <c r="V871" i="21"/>
  <c r="W870" i="21"/>
  <c r="V870" i="21"/>
  <c r="V869" i="21"/>
  <c r="W869" i="21" s="1"/>
  <c r="W868" i="21"/>
  <c r="V868" i="21"/>
  <c r="V867" i="21"/>
  <c r="W867" i="21" s="1"/>
  <c r="V866" i="21"/>
  <c r="W866" i="21" s="1"/>
  <c r="V865" i="21"/>
  <c r="W865" i="21" s="1"/>
  <c r="V864" i="21"/>
  <c r="W864" i="21" s="1"/>
  <c r="V863" i="21"/>
  <c r="W863" i="21" s="1"/>
  <c r="V862" i="21"/>
  <c r="W862" i="21" s="1"/>
  <c r="V861" i="21"/>
  <c r="W861" i="21" s="1"/>
  <c r="W860" i="21"/>
  <c r="V860" i="21"/>
  <c r="V859" i="21"/>
  <c r="W859" i="21" s="1"/>
  <c r="V858" i="21"/>
  <c r="W858" i="21" s="1"/>
  <c r="W857" i="21"/>
  <c r="V857" i="21"/>
  <c r="V856" i="21"/>
  <c r="W856" i="21" s="1"/>
  <c r="V855" i="21"/>
  <c r="W855" i="21" s="1"/>
  <c r="W854" i="21"/>
  <c r="V854" i="21"/>
  <c r="V850" i="21"/>
  <c r="W850" i="21" s="1"/>
  <c r="V849" i="21"/>
  <c r="W849" i="21" s="1"/>
  <c r="W848" i="21"/>
  <c r="V848" i="21"/>
  <c r="W847" i="21"/>
  <c r="V847" i="21"/>
  <c r="W846" i="21"/>
  <c r="V846" i="21"/>
  <c r="W845" i="21"/>
  <c r="V845" i="21"/>
  <c r="W839" i="21"/>
  <c r="V839" i="21"/>
  <c r="W830" i="21"/>
  <c r="V830" i="21"/>
  <c r="W829" i="21"/>
  <c r="V829" i="21"/>
  <c r="V828" i="21"/>
  <c r="W828" i="21" s="1"/>
  <c r="W827" i="21"/>
  <c r="V827" i="21"/>
  <c r="W826" i="21"/>
  <c r="V826" i="21"/>
  <c r="V825" i="21"/>
  <c r="W825" i="21" s="1"/>
  <c r="V824" i="21"/>
  <c r="W824" i="21" s="1"/>
  <c r="W823" i="21"/>
  <c r="V823" i="21"/>
  <c r="W822" i="21"/>
  <c r="V822" i="21"/>
  <c r="V821" i="21"/>
  <c r="W821" i="21" s="1"/>
  <c r="V820" i="21"/>
  <c r="W820" i="21" s="1"/>
  <c r="V819" i="21"/>
  <c r="W819" i="21" s="1"/>
  <c r="V818" i="21"/>
  <c r="W818" i="21" s="1"/>
  <c r="V817" i="21"/>
  <c r="W817" i="21" s="1"/>
  <c r="V816" i="21"/>
  <c r="W816" i="21" s="1"/>
  <c r="W815" i="21"/>
  <c r="V815" i="21"/>
  <c r="W814" i="21"/>
  <c r="V814" i="21"/>
  <c r="W813" i="21"/>
  <c r="V813" i="21"/>
  <c r="W812" i="21"/>
  <c r="V812" i="21"/>
  <c r="W811" i="21"/>
  <c r="V811" i="21"/>
  <c r="V810" i="21"/>
  <c r="W810" i="21" s="1"/>
  <c r="W809" i="21"/>
  <c r="V809" i="21"/>
  <c r="V808" i="21"/>
  <c r="W808" i="21" s="1"/>
  <c r="V807" i="21"/>
  <c r="W807" i="21" s="1"/>
  <c r="W806" i="21"/>
  <c r="V806" i="21"/>
  <c r="V805" i="21"/>
  <c r="W805" i="21" s="1"/>
  <c r="V804" i="21"/>
  <c r="W804" i="21" s="1"/>
  <c r="W803" i="21"/>
  <c r="V803" i="21"/>
  <c r="W802" i="21"/>
  <c r="V802" i="21"/>
  <c r="W801" i="21"/>
  <c r="V801" i="21"/>
  <c r="W800" i="21"/>
  <c r="V800" i="21"/>
  <c r="W799" i="21"/>
  <c r="V799" i="21"/>
  <c r="W798" i="21"/>
  <c r="V798" i="21"/>
  <c r="V797" i="21"/>
  <c r="W797" i="21" s="1"/>
  <c r="V796" i="21"/>
  <c r="W796" i="21" s="1"/>
  <c r="W795" i="21"/>
  <c r="V795" i="21"/>
  <c r="W794" i="21"/>
  <c r="V794" i="21"/>
  <c r="W793" i="21"/>
  <c r="V793" i="21"/>
  <c r="W792" i="21"/>
  <c r="V792" i="21"/>
  <c r="W791" i="21"/>
  <c r="V791" i="21"/>
  <c r="W790" i="21"/>
  <c r="V790" i="21"/>
  <c r="W789" i="21"/>
  <c r="V789" i="21"/>
  <c r="W788" i="21"/>
  <c r="V788" i="21"/>
  <c r="W787" i="21"/>
  <c r="V787" i="21"/>
  <c r="V786" i="21"/>
  <c r="W786" i="21" s="1"/>
  <c r="W785" i="21"/>
  <c r="V785" i="21"/>
  <c r="W784" i="21"/>
  <c r="V784" i="21"/>
  <c r="W783" i="21"/>
  <c r="V783" i="21"/>
  <c r="V782" i="21"/>
  <c r="W782" i="21" s="1"/>
  <c r="W781" i="21"/>
  <c r="V781" i="21"/>
  <c r="W780" i="21"/>
  <c r="V780" i="21"/>
  <c r="W779" i="21"/>
  <c r="V779" i="21"/>
  <c r="W778" i="21"/>
  <c r="V778" i="21"/>
  <c r="W777" i="21"/>
  <c r="V777" i="21"/>
  <c r="W776" i="21"/>
  <c r="V776" i="21"/>
  <c r="W774" i="21"/>
  <c r="V774" i="21"/>
  <c r="W773" i="21"/>
  <c r="V773" i="21"/>
  <c r="V772" i="21"/>
  <c r="W772" i="21" s="1"/>
  <c r="V771" i="21"/>
  <c r="W771" i="21" s="1"/>
  <c r="V770" i="21"/>
  <c r="W770" i="21" s="1"/>
  <c r="V769" i="21"/>
  <c r="W769" i="21" s="1"/>
  <c r="V768" i="21"/>
  <c r="W768" i="21" s="1"/>
  <c r="V767" i="21"/>
  <c r="W767" i="21" s="1"/>
  <c r="V766" i="21"/>
  <c r="W766" i="21" s="1"/>
  <c r="V765" i="21"/>
  <c r="W765" i="21" s="1"/>
  <c r="V764" i="21"/>
  <c r="W764" i="21" s="1"/>
  <c r="V763" i="21"/>
  <c r="W763" i="21" s="1"/>
  <c r="W762" i="21"/>
  <c r="V762" i="21"/>
  <c r="W761" i="21"/>
  <c r="V761" i="21"/>
  <c r="V760" i="21"/>
  <c r="W760" i="21" s="1"/>
  <c r="V759" i="21"/>
  <c r="W759" i="21" s="1"/>
  <c r="V758" i="21"/>
  <c r="W758" i="21" s="1"/>
  <c r="W757" i="21"/>
  <c r="V757" i="21"/>
  <c r="V756" i="21"/>
  <c r="W756" i="21" s="1"/>
  <c r="V755" i="21"/>
  <c r="W755" i="21" s="1"/>
  <c r="W754" i="21"/>
  <c r="V754" i="21"/>
  <c r="W753" i="21"/>
  <c r="V753" i="21"/>
  <c r="W752" i="21"/>
  <c r="V752" i="21"/>
  <c r="W751" i="21"/>
  <c r="V751" i="21"/>
  <c r="V750" i="21"/>
  <c r="W750" i="21" s="1"/>
  <c r="V749" i="21"/>
  <c r="W749" i="21" s="1"/>
  <c r="W748" i="21"/>
  <c r="V748" i="21"/>
  <c r="W747" i="21"/>
  <c r="V747" i="21"/>
  <c r="W746" i="21"/>
  <c r="V746" i="21"/>
  <c r="W745" i="21"/>
  <c r="V745" i="21"/>
  <c r="W743" i="21"/>
  <c r="V743" i="21"/>
  <c r="W742" i="21"/>
  <c r="V742" i="21"/>
  <c r="W741" i="21"/>
  <c r="V741" i="21"/>
  <c r="W740" i="21"/>
  <c r="V740" i="21"/>
  <c r="W738" i="21"/>
  <c r="V738" i="21"/>
  <c r="W736" i="21"/>
  <c r="V736" i="21"/>
  <c r="W735" i="21"/>
  <c r="V735" i="21"/>
  <c r="W733" i="21"/>
  <c r="V733" i="21"/>
  <c r="V732" i="21"/>
  <c r="W732" i="21" s="1"/>
  <c r="V731" i="21"/>
  <c r="W731" i="21" s="1"/>
  <c r="V730" i="21"/>
  <c r="W730" i="21" s="1"/>
  <c r="V729" i="21"/>
  <c r="W729" i="21" s="1"/>
  <c r="W728" i="21"/>
  <c r="V728" i="21"/>
  <c r="W727" i="21"/>
  <c r="V727" i="21"/>
  <c r="V724" i="21"/>
  <c r="W724" i="21" s="1"/>
  <c r="W723" i="21"/>
  <c r="V723" i="21"/>
  <c r="W722" i="21"/>
  <c r="V722" i="21"/>
  <c r="W721" i="21"/>
  <c r="V721" i="21"/>
  <c r="W720" i="21"/>
  <c r="V720" i="21"/>
  <c r="W719" i="21"/>
  <c r="V719" i="21"/>
  <c r="W718" i="21"/>
  <c r="V718" i="21"/>
  <c r="W717" i="21"/>
  <c r="V717" i="21"/>
  <c r="W716" i="21"/>
  <c r="V716" i="21"/>
  <c r="W715" i="21"/>
  <c r="V715" i="21"/>
  <c r="W714" i="21"/>
  <c r="V714" i="21"/>
  <c r="W713" i="21"/>
  <c r="V713" i="21"/>
  <c r="W712" i="21"/>
  <c r="V712" i="21"/>
  <c r="W711" i="21"/>
  <c r="V711" i="21"/>
  <c r="W710" i="21"/>
  <c r="V710" i="21"/>
  <c r="W709" i="21"/>
  <c r="V709" i="21"/>
  <c r="W708" i="21"/>
  <c r="V708" i="21"/>
  <c r="W707" i="21"/>
  <c r="V707" i="21"/>
  <c r="W706" i="21"/>
  <c r="V706" i="21"/>
  <c r="W705" i="21"/>
  <c r="V705" i="21"/>
  <c r="V704" i="21"/>
  <c r="W704" i="21" s="1"/>
  <c r="V703" i="21"/>
  <c r="W703" i="21" s="1"/>
  <c r="W688" i="21"/>
  <c r="V688" i="21"/>
  <c r="W687" i="21"/>
  <c r="V687" i="21"/>
  <c r="W686" i="21"/>
  <c r="V686" i="21"/>
  <c r="W685" i="21"/>
  <c r="V685" i="21"/>
  <c r="W684" i="21"/>
  <c r="V684" i="21"/>
  <c r="W683" i="21"/>
  <c r="V683" i="21"/>
  <c r="W682" i="21"/>
  <c r="V682" i="21"/>
  <c r="V681" i="21"/>
  <c r="W681" i="21" s="1"/>
  <c r="V680" i="21"/>
  <c r="W680" i="21" s="1"/>
  <c r="V679" i="21"/>
  <c r="W679" i="21" s="1"/>
  <c r="V678" i="21"/>
  <c r="W678" i="21" s="1"/>
  <c r="V677" i="21"/>
  <c r="W677" i="21" s="1"/>
  <c r="V676" i="21"/>
  <c r="W676" i="21" s="1"/>
  <c r="V675" i="21"/>
  <c r="W675" i="21" s="1"/>
  <c r="V674" i="21"/>
  <c r="W674" i="21" s="1"/>
  <c r="W673" i="21"/>
  <c r="V673" i="21"/>
  <c r="W672" i="21"/>
  <c r="V672" i="21"/>
  <c r="W671" i="21"/>
  <c r="V671" i="21"/>
  <c r="W670" i="21"/>
  <c r="V670" i="21"/>
  <c r="W669" i="21"/>
  <c r="V669" i="21"/>
  <c r="V668" i="21"/>
  <c r="W668" i="21" s="1"/>
  <c r="V667" i="21"/>
  <c r="W667" i="21" s="1"/>
  <c r="W666" i="21"/>
  <c r="V666" i="21"/>
  <c r="W665" i="21"/>
  <c r="V665" i="21"/>
  <c r="V664" i="21"/>
  <c r="W664" i="21" s="1"/>
  <c r="V663" i="21"/>
  <c r="W663" i="21" s="1"/>
  <c r="W662" i="21"/>
  <c r="V662" i="21"/>
  <c r="W661" i="21"/>
  <c r="V661" i="21"/>
  <c r="W660" i="21"/>
  <c r="V660" i="21"/>
  <c r="W659" i="21"/>
  <c r="V659" i="21"/>
  <c r="W658" i="21"/>
  <c r="V658" i="21"/>
  <c r="W657" i="21"/>
  <c r="V657" i="21"/>
  <c r="W656" i="21"/>
  <c r="V656" i="21"/>
  <c r="W655" i="21"/>
  <c r="V655" i="21"/>
  <c r="V654" i="21"/>
  <c r="W654" i="21" s="1"/>
  <c r="W653" i="21"/>
  <c r="V653" i="21"/>
  <c r="V652" i="21"/>
  <c r="W652" i="21" s="1"/>
  <c r="V651" i="21"/>
  <c r="W651" i="21" s="1"/>
  <c r="V650" i="21"/>
  <c r="W650" i="21" s="1"/>
  <c r="W649" i="21"/>
  <c r="V649" i="21"/>
  <c r="W648" i="21"/>
  <c r="V648" i="21"/>
  <c r="V647" i="21"/>
  <c r="W647" i="21" s="1"/>
  <c r="V646" i="21"/>
  <c r="W646" i="21" s="1"/>
  <c r="W645" i="21"/>
  <c r="V645" i="21"/>
  <c r="W644" i="21"/>
  <c r="V644" i="21"/>
  <c r="V643" i="21"/>
  <c r="W643" i="21" s="1"/>
  <c r="V642" i="21"/>
  <c r="W642" i="21" s="1"/>
  <c r="V641" i="21"/>
  <c r="W641" i="21" s="1"/>
  <c r="V640" i="21"/>
  <c r="W640" i="21" s="1"/>
  <c r="V639" i="21"/>
  <c r="W639" i="21" s="1"/>
  <c r="W638" i="21"/>
  <c r="V638" i="21"/>
  <c r="V637" i="21"/>
  <c r="W637" i="21" s="1"/>
  <c r="V636" i="21"/>
  <c r="W636" i="21" s="1"/>
  <c r="V635" i="21"/>
  <c r="W635" i="21" s="1"/>
  <c r="V634" i="21"/>
  <c r="W634" i="21" s="1"/>
  <c r="V633" i="21"/>
  <c r="W633" i="21" s="1"/>
  <c r="V632" i="21"/>
  <c r="W632" i="21" s="1"/>
  <c r="V631" i="21"/>
  <c r="W631" i="21" s="1"/>
  <c r="V630" i="21"/>
  <c r="W630" i="21" s="1"/>
  <c r="V629" i="21"/>
  <c r="W629" i="21" s="1"/>
  <c r="V628" i="21"/>
  <c r="W628" i="21" s="1"/>
  <c r="W627" i="21"/>
  <c r="V627" i="21"/>
  <c r="V626" i="21"/>
  <c r="W626" i="21" s="1"/>
  <c r="V625" i="21"/>
  <c r="W625" i="21" s="1"/>
  <c r="V624" i="21"/>
  <c r="W624" i="21" s="1"/>
  <c r="V623" i="21"/>
  <c r="W623" i="21" s="1"/>
  <c r="V622" i="21"/>
  <c r="W622" i="21" s="1"/>
  <c r="V621" i="21"/>
  <c r="W621" i="21" s="1"/>
  <c r="V620" i="21"/>
  <c r="W620" i="21" s="1"/>
  <c r="V619" i="21"/>
  <c r="W619" i="21" s="1"/>
  <c r="V618" i="21"/>
  <c r="W618" i="21" s="1"/>
  <c r="V617" i="21"/>
  <c r="W617" i="21" s="1"/>
  <c r="V616" i="21"/>
  <c r="W616" i="21" s="1"/>
  <c r="W615" i="21"/>
  <c r="V615" i="21"/>
  <c r="W614" i="21"/>
  <c r="V614" i="21"/>
  <c r="V613" i="21"/>
  <c r="W613" i="21" s="1"/>
  <c r="V612" i="21"/>
  <c r="W612" i="21" s="1"/>
  <c r="V611" i="21"/>
  <c r="W611" i="21" s="1"/>
  <c r="V610" i="21"/>
  <c r="W610" i="21" s="1"/>
  <c r="V609" i="21"/>
  <c r="W609" i="21" s="1"/>
  <c r="V608" i="21"/>
  <c r="W608" i="21" s="1"/>
  <c r="V607" i="21"/>
  <c r="W607" i="21" s="1"/>
  <c r="V606" i="21"/>
  <c r="W606" i="21" s="1"/>
  <c r="V605" i="21"/>
  <c r="W605" i="21" s="1"/>
  <c r="V604" i="21"/>
  <c r="W604" i="21" s="1"/>
  <c r="V603" i="21"/>
  <c r="W603" i="21" s="1"/>
  <c r="V602" i="21"/>
  <c r="W602" i="21" s="1"/>
  <c r="V601" i="21"/>
  <c r="W601" i="21" s="1"/>
  <c r="V600" i="21"/>
  <c r="W600" i="21" s="1"/>
  <c r="V599" i="21"/>
  <c r="W599" i="21" s="1"/>
  <c r="V598" i="21"/>
  <c r="W598" i="21" s="1"/>
  <c r="V597" i="21"/>
  <c r="W597" i="21" s="1"/>
  <c r="V596" i="21"/>
  <c r="W596" i="21" s="1"/>
  <c r="V595" i="21"/>
  <c r="W595" i="21" s="1"/>
  <c r="V594" i="21"/>
  <c r="W594" i="21" s="1"/>
  <c r="V593" i="21"/>
  <c r="W593" i="21" s="1"/>
  <c r="W592" i="21"/>
  <c r="V592" i="21"/>
  <c r="W591" i="21"/>
  <c r="V591" i="21"/>
  <c r="W590" i="21"/>
  <c r="V590" i="21"/>
  <c r="W589" i="21"/>
  <c r="V589" i="21"/>
  <c r="V588" i="21"/>
  <c r="W588" i="21" s="1"/>
  <c r="V587" i="21"/>
  <c r="W587" i="21" s="1"/>
  <c r="V586" i="21"/>
  <c r="W586" i="21" s="1"/>
  <c r="V585" i="21"/>
  <c r="W585" i="21" s="1"/>
  <c r="V584" i="21"/>
  <c r="W584" i="21" s="1"/>
  <c r="V583" i="21"/>
  <c r="W583" i="21" s="1"/>
  <c r="V582" i="21"/>
  <c r="W582" i="21" s="1"/>
  <c r="V581" i="21"/>
  <c r="W581" i="21" s="1"/>
  <c r="V580" i="21"/>
  <c r="W580" i="21" s="1"/>
  <c r="V579" i="21"/>
  <c r="W579" i="21" s="1"/>
  <c r="V578" i="21"/>
  <c r="W578" i="21" s="1"/>
  <c r="V577" i="21"/>
  <c r="W577" i="21" s="1"/>
  <c r="V576" i="21"/>
  <c r="W576" i="21" s="1"/>
  <c r="V575" i="21"/>
  <c r="W575" i="21" s="1"/>
  <c r="V574" i="21"/>
  <c r="W574" i="21" s="1"/>
  <c r="W573" i="21"/>
  <c r="V573" i="21"/>
  <c r="V572" i="21"/>
  <c r="W572" i="21" s="1"/>
  <c r="V571" i="21"/>
  <c r="W571" i="21" s="1"/>
  <c r="V570" i="21"/>
  <c r="W570" i="21" s="1"/>
  <c r="V569" i="21"/>
  <c r="W569" i="21" s="1"/>
  <c r="W568" i="21"/>
  <c r="V568" i="21"/>
  <c r="V567" i="21"/>
  <c r="W567" i="21" s="1"/>
  <c r="V566" i="21"/>
  <c r="W566" i="21" s="1"/>
  <c r="V565" i="21"/>
  <c r="W565" i="21" s="1"/>
  <c r="W564" i="21"/>
  <c r="V564" i="21"/>
  <c r="V563" i="21"/>
  <c r="W563" i="21" s="1"/>
  <c r="V562" i="21"/>
  <c r="W562" i="21" s="1"/>
  <c r="W561" i="21"/>
  <c r="V561" i="21"/>
  <c r="V560" i="21"/>
  <c r="W560" i="21" s="1"/>
  <c r="V559" i="21"/>
  <c r="W559" i="21" s="1"/>
  <c r="V558" i="21"/>
  <c r="W558" i="21" s="1"/>
  <c r="V557" i="21"/>
  <c r="W557" i="21" s="1"/>
  <c r="W556" i="21"/>
  <c r="V556" i="21"/>
  <c r="V555" i="21"/>
  <c r="W555" i="21" s="1"/>
  <c r="V554" i="21"/>
  <c r="W554" i="21" s="1"/>
  <c r="V553" i="21"/>
  <c r="W553" i="21" s="1"/>
  <c r="V552" i="21"/>
  <c r="W552" i="21" s="1"/>
  <c r="V551" i="21"/>
  <c r="W551" i="21" s="1"/>
  <c r="V550" i="21"/>
  <c r="W550" i="21" s="1"/>
  <c r="V549" i="21"/>
  <c r="W549" i="21" s="1"/>
  <c r="V548" i="21"/>
  <c r="W548" i="21" s="1"/>
  <c r="V547" i="21"/>
  <c r="W547" i="21" s="1"/>
  <c r="V546" i="21"/>
  <c r="W546" i="21" s="1"/>
  <c r="W545" i="21"/>
  <c r="V545" i="21"/>
  <c r="V544" i="21"/>
  <c r="W544" i="21" s="1"/>
  <c r="V543" i="21"/>
  <c r="W543" i="21" s="1"/>
  <c r="W542" i="21"/>
  <c r="V542" i="21"/>
  <c r="W541" i="21"/>
  <c r="V541" i="21"/>
  <c r="W540" i="21"/>
  <c r="V540" i="21"/>
  <c r="W539" i="21"/>
  <c r="V539" i="21"/>
  <c r="V538" i="21"/>
  <c r="W538" i="21" s="1"/>
  <c r="V537" i="21"/>
  <c r="W537" i="21" s="1"/>
  <c r="V536" i="21"/>
  <c r="W536" i="21" s="1"/>
  <c r="V535" i="21"/>
  <c r="W535" i="21" s="1"/>
  <c r="V534" i="21"/>
  <c r="W534" i="21" s="1"/>
  <c r="V533" i="21"/>
  <c r="W533" i="21" s="1"/>
  <c r="V532" i="21"/>
  <c r="W532" i="21" s="1"/>
  <c r="V531" i="21"/>
  <c r="W531" i="21" s="1"/>
  <c r="V530" i="21"/>
  <c r="W530" i="21" s="1"/>
  <c r="V529" i="21"/>
  <c r="W529" i="21" s="1"/>
  <c r="V528" i="21"/>
  <c r="W528" i="21" s="1"/>
  <c r="V527" i="21"/>
  <c r="W527" i="21" s="1"/>
  <c r="V526" i="21"/>
  <c r="W526" i="21" s="1"/>
  <c r="V525" i="21"/>
  <c r="W525" i="21" s="1"/>
  <c r="W524" i="21"/>
  <c r="V524" i="21"/>
  <c r="W523" i="21"/>
  <c r="V523" i="21"/>
  <c r="V522" i="21"/>
  <c r="W522" i="21" s="1"/>
  <c r="V521" i="21"/>
  <c r="W521" i="21" s="1"/>
  <c r="V520" i="21"/>
  <c r="W520" i="21" s="1"/>
  <c r="V519" i="21"/>
  <c r="W519" i="21" s="1"/>
  <c r="W518" i="21"/>
  <c r="V518" i="21"/>
  <c r="W517" i="21"/>
  <c r="V517" i="21"/>
  <c r="V516" i="21"/>
  <c r="W516" i="21" s="1"/>
  <c r="V515" i="21"/>
  <c r="W515" i="21" s="1"/>
  <c r="W514" i="21"/>
  <c r="V514" i="21"/>
  <c r="V513" i="21"/>
  <c r="W513" i="21" s="1"/>
  <c r="V512" i="21"/>
  <c r="W512" i="21" s="1"/>
  <c r="V511" i="21"/>
  <c r="W511" i="21" s="1"/>
  <c r="V510" i="21"/>
  <c r="W510" i="21" s="1"/>
  <c r="V509" i="21"/>
  <c r="W509" i="21" s="1"/>
  <c r="V508" i="21"/>
  <c r="W508" i="21" s="1"/>
  <c r="W507" i="21"/>
  <c r="V507" i="21"/>
  <c r="V506" i="21"/>
  <c r="W506" i="21" s="1"/>
  <c r="V505" i="21"/>
  <c r="W505" i="21" s="1"/>
  <c r="V504" i="21"/>
  <c r="W504" i="21" s="1"/>
  <c r="V503" i="21"/>
  <c r="W503" i="21" s="1"/>
  <c r="V502" i="21"/>
  <c r="W502" i="21" s="1"/>
  <c r="V501" i="21"/>
  <c r="W501" i="21" s="1"/>
  <c r="V500" i="21"/>
  <c r="W500" i="21" s="1"/>
  <c r="V499" i="21"/>
  <c r="W499" i="21" s="1"/>
  <c r="V498" i="21"/>
  <c r="W498" i="21" s="1"/>
  <c r="V497" i="21"/>
  <c r="W497" i="21" s="1"/>
  <c r="V496" i="21"/>
  <c r="W496" i="21" s="1"/>
  <c r="V495" i="21"/>
  <c r="W495" i="21" s="1"/>
  <c r="V494" i="21"/>
  <c r="W494" i="21" s="1"/>
  <c r="V493" i="21"/>
  <c r="W493" i="21" s="1"/>
  <c r="W492" i="21"/>
  <c r="V492" i="21"/>
  <c r="W491" i="21"/>
  <c r="V491" i="21"/>
  <c r="W490" i="21"/>
  <c r="V490" i="21"/>
  <c r="W489" i="21"/>
  <c r="V489" i="21"/>
  <c r="V488" i="21"/>
  <c r="W488" i="21" s="1"/>
  <c r="V487" i="21"/>
  <c r="W487" i="21" s="1"/>
  <c r="V486" i="21"/>
  <c r="W486" i="21" s="1"/>
  <c r="V485" i="21"/>
  <c r="W485" i="21" s="1"/>
  <c r="V484" i="21"/>
  <c r="W484" i="21" s="1"/>
  <c r="V483" i="21"/>
  <c r="W483" i="21" s="1"/>
  <c r="V482" i="21"/>
  <c r="W482" i="21" s="1"/>
  <c r="V481" i="21"/>
  <c r="W481" i="21" s="1"/>
  <c r="V480" i="21"/>
  <c r="W480" i="21" s="1"/>
  <c r="V479" i="21"/>
  <c r="W479" i="21" s="1"/>
  <c r="V478" i="21"/>
  <c r="W478" i="21" s="1"/>
  <c r="V477" i="21"/>
  <c r="W477" i="21" s="1"/>
  <c r="V476" i="21"/>
  <c r="W476" i="21" s="1"/>
  <c r="V475" i="21"/>
  <c r="W475" i="21" s="1"/>
  <c r="V474" i="21"/>
  <c r="W474" i="21" s="1"/>
  <c r="W473" i="21"/>
  <c r="V473" i="21"/>
  <c r="W472" i="21"/>
  <c r="V472" i="21"/>
  <c r="V471" i="21"/>
  <c r="W471" i="21" s="1"/>
  <c r="V470" i="21"/>
  <c r="W470" i="21" s="1"/>
  <c r="V469" i="21"/>
  <c r="W469" i="21" s="1"/>
  <c r="W468" i="21"/>
  <c r="V468" i="21"/>
  <c r="V467" i="21"/>
  <c r="W467" i="21" s="1"/>
  <c r="V466" i="21"/>
  <c r="W466" i="21" s="1"/>
  <c r="V465" i="21"/>
  <c r="W465" i="21" s="1"/>
  <c r="W464" i="21"/>
  <c r="V464" i="21"/>
  <c r="V463" i="21"/>
  <c r="W463" i="21" s="1"/>
  <c r="V462" i="21"/>
  <c r="W462" i="21" s="1"/>
  <c r="V461" i="21"/>
  <c r="W461" i="21" s="1"/>
  <c r="V460" i="21"/>
  <c r="W460" i="21" s="1"/>
  <c r="V459" i="21"/>
  <c r="W459" i="21" s="1"/>
  <c r="V458" i="21"/>
  <c r="W458" i="21" s="1"/>
  <c r="V457" i="21"/>
  <c r="W457" i="21" s="1"/>
  <c r="V456" i="21"/>
  <c r="W456" i="21" s="1"/>
  <c r="W455" i="21"/>
  <c r="V455" i="21"/>
  <c r="V454" i="21"/>
  <c r="W454" i="21" s="1"/>
  <c r="V453" i="21"/>
  <c r="W453" i="21" s="1"/>
  <c r="V452" i="21"/>
  <c r="W452" i="21" s="1"/>
  <c r="V451" i="21"/>
  <c r="W451" i="21" s="1"/>
  <c r="V450" i="21"/>
  <c r="W450" i="21" s="1"/>
  <c r="V449" i="21"/>
  <c r="W449" i="21" s="1"/>
  <c r="V448" i="21"/>
  <c r="W448" i="21" s="1"/>
  <c r="V447" i="21"/>
  <c r="W447" i="21" s="1"/>
  <c r="V446" i="21"/>
  <c r="W446" i="21" s="1"/>
  <c r="V445" i="21"/>
  <c r="W445" i="21" s="1"/>
  <c r="V444" i="21"/>
  <c r="W444" i="21" s="1"/>
  <c r="V443" i="21"/>
  <c r="W443" i="21" s="1"/>
  <c r="V442" i="21"/>
  <c r="W442" i="21" s="1"/>
  <c r="V441" i="21"/>
  <c r="W441" i="21" s="1"/>
  <c r="V440" i="21"/>
  <c r="W440" i="21" s="1"/>
  <c r="V439" i="21"/>
  <c r="W439" i="21" s="1"/>
  <c r="V438" i="21"/>
  <c r="W438" i="21" s="1"/>
  <c r="V437" i="21"/>
  <c r="W437" i="21" s="1"/>
  <c r="V436" i="21"/>
  <c r="W436" i="21" s="1"/>
  <c r="V435" i="21"/>
  <c r="W435" i="21" s="1"/>
  <c r="V434" i="21"/>
  <c r="W434" i="21" s="1"/>
  <c r="V433" i="21"/>
  <c r="W433" i="21" s="1"/>
  <c r="W432" i="21"/>
  <c r="V432" i="21"/>
  <c r="W431" i="21"/>
  <c r="V431" i="21"/>
  <c r="W430" i="21"/>
  <c r="V430" i="21"/>
  <c r="W429" i="21"/>
  <c r="V429" i="21"/>
  <c r="W428" i="21"/>
  <c r="V428" i="21"/>
  <c r="W427" i="21"/>
  <c r="V427" i="21"/>
  <c r="V426" i="21"/>
  <c r="W426" i="21" s="1"/>
  <c r="V425" i="21"/>
  <c r="W425" i="21" s="1"/>
  <c r="V424" i="21"/>
  <c r="W424" i="21" s="1"/>
  <c r="V423" i="21"/>
  <c r="W423" i="21" s="1"/>
  <c r="V422" i="21"/>
  <c r="W422" i="21" s="1"/>
  <c r="V421" i="21"/>
  <c r="W421" i="21" s="1"/>
  <c r="V420" i="21"/>
  <c r="W420" i="21" s="1"/>
  <c r="W419" i="21"/>
  <c r="V419" i="21"/>
  <c r="V418" i="21"/>
  <c r="W418" i="21" s="1"/>
  <c r="V417" i="21"/>
  <c r="W417" i="21" s="1"/>
  <c r="V416" i="21"/>
  <c r="W416" i="21" s="1"/>
  <c r="W415" i="21"/>
  <c r="V415" i="21"/>
  <c r="V414" i="21"/>
  <c r="W414" i="21" s="1"/>
  <c r="V413" i="21"/>
  <c r="W413" i="21" s="1"/>
  <c r="V412" i="21"/>
  <c r="W412" i="21" s="1"/>
  <c r="V411" i="21"/>
  <c r="W411" i="21" s="1"/>
  <c r="V410" i="21"/>
  <c r="W410" i="21" s="1"/>
  <c r="V409" i="21"/>
  <c r="W409" i="21" s="1"/>
  <c r="V408" i="21"/>
  <c r="W408" i="21" s="1"/>
  <c r="V407" i="21"/>
  <c r="W407" i="21" s="1"/>
  <c r="V406" i="21"/>
  <c r="W406" i="21" s="1"/>
  <c r="V405" i="21"/>
  <c r="W405" i="21" s="1"/>
  <c r="V404" i="21"/>
  <c r="W404" i="21" s="1"/>
  <c r="V403" i="21"/>
  <c r="W403" i="21" s="1"/>
  <c r="V402" i="21"/>
  <c r="W402" i="21" s="1"/>
  <c r="W401" i="21"/>
  <c r="V401" i="21"/>
  <c r="V400" i="21"/>
  <c r="W400" i="21" s="1"/>
  <c r="V399" i="21"/>
  <c r="W399" i="21" s="1"/>
  <c r="V398" i="21"/>
  <c r="W398" i="21" s="1"/>
  <c r="V397" i="21"/>
  <c r="W397" i="21" s="1"/>
  <c r="V396" i="21"/>
  <c r="W396" i="21" s="1"/>
  <c r="W395" i="21"/>
  <c r="V395" i="21"/>
  <c r="V394" i="21"/>
  <c r="W394" i="21" s="1"/>
  <c r="V393" i="21"/>
  <c r="W393" i="21" s="1"/>
  <c r="V392" i="21"/>
  <c r="W392" i="21" s="1"/>
  <c r="V391" i="21"/>
  <c r="W391" i="21" s="1"/>
  <c r="V390" i="21"/>
  <c r="W390" i="21" s="1"/>
  <c r="V389" i="21"/>
  <c r="W389" i="21" s="1"/>
  <c r="V388" i="21"/>
  <c r="W388" i="21" s="1"/>
  <c r="W387" i="21"/>
  <c r="V387" i="21"/>
  <c r="V386" i="21"/>
  <c r="W386" i="21" s="1"/>
  <c r="V384" i="21"/>
  <c r="W384" i="21" s="1"/>
  <c r="V383" i="21"/>
  <c r="W383" i="21" s="1"/>
  <c r="V382" i="21"/>
  <c r="W382" i="21" s="1"/>
  <c r="V381" i="21"/>
  <c r="W381" i="21" s="1"/>
  <c r="V380" i="21"/>
  <c r="W380" i="21" s="1"/>
  <c r="V379" i="21"/>
  <c r="W379" i="21" s="1"/>
  <c r="W378" i="21"/>
  <c r="V378" i="21"/>
  <c r="V377" i="21"/>
  <c r="W377" i="21" s="1"/>
  <c r="V376" i="21"/>
  <c r="W376" i="21" s="1"/>
  <c r="W375" i="21"/>
  <c r="V375" i="21"/>
  <c r="V374" i="21"/>
  <c r="W374" i="21" s="1"/>
  <c r="V373" i="21"/>
  <c r="W373" i="21" s="1"/>
  <c r="V372" i="21"/>
  <c r="W372" i="21" s="1"/>
  <c r="V371" i="21"/>
  <c r="W371" i="21" s="1"/>
  <c r="V370" i="21"/>
  <c r="W370" i="21" s="1"/>
  <c r="V369" i="21"/>
  <c r="W369" i="21" s="1"/>
  <c r="V368" i="21"/>
  <c r="W368" i="21" s="1"/>
  <c r="W367" i="21"/>
  <c r="V367" i="21"/>
  <c r="V366" i="21"/>
  <c r="W366" i="21" s="1"/>
  <c r="V365" i="21"/>
  <c r="W365" i="21" s="1"/>
  <c r="V364" i="21"/>
  <c r="W364" i="21" s="1"/>
  <c r="V363" i="21"/>
  <c r="W363" i="21" s="1"/>
  <c r="V362" i="21"/>
  <c r="W362" i="21" s="1"/>
  <c r="V361" i="21"/>
  <c r="W361" i="21" s="1"/>
  <c r="V360" i="21"/>
  <c r="W360" i="21" s="1"/>
  <c r="V359" i="21"/>
  <c r="W359" i="21" s="1"/>
  <c r="V358" i="21"/>
  <c r="W358" i="21" s="1"/>
  <c r="V357" i="21"/>
  <c r="W357" i="21" s="1"/>
  <c r="V356" i="21"/>
  <c r="W356" i="21" s="1"/>
  <c r="W355" i="21"/>
  <c r="V355" i="21"/>
  <c r="W354" i="21"/>
  <c r="V354" i="21"/>
  <c r="W353" i="21"/>
  <c r="V353" i="21"/>
  <c r="W352" i="21"/>
  <c r="V352" i="21"/>
  <c r="V351" i="21"/>
  <c r="W351" i="21" s="1"/>
  <c r="V350" i="21"/>
  <c r="W350" i="21" s="1"/>
  <c r="V349" i="21"/>
  <c r="W349" i="21" s="1"/>
  <c r="W348" i="21"/>
  <c r="V348" i="21"/>
  <c r="V347" i="21"/>
  <c r="W347" i="21" s="1"/>
  <c r="V346" i="21"/>
  <c r="W346" i="21" s="1"/>
  <c r="V345" i="21"/>
  <c r="W345" i="21" s="1"/>
  <c r="V344" i="21"/>
  <c r="W344" i="21" s="1"/>
  <c r="V343" i="21"/>
  <c r="W343" i="21" s="1"/>
  <c r="V342" i="21"/>
  <c r="W342" i="21" s="1"/>
  <c r="W341" i="21"/>
  <c r="V341" i="21"/>
  <c r="V340" i="21"/>
  <c r="W340" i="21" s="1"/>
  <c r="V339" i="21"/>
  <c r="W339" i="21" s="1"/>
  <c r="W336" i="21"/>
  <c r="V336" i="21"/>
  <c r="W335" i="21"/>
  <c r="V335" i="21"/>
  <c r="W334" i="21"/>
  <c r="V334" i="21"/>
  <c r="W333" i="21"/>
  <c r="V333" i="21"/>
  <c r="W332" i="21"/>
  <c r="V332" i="21"/>
  <c r="W331" i="21"/>
  <c r="V331" i="21"/>
  <c r="V330" i="21"/>
  <c r="W330" i="21" s="1"/>
  <c r="V329" i="21"/>
  <c r="W329" i="21" s="1"/>
  <c r="V328" i="21"/>
  <c r="W328" i="21" s="1"/>
  <c r="V327" i="21"/>
  <c r="W327" i="21" s="1"/>
  <c r="V326" i="21"/>
  <c r="W326" i="21" s="1"/>
  <c r="V325" i="21"/>
  <c r="W325" i="21" s="1"/>
  <c r="W324" i="21"/>
  <c r="V324" i="21"/>
  <c r="V323" i="21"/>
  <c r="W323" i="21" s="1"/>
  <c r="V322" i="21"/>
  <c r="W322" i="21" s="1"/>
  <c r="W321" i="21"/>
  <c r="V321" i="21"/>
  <c r="W320" i="21"/>
  <c r="V320" i="21"/>
  <c r="V319" i="21"/>
  <c r="W319" i="21" s="1"/>
  <c r="V318" i="21"/>
  <c r="W318" i="21" s="1"/>
  <c r="V317" i="21"/>
  <c r="W317" i="21" s="1"/>
  <c r="W316" i="21"/>
  <c r="V316" i="21"/>
  <c r="W315" i="21"/>
  <c r="V315" i="21"/>
  <c r="W314" i="21"/>
  <c r="V314" i="21"/>
  <c r="V313" i="21"/>
  <c r="W313" i="21" s="1"/>
  <c r="V312" i="21"/>
  <c r="W312" i="21" s="1"/>
  <c r="V311" i="21"/>
  <c r="W311" i="21" s="1"/>
  <c r="V310" i="21"/>
  <c r="W310" i="21" s="1"/>
  <c r="V309" i="21"/>
  <c r="W309" i="21" s="1"/>
  <c r="W308" i="21"/>
  <c r="V308" i="21"/>
  <c r="W307" i="21"/>
  <c r="V307" i="21"/>
  <c r="V306" i="21"/>
  <c r="W306" i="21" s="1"/>
  <c r="V305" i="21"/>
  <c r="W305" i="21" s="1"/>
  <c r="V304" i="21"/>
  <c r="W304" i="21" s="1"/>
  <c r="V303" i="21"/>
  <c r="W303" i="21" s="1"/>
  <c r="V302" i="21"/>
  <c r="W302" i="21" s="1"/>
  <c r="V301" i="21"/>
  <c r="W301" i="21" s="1"/>
  <c r="V300" i="21"/>
  <c r="W300" i="21" s="1"/>
  <c r="V299" i="21"/>
  <c r="W299" i="21" s="1"/>
  <c r="V298" i="21"/>
  <c r="W298" i="21" s="1"/>
  <c r="W297" i="21"/>
  <c r="V297" i="21"/>
  <c r="V296" i="21"/>
  <c r="W296" i="21" s="1"/>
  <c r="V295" i="21"/>
  <c r="W295" i="21" s="1"/>
  <c r="V294" i="21"/>
  <c r="W294" i="21" s="1"/>
  <c r="V293" i="21"/>
  <c r="W293" i="21" s="1"/>
  <c r="V292" i="21"/>
  <c r="W292" i="21" s="1"/>
  <c r="V291" i="21"/>
  <c r="W291" i="21" s="1"/>
  <c r="W290" i="21"/>
  <c r="V290" i="21"/>
  <c r="V289" i="21"/>
  <c r="W289" i="21" s="1"/>
  <c r="V288" i="21"/>
  <c r="W288" i="21" s="1"/>
  <c r="W287" i="21"/>
  <c r="V287" i="21"/>
  <c r="V286" i="21"/>
  <c r="W286" i="21" s="1"/>
  <c r="V285" i="21"/>
  <c r="W285" i="21" s="1"/>
  <c r="V284" i="21"/>
  <c r="W284" i="21" s="1"/>
  <c r="V283" i="21"/>
  <c r="W283" i="21" s="1"/>
  <c r="V282" i="21"/>
  <c r="W282" i="21" s="1"/>
  <c r="V281" i="21"/>
  <c r="W281" i="21" s="1"/>
  <c r="V280" i="21"/>
  <c r="W280" i="21" s="1"/>
  <c r="V279" i="21"/>
  <c r="W279" i="21" s="1"/>
  <c r="V278" i="21"/>
  <c r="W278" i="21" s="1"/>
  <c r="W276" i="21"/>
  <c r="V276" i="21"/>
  <c r="V275" i="21"/>
  <c r="W275" i="21" s="1"/>
  <c r="V274" i="21"/>
  <c r="W274" i="21" s="1"/>
  <c r="W273" i="21"/>
  <c r="V273" i="21"/>
  <c r="V272" i="21"/>
  <c r="W272" i="21" s="1"/>
  <c r="V271" i="21"/>
  <c r="W271" i="21" s="1"/>
  <c r="V270" i="21"/>
  <c r="W270" i="21" s="1"/>
  <c r="V269" i="21"/>
  <c r="W269" i="21" s="1"/>
  <c r="V268" i="21"/>
  <c r="W268" i="21" s="1"/>
  <c r="V267" i="21"/>
  <c r="W267" i="21" s="1"/>
  <c r="V266" i="21"/>
  <c r="W266" i="21" s="1"/>
  <c r="V265" i="21"/>
  <c r="W265" i="21" s="1"/>
  <c r="W264" i="21"/>
  <c r="V264" i="21"/>
  <c r="V263" i="21"/>
  <c r="W263" i="21" s="1"/>
  <c r="V262" i="21"/>
  <c r="W262" i="21" s="1"/>
  <c r="V261" i="21"/>
  <c r="W261" i="21" s="1"/>
  <c r="V260" i="21"/>
  <c r="W260" i="21" s="1"/>
  <c r="V259" i="21"/>
  <c r="W259" i="21" s="1"/>
  <c r="V258" i="21"/>
  <c r="W258" i="21" s="1"/>
  <c r="W257" i="21"/>
  <c r="V257" i="21"/>
  <c r="V256" i="21"/>
  <c r="W256" i="21" s="1"/>
  <c r="V255" i="21"/>
  <c r="W255" i="21" s="1"/>
  <c r="V254" i="21"/>
  <c r="W254" i="21" s="1"/>
  <c r="V253" i="21"/>
  <c r="W253" i="21" s="1"/>
  <c r="V252" i="21"/>
  <c r="W252" i="21" s="1"/>
  <c r="V251" i="21"/>
  <c r="W251" i="21" s="1"/>
  <c r="V250" i="21"/>
  <c r="W250" i="21" s="1"/>
  <c r="V249" i="21"/>
  <c r="W249" i="21" s="1"/>
  <c r="V248" i="21"/>
  <c r="W248" i="21" s="1"/>
  <c r="V247" i="21"/>
  <c r="W247" i="21" s="1"/>
  <c r="V246" i="21"/>
  <c r="W246" i="21" s="1"/>
  <c r="V245" i="21"/>
  <c r="W245" i="21" s="1"/>
  <c r="W244" i="21"/>
  <c r="V244" i="21"/>
  <c r="V243" i="21"/>
  <c r="W243" i="21" s="1"/>
  <c r="V240" i="21"/>
  <c r="W240" i="21" s="1"/>
  <c r="W237" i="21"/>
  <c r="V237" i="21"/>
  <c r="V236" i="21"/>
  <c r="W236" i="21" s="1"/>
  <c r="W235" i="21"/>
  <c r="V235" i="21"/>
  <c r="W234" i="21"/>
  <c r="V234" i="21"/>
  <c r="W233" i="21"/>
  <c r="V233" i="21"/>
  <c r="V232" i="21"/>
  <c r="W232" i="21" s="1"/>
  <c r="W231" i="21"/>
  <c r="V231" i="21"/>
  <c r="W230" i="21"/>
  <c r="V230" i="21"/>
  <c r="V229" i="21"/>
  <c r="W229" i="21" s="1"/>
  <c r="W228" i="21"/>
  <c r="V228" i="21"/>
  <c r="W227" i="21"/>
  <c r="V227" i="21"/>
  <c r="W226" i="21"/>
  <c r="V226" i="21"/>
  <c r="V225" i="21"/>
  <c r="W225" i="21" s="1"/>
  <c r="V224" i="21"/>
  <c r="W224" i="21" s="1"/>
  <c r="V223" i="21"/>
  <c r="W223" i="21" s="1"/>
  <c r="V222" i="21"/>
  <c r="W222" i="21" s="1"/>
  <c r="V221" i="21"/>
  <c r="W221" i="21" s="1"/>
  <c r="V220" i="21"/>
  <c r="W220" i="21" s="1"/>
  <c r="V219" i="21"/>
  <c r="W219" i="21" s="1"/>
  <c r="V218" i="21"/>
  <c r="W218" i="21" s="1"/>
  <c r="V217" i="21"/>
  <c r="W217" i="21" s="1"/>
  <c r="V216" i="21"/>
  <c r="W216" i="21" s="1"/>
  <c r="W215" i="21"/>
  <c r="V215" i="21"/>
  <c r="W214" i="21"/>
  <c r="V214" i="21"/>
  <c r="W213" i="21"/>
  <c r="V213" i="21"/>
  <c r="W212" i="21"/>
  <c r="V212" i="21"/>
  <c r="W211" i="21"/>
  <c r="V211" i="21"/>
  <c r="V210" i="21"/>
  <c r="W210" i="21" s="1"/>
  <c r="V209" i="21"/>
  <c r="W209" i="21" s="1"/>
  <c r="V208" i="21"/>
  <c r="W208" i="21" s="1"/>
  <c r="V207" i="21"/>
  <c r="W207" i="21" s="1"/>
  <c r="W206" i="21"/>
  <c r="V206" i="21"/>
  <c r="V205" i="21"/>
  <c r="W205" i="21" s="1"/>
  <c r="V204" i="21"/>
  <c r="W204" i="21" s="1"/>
  <c r="V203" i="21"/>
  <c r="W203" i="21" s="1"/>
  <c r="V202" i="21"/>
  <c r="W202" i="21" s="1"/>
  <c r="V201" i="21"/>
  <c r="W201" i="21" s="1"/>
  <c r="W200" i="21"/>
  <c r="V200" i="21"/>
  <c r="V199" i="21"/>
  <c r="W199" i="21" s="1"/>
  <c r="V198" i="21"/>
  <c r="W198" i="21" s="1"/>
  <c r="V197" i="21"/>
  <c r="W197" i="21" s="1"/>
  <c r="W196" i="21"/>
  <c r="V196" i="21"/>
  <c r="W195" i="21"/>
  <c r="V195" i="21"/>
  <c r="W194" i="21"/>
  <c r="V194" i="21"/>
  <c r="V191" i="21"/>
  <c r="W191" i="21" s="1"/>
  <c r="W190" i="21"/>
  <c r="V190" i="21"/>
  <c r="W189" i="21"/>
  <c r="V189" i="21"/>
  <c r="V177" i="21"/>
  <c r="W177" i="21" s="1"/>
  <c r="V176" i="21"/>
  <c r="W176" i="21" s="1"/>
  <c r="V175" i="21"/>
  <c r="W175" i="21" s="1"/>
  <c r="V174" i="21"/>
  <c r="W174" i="21" s="1"/>
  <c r="W173" i="21"/>
  <c r="V173" i="21"/>
  <c r="W172" i="21"/>
  <c r="V172" i="21"/>
  <c r="V171" i="21"/>
  <c r="W171" i="21" s="1"/>
  <c r="V170" i="21"/>
  <c r="W170" i="21" s="1"/>
  <c r="V169" i="21"/>
  <c r="W169" i="21" s="1"/>
  <c r="W168" i="21"/>
  <c r="V168" i="21"/>
  <c r="V167" i="21"/>
  <c r="W167" i="21" s="1"/>
  <c r="V166" i="21"/>
  <c r="W166" i="21" s="1"/>
  <c r="V165" i="21"/>
  <c r="W165" i="21" s="1"/>
  <c r="V164" i="21"/>
  <c r="W164" i="21" s="1"/>
  <c r="V163" i="21"/>
  <c r="W163" i="21" s="1"/>
  <c r="W162" i="21"/>
  <c r="V162" i="21"/>
  <c r="W161" i="21"/>
  <c r="V161" i="21"/>
  <c r="W160" i="21"/>
  <c r="V160" i="21"/>
  <c r="V159" i="21"/>
  <c r="W159" i="21" s="1"/>
  <c r="V158" i="21"/>
  <c r="W158" i="21" s="1"/>
  <c r="V157" i="21"/>
  <c r="W157" i="21" s="1"/>
  <c r="V156" i="21"/>
  <c r="W156" i="21" s="1"/>
  <c r="V155" i="21"/>
  <c r="W155" i="21" s="1"/>
  <c r="W154" i="21"/>
  <c r="V154" i="21"/>
  <c r="V153" i="21"/>
  <c r="W153" i="21" s="1"/>
  <c r="V151" i="21"/>
  <c r="W151" i="21" s="1"/>
  <c r="W150" i="21"/>
  <c r="V150" i="21"/>
  <c r="V149" i="21"/>
  <c r="W149" i="21" s="1"/>
  <c r="V148" i="21"/>
  <c r="W148" i="21" s="1"/>
  <c r="V147" i="21"/>
  <c r="W147" i="21" s="1"/>
  <c r="W146" i="21"/>
  <c r="V146" i="21"/>
  <c r="W145" i="21"/>
  <c r="V145" i="21"/>
  <c r="V144" i="21"/>
  <c r="W144" i="21" s="1"/>
  <c r="V143" i="21"/>
  <c r="W143" i="21" s="1"/>
  <c r="W142" i="21"/>
  <c r="V142" i="21"/>
  <c r="W141" i="21"/>
  <c r="V141" i="21"/>
  <c r="W140" i="21"/>
  <c r="V140" i="21"/>
  <c r="V139" i="21"/>
  <c r="W139" i="21" s="1"/>
  <c r="W138" i="21"/>
  <c r="V138" i="21"/>
  <c r="V137" i="21"/>
  <c r="W137" i="21" s="1"/>
  <c r="V136" i="21"/>
  <c r="W136" i="21" s="1"/>
  <c r="V135" i="21"/>
  <c r="W135" i="21" s="1"/>
  <c r="W134" i="21"/>
  <c r="V134" i="21"/>
  <c r="V133" i="21"/>
  <c r="W133" i="21" s="1"/>
  <c r="V132" i="21"/>
  <c r="W132" i="21" s="1"/>
  <c r="W131" i="21"/>
  <c r="V131" i="21"/>
  <c r="V130" i="21"/>
  <c r="W130" i="21" s="1"/>
  <c r="V129" i="21"/>
  <c r="W129" i="21" s="1"/>
  <c r="V128" i="21"/>
  <c r="W128" i="21" s="1"/>
  <c r="W127" i="21"/>
  <c r="V127" i="21"/>
  <c r="W126" i="21"/>
  <c r="V126" i="21"/>
  <c r="V125" i="21"/>
  <c r="W125" i="21" s="1"/>
  <c r="W124" i="21"/>
  <c r="V124" i="21"/>
  <c r="V123" i="21"/>
  <c r="W123" i="21" s="1"/>
  <c r="W122" i="21"/>
  <c r="V122" i="21"/>
  <c r="V121" i="21"/>
  <c r="W121" i="21" s="1"/>
  <c r="W120" i="21"/>
  <c r="V120" i="21"/>
  <c r="V117" i="21"/>
  <c r="W117" i="21" s="1"/>
  <c r="W116" i="21"/>
  <c r="V116" i="21"/>
  <c r="V115" i="21"/>
  <c r="W115" i="21" s="1"/>
  <c r="W114" i="21"/>
  <c r="V114" i="21"/>
  <c r="V113" i="21"/>
  <c r="W113" i="21" s="1"/>
  <c r="W112" i="21"/>
  <c r="V112" i="21"/>
  <c r="V111" i="21"/>
  <c r="W111" i="21" s="1"/>
  <c r="W110" i="21"/>
  <c r="V110" i="21"/>
  <c r="W109" i="21"/>
  <c r="V109" i="21"/>
  <c r="V108" i="21"/>
  <c r="W108" i="21" s="1"/>
  <c r="V107" i="21"/>
  <c r="W107" i="21" s="1"/>
  <c r="V106" i="21"/>
  <c r="W106" i="21" s="1"/>
  <c r="V105" i="21"/>
  <c r="W105" i="21" s="1"/>
  <c r="V104" i="21"/>
  <c r="W104" i="21" s="1"/>
  <c r="W102" i="21"/>
  <c r="V102" i="21"/>
  <c r="V101" i="21"/>
  <c r="W101" i="21" s="1"/>
  <c r="W100" i="21"/>
  <c r="V100" i="21"/>
  <c r="V99" i="21"/>
  <c r="W99" i="21" s="1"/>
  <c r="W98" i="21"/>
  <c r="V98" i="21"/>
  <c r="W97" i="21"/>
  <c r="V97" i="21"/>
  <c r="W96" i="21"/>
  <c r="V96" i="21"/>
  <c r="W95" i="21"/>
  <c r="V95" i="21"/>
  <c r="V94" i="21"/>
  <c r="W94" i="21" s="1"/>
  <c r="W93" i="21"/>
  <c r="V93" i="21"/>
  <c r="V92" i="21"/>
  <c r="W92" i="21" s="1"/>
  <c r="W91" i="21"/>
  <c r="V91" i="21"/>
  <c r="V90" i="21"/>
  <c r="W90" i="21" s="1"/>
  <c r="W89" i="21"/>
  <c r="V89" i="21"/>
  <c r="V88" i="21"/>
  <c r="W88" i="21" s="1"/>
  <c r="V87" i="21"/>
  <c r="W87" i="21" s="1"/>
  <c r="W86" i="21"/>
  <c r="V86" i="21"/>
  <c r="W85" i="21"/>
  <c r="V85" i="21"/>
  <c r="V84" i="21"/>
  <c r="W84" i="21" s="1"/>
  <c r="W83" i="21"/>
  <c r="V83" i="21"/>
  <c r="W82" i="21"/>
  <c r="V82" i="21"/>
  <c r="V81" i="21"/>
  <c r="W81" i="21" s="1"/>
  <c r="W80" i="21"/>
  <c r="V80" i="21"/>
  <c r="V79" i="21"/>
  <c r="W79" i="21" s="1"/>
  <c r="W78" i="21"/>
  <c r="V78" i="21"/>
  <c r="V77" i="21"/>
  <c r="W77" i="21" s="1"/>
  <c r="W76" i="21"/>
  <c r="V76" i="21"/>
  <c r="V75" i="21"/>
  <c r="W75" i="21" s="1"/>
  <c r="W74" i="21"/>
  <c r="V74" i="21"/>
  <c r="V73" i="21"/>
  <c r="W73" i="21" s="1"/>
  <c r="W72" i="21"/>
  <c r="V72" i="21"/>
  <c r="W71" i="21"/>
  <c r="V71" i="21"/>
  <c r="W70" i="21"/>
  <c r="V70" i="21"/>
  <c r="W69" i="21"/>
  <c r="V69" i="21"/>
  <c r="V68" i="21"/>
  <c r="W68" i="21" s="1"/>
  <c r="W67" i="21"/>
  <c r="V67" i="21"/>
  <c r="V66" i="21"/>
  <c r="W66" i="21" s="1"/>
  <c r="V65" i="21"/>
  <c r="W65" i="21" s="1"/>
  <c r="W64" i="21"/>
  <c r="V64" i="21"/>
  <c r="V63" i="21"/>
  <c r="W63" i="21" s="1"/>
  <c r="W62" i="21"/>
  <c r="V62" i="21"/>
  <c r="V61" i="21"/>
  <c r="W61" i="21" s="1"/>
  <c r="V60" i="21"/>
  <c r="W60" i="21" s="1"/>
  <c r="W59" i="21"/>
  <c r="V59" i="21"/>
  <c r="W58" i="21"/>
  <c r="V58" i="21"/>
  <c r="V57" i="21"/>
  <c r="W57" i="21" s="1"/>
  <c r="W56" i="21"/>
  <c r="V56" i="21"/>
  <c r="V55" i="21"/>
  <c r="W55" i="21" s="1"/>
  <c r="W54" i="21"/>
  <c r="V54" i="21"/>
  <c r="V53" i="21"/>
  <c r="W53" i="21" s="1"/>
  <c r="W52" i="21"/>
  <c r="V52" i="21"/>
  <c r="V51" i="21"/>
  <c r="W51" i="21" s="1"/>
  <c r="W50" i="21"/>
  <c r="V50" i="21"/>
  <c r="W49" i="21"/>
  <c r="V49" i="21"/>
  <c r="V48" i="21"/>
  <c r="W48" i="21" s="1"/>
  <c r="W47" i="21"/>
  <c r="V47" i="21"/>
  <c r="V46" i="21"/>
  <c r="W46" i="21" s="1"/>
  <c r="W45" i="21"/>
  <c r="V45" i="21"/>
  <c r="V44" i="21"/>
  <c r="W44" i="21" s="1"/>
  <c r="W43" i="21"/>
  <c r="V43" i="21"/>
  <c r="V42" i="21"/>
  <c r="W42" i="21" s="1"/>
  <c r="V41" i="21"/>
  <c r="W41" i="21" s="1"/>
  <c r="W40" i="21"/>
  <c r="V40" i="21"/>
  <c r="V39" i="21"/>
  <c r="W39" i="21" s="1"/>
  <c r="V38" i="21"/>
  <c r="W38" i="21" s="1"/>
  <c r="W37" i="21"/>
  <c r="V37" i="21"/>
  <c r="V36" i="21"/>
  <c r="W36" i="21" s="1"/>
  <c r="W35" i="21"/>
  <c r="V35" i="21"/>
  <c r="W34" i="21"/>
  <c r="V34" i="21"/>
  <c r="V33" i="21"/>
  <c r="W33" i="21" s="1"/>
  <c r="W31" i="21"/>
  <c r="V31" i="21"/>
  <c r="V30" i="21"/>
  <c r="W30" i="21" s="1"/>
  <c r="W29" i="21"/>
  <c r="V29" i="21"/>
  <c r="V28" i="21"/>
  <c r="W28" i="21" s="1"/>
  <c r="V27" i="21"/>
  <c r="W27" i="21" s="1"/>
  <c r="V26" i="21"/>
  <c r="W26" i="21" s="1"/>
  <c r="V25" i="21"/>
  <c r="W25" i="21" s="1"/>
  <c r="W24" i="21"/>
  <c r="V24" i="21"/>
  <c r="V23" i="21"/>
  <c r="W23" i="21" s="1"/>
  <c r="W22" i="21"/>
  <c r="V22" i="21"/>
  <c r="V21" i="21"/>
  <c r="W21" i="21" s="1"/>
  <c r="W20" i="21"/>
  <c r="V20" i="21"/>
  <c r="V19" i="21"/>
  <c r="W19" i="21" s="1"/>
  <c r="W18" i="21"/>
  <c r="V18" i="21"/>
  <c r="W17" i="21"/>
  <c r="V17" i="21"/>
  <c r="V16" i="21"/>
  <c r="W16" i="21" s="1"/>
  <c r="W15" i="21"/>
  <c r="V15" i="21"/>
  <c r="W14" i="21"/>
  <c r="V14" i="21"/>
  <c r="V12" i="21"/>
  <c r="W12" i="21" s="1"/>
  <c r="V11" i="21"/>
  <c r="W11" i="21" s="1"/>
  <c r="V10" i="21"/>
  <c r="W10" i="21" s="1"/>
  <c r="V9" i="21"/>
  <c r="W9" i="21" s="1"/>
  <c r="V8" i="21"/>
  <c r="W8" i="21" s="1"/>
  <c r="T8" i="21"/>
  <c r="V3" i="21"/>
  <c r="V2" i="21"/>
  <c r="U1078" i="21"/>
  <c r="U1077" i="21"/>
  <c r="U1076" i="21"/>
  <c r="U1075" i="21"/>
  <c r="U1074" i="21"/>
  <c r="U1073" i="21"/>
  <c r="U1072" i="21"/>
  <c r="U1071" i="21"/>
  <c r="U1070" i="21"/>
  <c r="U1069" i="21"/>
  <c r="U1068" i="21"/>
  <c r="U1067" i="21"/>
  <c r="U1066" i="21"/>
  <c r="U1065" i="21"/>
  <c r="U1064" i="21"/>
  <c r="U1063" i="21"/>
  <c r="U1062" i="21"/>
  <c r="U1061" i="21"/>
  <c r="U1060" i="21"/>
  <c r="U1059" i="21"/>
  <c r="U1058" i="21"/>
  <c r="U1057" i="21"/>
  <c r="U1056" i="21"/>
  <c r="U1055" i="21"/>
  <c r="U1054" i="21"/>
  <c r="U1053" i="21"/>
  <c r="U1052" i="21"/>
  <c r="U1051" i="21"/>
  <c r="U1050" i="21"/>
  <c r="U1049" i="21"/>
  <c r="U1048" i="21"/>
  <c r="U1047" i="21"/>
  <c r="U1046" i="21"/>
  <c r="U1045" i="21"/>
  <c r="U1044" i="21"/>
  <c r="U1043" i="21"/>
  <c r="U1042" i="21"/>
  <c r="U1041" i="21"/>
  <c r="U1039" i="21"/>
  <c r="U1038" i="21"/>
  <c r="U1037" i="21"/>
  <c r="U1036" i="21"/>
  <c r="U1035" i="21"/>
  <c r="U1034" i="21"/>
  <c r="U1033" i="21"/>
  <c r="U1032" i="21"/>
  <c r="U1031" i="21"/>
  <c r="U1030" i="21"/>
  <c r="U1029" i="21"/>
  <c r="U1028" i="21"/>
  <c r="U1027" i="21"/>
  <c r="U1026" i="21"/>
  <c r="U1025" i="21"/>
  <c r="U1024" i="21"/>
  <c r="U1023" i="21"/>
  <c r="U1022" i="21"/>
  <c r="U1019" i="21"/>
  <c r="U1018" i="21"/>
  <c r="U1017" i="21"/>
  <c r="U1016" i="21"/>
  <c r="U1015" i="21"/>
  <c r="U1014" i="21"/>
  <c r="U1013" i="21"/>
  <c r="U1012" i="21"/>
  <c r="U1011" i="21"/>
  <c r="U1010" i="21"/>
  <c r="U1009" i="21"/>
  <c r="U1008" i="21"/>
  <c r="U1007" i="21"/>
  <c r="U1006" i="21"/>
  <c r="U1005" i="21"/>
  <c r="U1004" i="21"/>
  <c r="U1003" i="21"/>
  <c r="U1002" i="21"/>
  <c r="U1001" i="21"/>
  <c r="U1000" i="21"/>
  <c r="U999" i="21"/>
  <c r="U998" i="21"/>
  <c r="U997" i="21"/>
  <c r="U996" i="21"/>
  <c r="U995" i="21"/>
  <c r="U994" i="21"/>
  <c r="U993" i="21"/>
  <c r="U992" i="21"/>
  <c r="U991" i="21"/>
  <c r="U990" i="21"/>
  <c r="U989" i="21"/>
  <c r="U988" i="21"/>
  <c r="U987" i="21"/>
  <c r="U986" i="21"/>
  <c r="U984" i="21"/>
  <c r="U983" i="21"/>
  <c r="U982" i="21"/>
  <c r="U981" i="21"/>
  <c r="U980" i="21"/>
  <c r="U979" i="21"/>
  <c r="U978" i="21"/>
  <c r="U977" i="21"/>
  <c r="U976" i="21"/>
  <c r="U975" i="21"/>
  <c r="U974" i="21"/>
  <c r="U973" i="21"/>
  <c r="U972" i="21"/>
  <c r="U971" i="21"/>
  <c r="U970" i="21"/>
  <c r="U969" i="21"/>
  <c r="U968" i="21"/>
  <c r="U967" i="21"/>
  <c r="U966" i="21"/>
  <c r="U965" i="21"/>
  <c r="U964" i="21"/>
  <c r="U963" i="21"/>
  <c r="U962" i="21"/>
  <c r="U961" i="21"/>
  <c r="U960" i="21"/>
  <c r="U959" i="21"/>
  <c r="U958" i="21"/>
  <c r="U957" i="21"/>
  <c r="U956" i="21"/>
  <c r="U955" i="21"/>
  <c r="U954" i="21"/>
  <c r="U953" i="21"/>
  <c r="U952" i="21"/>
  <c r="U951" i="21"/>
  <c r="U950" i="21"/>
  <c r="U949" i="21"/>
  <c r="U948" i="21"/>
  <c r="U947" i="21"/>
  <c r="U946" i="21"/>
  <c r="U945" i="21"/>
  <c r="U944" i="21"/>
  <c r="U943" i="21"/>
  <c r="U942" i="21"/>
  <c r="U941" i="21"/>
  <c r="U940" i="21"/>
  <c r="U939" i="21"/>
  <c r="U938" i="21"/>
  <c r="U937" i="21"/>
  <c r="U936" i="21"/>
  <c r="U935" i="21"/>
  <c r="U934" i="21"/>
  <c r="U933" i="21"/>
  <c r="U932" i="21"/>
  <c r="U931" i="21"/>
  <c r="U930" i="21"/>
  <c r="U929" i="21"/>
  <c r="U928" i="21"/>
  <c r="U927" i="21"/>
  <c r="U926" i="21"/>
  <c r="U925" i="21"/>
  <c r="U922" i="21"/>
  <c r="U921" i="21"/>
  <c r="U920" i="21"/>
  <c r="U917" i="21"/>
  <c r="U916" i="21"/>
  <c r="U915" i="21"/>
  <c r="U912" i="21"/>
  <c r="U911" i="21"/>
  <c r="U910" i="21"/>
  <c r="U909" i="21"/>
  <c r="U908" i="21"/>
  <c r="U907" i="21"/>
  <c r="U906" i="21"/>
  <c r="U905" i="21"/>
  <c r="U904" i="21"/>
  <c r="U903" i="21"/>
  <c r="U902" i="21"/>
  <c r="U901" i="21"/>
  <c r="U900" i="21"/>
  <c r="U899" i="21"/>
  <c r="U898" i="21"/>
  <c r="U897" i="21"/>
  <c r="U896" i="21"/>
  <c r="U895" i="21"/>
  <c r="U894" i="21"/>
  <c r="U893" i="21"/>
  <c r="U892" i="21"/>
  <c r="U891" i="21"/>
  <c r="U890" i="21"/>
  <c r="U889" i="21"/>
  <c r="U888" i="21"/>
  <c r="U886" i="21"/>
  <c r="U885" i="21"/>
  <c r="U884" i="21"/>
  <c r="U883" i="21"/>
  <c r="U882" i="21"/>
  <c r="U881" i="21"/>
  <c r="U880" i="21"/>
  <c r="U879" i="21"/>
  <c r="U878" i="21"/>
  <c r="U877" i="21"/>
  <c r="U876" i="21"/>
  <c r="U874" i="21"/>
  <c r="U873" i="21"/>
  <c r="U872" i="21"/>
  <c r="U871" i="21"/>
  <c r="U870" i="21"/>
  <c r="U869" i="21"/>
  <c r="U868" i="21"/>
  <c r="U867" i="21"/>
  <c r="U866" i="21"/>
  <c r="U865" i="21"/>
  <c r="U864" i="21"/>
  <c r="U863" i="21"/>
  <c r="U862" i="21"/>
  <c r="U861" i="21"/>
  <c r="U860" i="21"/>
  <c r="U859" i="21"/>
  <c r="U858" i="21"/>
  <c r="U857" i="21"/>
  <c r="U856" i="21"/>
  <c r="U855" i="21"/>
  <c r="U854" i="21"/>
  <c r="U850" i="21"/>
  <c r="U849" i="21"/>
  <c r="U848" i="21"/>
  <c r="U847" i="21"/>
  <c r="U846" i="21"/>
  <c r="U845" i="21"/>
  <c r="U839" i="21"/>
  <c r="U830" i="21"/>
  <c r="U829" i="21"/>
  <c r="U828" i="21"/>
  <c r="U827" i="21"/>
  <c r="U826" i="21"/>
  <c r="U825" i="21"/>
  <c r="U824" i="21"/>
  <c r="U823" i="21"/>
  <c r="U822" i="21"/>
  <c r="U821" i="21"/>
  <c r="U820" i="21"/>
  <c r="U819" i="21"/>
  <c r="U818" i="21"/>
  <c r="U817" i="21"/>
  <c r="U816" i="21"/>
  <c r="U815" i="21"/>
  <c r="U814" i="21"/>
  <c r="U813" i="21"/>
  <c r="U812" i="21"/>
  <c r="U811" i="21"/>
  <c r="U810" i="21"/>
  <c r="U809" i="21"/>
  <c r="U808" i="21"/>
  <c r="U807" i="21"/>
  <c r="U806" i="21"/>
  <c r="U805" i="21"/>
  <c r="U804" i="21"/>
  <c r="U803" i="21"/>
  <c r="U802" i="21"/>
  <c r="U801" i="21"/>
  <c r="U800" i="21"/>
  <c r="U799" i="21"/>
  <c r="U798" i="21"/>
  <c r="U797" i="21"/>
  <c r="U796" i="21"/>
  <c r="U795" i="21"/>
  <c r="U794" i="21"/>
  <c r="U793" i="21"/>
  <c r="U792" i="21"/>
  <c r="U791" i="21"/>
  <c r="U790" i="21"/>
  <c r="U789" i="21"/>
  <c r="U788" i="21"/>
  <c r="U787" i="21"/>
  <c r="U786" i="21"/>
  <c r="U785" i="21"/>
  <c r="U784" i="21"/>
  <c r="U783" i="21"/>
  <c r="U782" i="21"/>
  <c r="U781" i="21"/>
  <c r="U780" i="21"/>
  <c r="U779" i="21"/>
  <c r="U778" i="21"/>
  <c r="U777" i="21"/>
  <c r="U776" i="21"/>
  <c r="U774" i="21"/>
  <c r="U773" i="21"/>
  <c r="U772" i="21"/>
  <c r="U771" i="21"/>
  <c r="U770" i="21"/>
  <c r="U769" i="21"/>
  <c r="U768" i="21"/>
  <c r="U767" i="21"/>
  <c r="U766" i="21"/>
  <c r="U765" i="21"/>
  <c r="U764" i="21"/>
  <c r="U763" i="21"/>
  <c r="U762" i="21"/>
  <c r="U761" i="21"/>
  <c r="U760" i="21"/>
  <c r="U759" i="21"/>
  <c r="U758" i="21"/>
  <c r="U757" i="21"/>
  <c r="U756" i="21"/>
  <c r="U755" i="21"/>
  <c r="U754" i="21"/>
  <c r="U753" i="21"/>
  <c r="U752" i="21"/>
  <c r="U751" i="21"/>
  <c r="U750" i="21"/>
  <c r="U749" i="21"/>
  <c r="U748" i="21"/>
  <c r="U747" i="21"/>
  <c r="U746" i="21"/>
  <c r="U745" i="21"/>
  <c r="U743" i="21"/>
  <c r="U742" i="21"/>
  <c r="U741" i="21"/>
  <c r="U740" i="21"/>
  <c r="U738" i="21"/>
  <c r="U736" i="21"/>
  <c r="U735" i="21"/>
  <c r="U733" i="21"/>
  <c r="U732" i="21"/>
  <c r="U731" i="21"/>
  <c r="U730" i="21"/>
  <c r="U729" i="21"/>
  <c r="U728" i="21"/>
  <c r="U727" i="21"/>
  <c r="U724" i="21"/>
  <c r="U723" i="21"/>
  <c r="U722" i="21"/>
  <c r="U721" i="21"/>
  <c r="U720" i="21"/>
  <c r="U719" i="21"/>
  <c r="U718" i="21"/>
  <c r="U717" i="21"/>
  <c r="U716" i="21"/>
  <c r="U715" i="21"/>
  <c r="U714" i="21"/>
  <c r="U713" i="21"/>
  <c r="U712" i="21"/>
  <c r="U711" i="21"/>
  <c r="U710" i="21"/>
  <c r="U709" i="21"/>
  <c r="U708" i="21"/>
  <c r="U707" i="21"/>
  <c r="U706" i="21"/>
  <c r="U705" i="21"/>
  <c r="U704" i="21"/>
  <c r="U703" i="21"/>
  <c r="U688" i="21"/>
  <c r="U687" i="21"/>
  <c r="U686" i="21"/>
  <c r="U685" i="21"/>
  <c r="U684" i="21"/>
  <c r="U683" i="21"/>
  <c r="U682" i="21"/>
  <c r="U681" i="21"/>
  <c r="U680" i="21"/>
  <c r="U679" i="21"/>
  <c r="U678" i="21"/>
  <c r="U677" i="21"/>
  <c r="U676" i="21"/>
  <c r="U675" i="21"/>
  <c r="U674" i="21"/>
  <c r="U673" i="21"/>
  <c r="U672" i="21"/>
  <c r="U671" i="21"/>
  <c r="U670" i="21"/>
  <c r="U669" i="21"/>
  <c r="U668" i="21"/>
  <c r="U667" i="21"/>
  <c r="U666" i="21"/>
  <c r="U665" i="21"/>
  <c r="U664" i="21"/>
  <c r="U663" i="21"/>
  <c r="U662" i="21"/>
  <c r="U661" i="21"/>
  <c r="U660" i="21"/>
  <c r="U659" i="21"/>
  <c r="U658" i="21"/>
  <c r="U657" i="21"/>
  <c r="U656" i="21"/>
  <c r="U655" i="21"/>
  <c r="U654" i="21"/>
  <c r="U653" i="21"/>
  <c r="U652" i="21"/>
  <c r="U651" i="21"/>
  <c r="U650" i="21"/>
  <c r="U649" i="21"/>
  <c r="U648" i="21"/>
  <c r="U647" i="21"/>
  <c r="U646" i="21"/>
  <c r="U645" i="21"/>
  <c r="U644" i="21"/>
  <c r="U643" i="21"/>
  <c r="U642" i="21"/>
  <c r="U641" i="21"/>
  <c r="U640" i="21"/>
  <c r="U639" i="21"/>
  <c r="U638" i="21"/>
  <c r="U637" i="21"/>
  <c r="U636" i="21"/>
  <c r="U635" i="21"/>
  <c r="U634" i="21"/>
  <c r="U633" i="21"/>
  <c r="U632" i="21"/>
  <c r="U631" i="21"/>
  <c r="U630" i="21"/>
  <c r="U629" i="21"/>
  <c r="U628" i="21"/>
  <c r="U627" i="21"/>
  <c r="U626" i="21"/>
  <c r="U625" i="21"/>
  <c r="U624" i="21"/>
  <c r="U623" i="21"/>
  <c r="U622" i="21"/>
  <c r="U621" i="21"/>
  <c r="U620" i="21"/>
  <c r="U619" i="21"/>
  <c r="U618" i="21"/>
  <c r="U617" i="21"/>
  <c r="U616" i="21"/>
  <c r="U615" i="21"/>
  <c r="U614" i="21"/>
  <c r="U613" i="21"/>
  <c r="U612" i="21"/>
  <c r="U611" i="21"/>
  <c r="U610" i="21"/>
  <c r="U609" i="21"/>
  <c r="U608" i="21"/>
  <c r="U607" i="21"/>
  <c r="U606" i="21"/>
  <c r="U605" i="21"/>
  <c r="U604" i="21"/>
  <c r="U603" i="21"/>
  <c r="U602" i="21"/>
  <c r="U601" i="21"/>
  <c r="U600" i="21"/>
  <c r="U599" i="21"/>
  <c r="U598" i="21"/>
  <c r="U597" i="21"/>
  <c r="U596" i="21"/>
  <c r="U595" i="21"/>
  <c r="U594" i="21"/>
  <c r="U593" i="21"/>
  <c r="U592" i="21"/>
  <c r="U591" i="21"/>
  <c r="U590" i="21"/>
  <c r="U589" i="21"/>
  <c r="U588" i="21"/>
  <c r="U587" i="21"/>
  <c r="U586" i="21"/>
  <c r="U585" i="21"/>
  <c r="U584" i="21"/>
  <c r="U583" i="21"/>
  <c r="U582" i="21"/>
  <c r="U581" i="21"/>
  <c r="U580" i="21"/>
  <c r="U579" i="21"/>
  <c r="U578" i="21"/>
  <c r="U577" i="21"/>
  <c r="U576" i="21"/>
  <c r="U575" i="21"/>
  <c r="U574" i="21"/>
  <c r="U573" i="21"/>
  <c r="U572" i="21"/>
  <c r="U571" i="21"/>
  <c r="U570" i="21"/>
  <c r="U569" i="21"/>
  <c r="U568" i="21"/>
  <c r="U567" i="21"/>
  <c r="U566" i="21"/>
  <c r="U565" i="21"/>
  <c r="U564" i="21"/>
  <c r="U563" i="21"/>
  <c r="U562" i="21"/>
  <c r="U561" i="21"/>
  <c r="U560" i="21"/>
  <c r="U559" i="21"/>
  <c r="U558" i="21"/>
  <c r="U557" i="21"/>
  <c r="U556" i="21"/>
  <c r="U555" i="21"/>
  <c r="U554" i="21"/>
  <c r="U553" i="21"/>
  <c r="U552" i="21"/>
  <c r="U551" i="21"/>
  <c r="U550" i="21"/>
  <c r="U549" i="21"/>
  <c r="U548" i="21"/>
  <c r="U547" i="21"/>
  <c r="U546" i="21"/>
  <c r="U545" i="21"/>
  <c r="U544" i="21"/>
  <c r="U543" i="21"/>
  <c r="U542" i="21"/>
  <c r="U541" i="21"/>
  <c r="U540" i="21"/>
  <c r="U539" i="21"/>
  <c r="U538" i="21"/>
  <c r="U537" i="21"/>
  <c r="U536" i="21"/>
  <c r="U535" i="21"/>
  <c r="U534" i="21"/>
  <c r="U533" i="21"/>
  <c r="U532" i="21"/>
  <c r="U531" i="21"/>
  <c r="U530" i="21"/>
  <c r="U529" i="21"/>
  <c r="U528" i="21"/>
  <c r="U527" i="21"/>
  <c r="U526" i="21"/>
  <c r="U525" i="21"/>
  <c r="U524" i="21"/>
  <c r="U523" i="21"/>
  <c r="U522" i="21"/>
  <c r="U521" i="21"/>
  <c r="U520" i="21"/>
  <c r="U519" i="21"/>
  <c r="U518" i="21"/>
  <c r="U517" i="21"/>
  <c r="U516" i="21"/>
  <c r="U515" i="21"/>
  <c r="U514" i="21"/>
  <c r="U513" i="21"/>
  <c r="U512" i="21"/>
  <c r="U511" i="21"/>
  <c r="U510" i="21"/>
  <c r="U509" i="21"/>
  <c r="U508" i="21"/>
  <c r="U507" i="21"/>
  <c r="U506" i="21"/>
  <c r="U505" i="21"/>
  <c r="U504" i="21"/>
  <c r="U503" i="21"/>
  <c r="U502" i="21"/>
  <c r="U501" i="21"/>
  <c r="U500" i="21"/>
  <c r="U499" i="21"/>
  <c r="U498" i="21"/>
  <c r="U497" i="21"/>
  <c r="U496" i="21"/>
  <c r="U495" i="21"/>
  <c r="U494" i="21"/>
  <c r="U493" i="21"/>
  <c r="U492" i="21"/>
  <c r="U491" i="21"/>
  <c r="U490" i="21"/>
  <c r="U489" i="21"/>
  <c r="U488" i="21"/>
  <c r="U487" i="21"/>
  <c r="U486" i="21"/>
  <c r="U485" i="21"/>
  <c r="U484" i="21"/>
  <c r="U483" i="21"/>
  <c r="U482" i="21"/>
  <c r="U481" i="21"/>
  <c r="U480" i="21"/>
  <c r="U479" i="21"/>
  <c r="U478" i="21"/>
  <c r="U477" i="21"/>
  <c r="U476" i="21"/>
  <c r="U475" i="21"/>
  <c r="U474" i="21"/>
  <c r="U473" i="21"/>
  <c r="U472" i="21"/>
  <c r="U471" i="21"/>
  <c r="U470" i="21"/>
  <c r="U469" i="21"/>
  <c r="U468" i="21"/>
  <c r="U467" i="21"/>
  <c r="U466" i="21"/>
  <c r="U465" i="21"/>
  <c r="U464" i="21"/>
  <c r="U463" i="21"/>
  <c r="U462" i="21"/>
  <c r="U461" i="21"/>
  <c r="U460" i="21"/>
  <c r="U459" i="21"/>
  <c r="U458" i="21"/>
  <c r="U457" i="21"/>
  <c r="U456" i="21"/>
  <c r="U455" i="21"/>
  <c r="U454" i="21"/>
  <c r="U453" i="21"/>
  <c r="U452" i="21"/>
  <c r="U451" i="21"/>
  <c r="U450" i="21"/>
  <c r="U449" i="21"/>
  <c r="U448" i="21"/>
  <c r="U447" i="21"/>
  <c r="U446" i="21"/>
  <c r="U445" i="21"/>
  <c r="U444" i="21"/>
  <c r="U443" i="21"/>
  <c r="U442" i="21"/>
  <c r="U441" i="21"/>
  <c r="U440" i="21"/>
  <c r="U439" i="21"/>
  <c r="U438" i="21"/>
  <c r="U437" i="21"/>
  <c r="U436" i="21"/>
  <c r="U435" i="21"/>
  <c r="U434" i="21"/>
  <c r="U433" i="21"/>
  <c r="U432" i="21"/>
  <c r="U431" i="21"/>
  <c r="U430" i="21"/>
  <c r="U429" i="21"/>
  <c r="U428" i="21"/>
  <c r="U427" i="21"/>
  <c r="U426" i="21"/>
  <c r="U425" i="21"/>
  <c r="U424" i="21"/>
  <c r="U423" i="21"/>
  <c r="U422" i="21"/>
  <c r="U421" i="21"/>
  <c r="U420" i="21"/>
  <c r="U419" i="21"/>
  <c r="U418" i="21"/>
  <c r="U417" i="21"/>
  <c r="U416" i="21"/>
  <c r="U415" i="21"/>
  <c r="U414" i="21"/>
  <c r="U413" i="21"/>
  <c r="U412" i="21"/>
  <c r="U411" i="21"/>
  <c r="U410" i="21"/>
  <c r="U409" i="21"/>
  <c r="U408" i="21"/>
  <c r="U407" i="21"/>
  <c r="U406" i="21"/>
  <c r="U405" i="21"/>
  <c r="U404" i="21"/>
  <c r="U403" i="21"/>
  <c r="U402" i="21"/>
  <c r="U401" i="21"/>
  <c r="U400" i="21"/>
  <c r="U399" i="21"/>
  <c r="U398" i="21"/>
  <c r="U397" i="21"/>
  <c r="U396" i="21"/>
  <c r="U395" i="21"/>
  <c r="U394" i="21"/>
  <c r="U393" i="21"/>
  <c r="U392" i="21"/>
  <c r="U391" i="21"/>
  <c r="U390" i="21"/>
  <c r="U389" i="21"/>
  <c r="U388" i="21"/>
  <c r="U387" i="21"/>
  <c r="U386" i="21"/>
  <c r="U384" i="21"/>
  <c r="U383" i="21"/>
  <c r="U382" i="21"/>
  <c r="U381" i="21"/>
  <c r="U380" i="21"/>
  <c r="U379" i="21"/>
  <c r="U378" i="21"/>
  <c r="U377" i="21"/>
  <c r="U376" i="21"/>
  <c r="U375" i="21"/>
  <c r="U374" i="21"/>
  <c r="U373" i="21"/>
  <c r="U372" i="21"/>
  <c r="U371" i="21"/>
  <c r="U370" i="21"/>
  <c r="U369" i="21"/>
  <c r="U368" i="21"/>
  <c r="U367" i="21"/>
  <c r="U366" i="21"/>
  <c r="U365" i="21"/>
  <c r="U364" i="21"/>
  <c r="U363" i="21"/>
  <c r="U362" i="21"/>
  <c r="U361" i="21"/>
  <c r="U360" i="21"/>
  <c r="U359" i="21"/>
  <c r="U358" i="21"/>
  <c r="U357" i="21"/>
  <c r="U356" i="21"/>
  <c r="U355" i="21"/>
  <c r="U354" i="21"/>
  <c r="U353" i="21"/>
  <c r="U352" i="21"/>
  <c r="U351" i="21"/>
  <c r="U350" i="21"/>
  <c r="U349" i="21"/>
  <c r="U348" i="21"/>
  <c r="U347" i="21"/>
  <c r="U346" i="21"/>
  <c r="U345" i="21"/>
  <c r="U344" i="21"/>
  <c r="U343" i="21"/>
  <c r="U342" i="21"/>
  <c r="U341" i="21"/>
  <c r="U340" i="21"/>
  <c r="U339" i="21"/>
  <c r="U336" i="21"/>
  <c r="U335" i="21"/>
  <c r="U334" i="21"/>
  <c r="U333" i="21"/>
  <c r="U332" i="21"/>
  <c r="U331" i="21"/>
  <c r="U330" i="21"/>
  <c r="U329" i="21"/>
  <c r="U328" i="21"/>
  <c r="U327" i="21"/>
  <c r="U326" i="21"/>
  <c r="U325" i="21"/>
  <c r="U324" i="21"/>
  <c r="U323" i="21"/>
  <c r="U322" i="21"/>
  <c r="U321" i="21"/>
  <c r="U320" i="21"/>
  <c r="U319" i="21"/>
  <c r="U318" i="21"/>
  <c r="U317" i="21"/>
  <c r="U316" i="21"/>
  <c r="U315" i="21"/>
  <c r="U314" i="21"/>
  <c r="U313" i="21"/>
  <c r="U312" i="21"/>
  <c r="U311" i="21"/>
  <c r="U310" i="21"/>
  <c r="U309" i="21"/>
  <c r="U308" i="21"/>
  <c r="U307" i="21"/>
  <c r="U306" i="21"/>
  <c r="U305" i="21"/>
  <c r="U304" i="21"/>
  <c r="U303" i="21"/>
  <c r="U302" i="21"/>
  <c r="U301" i="21"/>
  <c r="U300" i="21"/>
  <c r="U299" i="21"/>
  <c r="U298" i="21"/>
  <c r="U297" i="21"/>
  <c r="U296" i="21"/>
  <c r="U295" i="21"/>
  <c r="U294" i="21"/>
  <c r="U293" i="21"/>
  <c r="U292" i="21"/>
  <c r="U291" i="21"/>
  <c r="U290" i="21"/>
  <c r="U289" i="21"/>
  <c r="U288" i="21"/>
  <c r="U287" i="21"/>
  <c r="U286" i="21"/>
  <c r="U285" i="21"/>
  <c r="U284" i="21"/>
  <c r="U283" i="21"/>
  <c r="U282" i="21"/>
  <c r="U281" i="21"/>
  <c r="U280" i="21"/>
  <c r="U279" i="21"/>
  <c r="U278" i="21"/>
  <c r="U276" i="21"/>
  <c r="U275" i="21"/>
  <c r="U274" i="21"/>
  <c r="U273" i="21"/>
  <c r="U272" i="21"/>
  <c r="U271" i="21"/>
  <c r="U270" i="21"/>
  <c r="U269" i="21"/>
  <c r="U268" i="21"/>
  <c r="U267" i="21"/>
  <c r="U266" i="21"/>
  <c r="U265" i="21"/>
  <c r="U264" i="21"/>
  <c r="U263" i="21"/>
  <c r="U262" i="21"/>
  <c r="U261" i="21"/>
  <c r="U260" i="21"/>
  <c r="U259" i="21"/>
  <c r="U258" i="21"/>
  <c r="U257" i="21"/>
  <c r="U256" i="21"/>
  <c r="U255" i="21"/>
  <c r="U254" i="21"/>
  <c r="U253" i="21"/>
  <c r="U252" i="21"/>
  <c r="U251" i="21"/>
  <c r="U250" i="21"/>
  <c r="U249" i="21"/>
  <c r="U248" i="21"/>
  <c r="U247" i="21"/>
  <c r="U246" i="21"/>
  <c r="U245" i="21"/>
  <c r="U244" i="21"/>
  <c r="U243" i="21"/>
  <c r="U240" i="21"/>
  <c r="U237" i="21"/>
  <c r="U236" i="21"/>
  <c r="U235" i="21"/>
  <c r="U234" i="21"/>
  <c r="U233" i="21"/>
  <c r="U232" i="21"/>
  <c r="U231" i="21"/>
  <c r="U230" i="21"/>
  <c r="U229" i="21"/>
  <c r="U228" i="21"/>
  <c r="U227" i="21"/>
  <c r="U226" i="21"/>
  <c r="U225" i="21"/>
  <c r="U224" i="21"/>
  <c r="U223" i="21"/>
  <c r="U222" i="21"/>
  <c r="U221" i="21"/>
  <c r="U220" i="21"/>
  <c r="U219" i="21"/>
  <c r="U218" i="21"/>
  <c r="U217" i="21"/>
  <c r="U216" i="21"/>
  <c r="U215" i="21"/>
  <c r="U214" i="21"/>
  <c r="U213" i="21"/>
  <c r="U212" i="21"/>
  <c r="U211" i="21"/>
  <c r="U210" i="21"/>
  <c r="U209" i="21"/>
  <c r="U208" i="21"/>
  <c r="U207" i="21"/>
  <c r="U206" i="21"/>
  <c r="U205" i="21"/>
  <c r="U204" i="21"/>
  <c r="U203" i="21"/>
  <c r="U202" i="21"/>
  <c r="U201" i="21"/>
  <c r="U200" i="21"/>
  <c r="U199" i="21"/>
  <c r="U198" i="21"/>
  <c r="U197" i="21"/>
  <c r="U196" i="21"/>
  <c r="U195" i="21"/>
  <c r="U194" i="21"/>
  <c r="U191" i="21"/>
  <c r="U190" i="21"/>
  <c r="U189" i="21"/>
  <c r="U177" i="21"/>
  <c r="U176" i="21"/>
  <c r="U175" i="21"/>
  <c r="U174" i="21"/>
  <c r="U173" i="21"/>
  <c r="U172" i="21"/>
  <c r="U171" i="21"/>
  <c r="U170" i="21"/>
  <c r="U169" i="21"/>
  <c r="U168" i="21"/>
  <c r="U167" i="21"/>
  <c r="U166" i="21"/>
  <c r="U165" i="21"/>
  <c r="U164" i="21"/>
  <c r="U163" i="21"/>
  <c r="U162" i="21"/>
  <c r="U161" i="21"/>
  <c r="U160" i="21"/>
  <c r="U159" i="21"/>
  <c r="U158" i="21"/>
  <c r="U157" i="21"/>
  <c r="U156" i="21"/>
  <c r="U155" i="21"/>
  <c r="U154" i="21"/>
  <c r="U153" i="21"/>
  <c r="U151" i="21"/>
  <c r="U150" i="21"/>
  <c r="U149" i="21"/>
  <c r="U148" i="21"/>
  <c r="U147" i="21"/>
  <c r="U146" i="21"/>
  <c r="U145" i="21"/>
  <c r="U144" i="21"/>
  <c r="U143" i="21"/>
  <c r="U142" i="21"/>
  <c r="U141" i="21"/>
  <c r="U140" i="21"/>
  <c r="U139" i="21"/>
  <c r="U138" i="21"/>
  <c r="U137" i="21"/>
  <c r="U136" i="21"/>
  <c r="U135" i="21"/>
  <c r="U134" i="21"/>
  <c r="U133" i="21"/>
  <c r="U132" i="21"/>
  <c r="U131" i="21"/>
  <c r="U130" i="21"/>
  <c r="U129" i="21"/>
  <c r="U128" i="21"/>
  <c r="U127" i="21"/>
  <c r="U126" i="21"/>
  <c r="U125" i="21"/>
  <c r="U124" i="21"/>
  <c r="U123" i="21"/>
  <c r="U122" i="21"/>
  <c r="U121" i="21"/>
  <c r="U120" i="21"/>
  <c r="U117" i="21"/>
  <c r="U116" i="21"/>
  <c r="U115" i="21"/>
  <c r="U114" i="21"/>
  <c r="U113" i="21"/>
  <c r="U112" i="21"/>
  <c r="U111" i="21"/>
  <c r="U110" i="21"/>
  <c r="U109" i="21"/>
  <c r="U108" i="21"/>
  <c r="U107" i="21"/>
  <c r="U106" i="21"/>
  <c r="U105" i="21"/>
  <c r="U104" i="21"/>
  <c r="U102" i="21"/>
  <c r="U101" i="21"/>
  <c r="U100" i="21"/>
  <c r="U99" i="21"/>
  <c r="U98" i="21"/>
  <c r="U97" i="21"/>
  <c r="U96" i="21"/>
  <c r="U95" i="21"/>
  <c r="U94" i="21"/>
  <c r="U93" i="21"/>
  <c r="U92" i="21"/>
  <c r="U91" i="21"/>
  <c r="U90" i="21"/>
  <c r="U89" i="21"/>
  <c r="U88" i="21"/>
  <c r="U87" i="21"/>
  <c r="U86" i="21"/>
  <c r="U85" i="21"/>
  <c r="U84" i="21"/>
  <c r="U83" i="21"/>
  <c r="U82" i="21"/>
  <c r="U81" i="21"/>
  <c r="U80" i="21"/>
  <c r="U79" i="21"/>
  <c r="U78" i="21"/>
  <c r="U77" i="21"/>
  <c r="U76" i="21"/>
  <c r="U75" i="21"/>
  <c r="U74" i="21"/>
  <c r="U73" i="21"/>
  <c r="U72" i="21"/>
  <c r="U71" i="21"/>
  <c r="U70" i="21"/>
  <c r="U69" i="21"/>
  <c r="U68" i="21"/>
  <c r="U67" i="21"/>
  <c r="U66" i="21"/>
  <c r="U65" i="21"/>
  <c r="U64" i="21"/>
  <c r="U63" i="21"/>
  <c r="U62" i="21"/>
  <c r="U61" i="21"/>
  <c r="U60" i="21"/>
  <c r="U59" i="21"/>
  <c r="U58" i="21"/>
  <c r="U57" i="21"/>
  <c r="U56" i="21"/>
  <c r="U55" i="21"/>
  <c r="U54" i="21"/>
  <c r="U53" i="21"/>
  <c r="U52" i="21"/>
  <c r="U51" i="21"/>
  <c r="U50" i="21"/>
  <c r="U49" i="21"/>
  <c r="U48" i="21"/>
  <c r="U47" i="21"/>
  <c r="U46" i="21"/>
  <c r="U45" i="21"/>
  <c r="U44" i="21"/>
  <c r="U43" i="21"/>
  <c r="U42" i="21"/>
  <c r="U41" i="21"/>
  <c r="U40" i="21"/>
  <c r="U39" i="21"/>
  <c r="U38" i="21"/>
  <c r="U37" i="21"/>
  <c r="U36" i="21"/>
  <c r="U35" i="21"/>
  <c r="U34" i="21"/>
  <c r="U33" i="21"/>
  <c r="U31" i="21"/>
  <c r="U30" i="21"/>
  <c r="U29" i="21"/>
  <c r="U28" i="21"/>
  <c r="U27" i="21"/>
  <c r="U26" i="21"/>
  <c r="U25" i="21"/>
  <c r="U24" i="21"/>
  <c r="U23" i="21"/>
  <c r="U22" i="21"/>
  <c r="U21" i="21"/>
  <c r="U20" i="21"/>
  <c r="U19" i="21"/>
  <c r="U18" i="21"/>
  <c r="U17" i="21"/>
  <c r="U16" i="21"/>
  <c r="U15" i="21"/>
  <c r="U14" i="21"/>
  <c r="U12" i="21"/>
  <c r="U11" i="21"/>
  <c r="U10" i="21"/>
  <c r="U9" i="21"/>
  <c r="T3" i="21"/>
  <c r="T2" i="21"/>
  <c r="R1078" i="21"/>
  <c r="S1078" i="21" s="1"/>
  <c r="R1077" i="21"/>
  <c r="S1077" i="21" s="1"/>
  <c r="R1076" i="21"/>
  <c r="S1076" i="21" s="1"/>
  <c r="R1075" i="21"/>
  <c r="S1075" i="21" s="1"/>
  <c r="R1074" i="21"/>
  <c r="S1074" i="21" s="1"/>
  <c r="S1073" i="21"/>
  <c r="R1073" i="21"/>
  <c r="S1072" i="21"/>
  <c r="R1072" i="21"/>
  <c r="S1071" i="21"/>
  <c r="R1071" i="21"/>
  <c r="R1070" i="21"/>
  <c r="S1070" i="21" s="1"/>
  <c r="R1069" i="21"/>
  <c r="S1069" i="21" s="1"/>
  <c r="S1068" i="21"/>
  <c r="R1068" i="21"/>
  <c r="S1067" i="21"/>
  <c r="R1067" i="21"/>
  <c r="S1066" i="21"/>
  <c r="R1066" i="21"/>
  <c r="S1065" i="21"/>
  <c r="R1065" i="21"/>
  <c r="R1064" i="21"/>
  <c r="S1064" i="21" s="1"/>
  <c r="R1063" i="21"/>
  <c r="S1063" i="21" s="1"/>
  <c r="R1062" i="21"/>
  <c r="S1062" i="21" s="1"/>
  <c r="R1061" i="21"/>
  <c r="S1061" i="21" s="1"/>
  <c r="R1060" i="21"/>
  <c r="S1060" i="21" s="1"/>
  <c r="R1059" i="21"/>
  <c r="S1059" i="21" s="1"/>
  <c r="S1058" i="21"/>
  <c r="R1058" i="21"/>
  <c r="S1057" i="21"/>
  <c r="R1057" i="21"/>
  <c r="S1056" i="21"/>
  <c r="R1056" i="21"/>
  <c r="S1055" i="21"/>
  <c r="R1055" i="21"/>
  <c r="S1054" i="21"/>
  <c r="R1054" i="21"/>
  <c r="S1053" i="21"/>
  <c r="R1053" i="21"/>
  <c r="S1052" i="21"/>
  <c r="R1052" i="21"/>
  <c r="S1051" i="21"/>
  <c r="R1051" i="21"/>
  <c r="R1050" i="21"/>
  <c r="S1050" i="21" s="1"/>
  <c r="S1049" i="21"/>
  <c r="R1049" i="21"/>
  <c r="S1048" i="21"/>
  <c r="R1048" i="21"/>
  <c r="S1047" i="21"/>
  <c r="R1047" i="21"/>
  <c r="S1046" i="21"/>
  <c r="R1046" i="21"/>
  <c r="S1045" i="21"/>
  <c r="R1045" i="21"/>
  <c r="S1044" i="21"/>
  <c r="R1044" i="21"/>
  <c r="R1043" i="21"/>
  <c r="S1043" i="21" s="1"/>
  <c r="S1042" i="21"/>
  <c r="R1042" i="21"/>
  <c r="R1041" i="21"/>
  <c r="S1041" i="21" s="1"/>
  <c r="R1039" i="21"/>
  <c r="S1039" i="21" s="1"/>
  <c r="S1038" i="21"/>
  <c r="R1038" i="21"/>
  <c r="R1037" i="21"/>
  <c r="S1037" i="21" s="1"/>
  <c r="R1036" i="21"/>
  <c r="S1036" i="21" s="1"/>
  <c r="R1035" i="21"/>
  <c r="S1035" i="21" s="1"/>
  <c r="S1034" i="21"/>
  <c r="R1034" i="21"/>
  <c r="S1033" i="21"/>
  <c r="R1033" i="21"/>
  <c r="R1032" i="21"/>
  <c r="S1032" i="21" s="1"/>
  <c r="R1031" i="21"/>
  <c r="S1031" i="21" s="1"/>
  <c r="R1030" i="21"/>
  <c r="S1030" i="21" s="1"/>
  <c r="R1029" i="21"/>
  <c r="S1029" i="21" s="1"/>
  <c r="R1028" i="21"/>
  <c r="S1028" i="21" s="1"/>
  <c r="R1027" i="21"/>
  <c r="S1027" i="21" s="1"/>
  <c r="R1026" i="21"/>
  <c r="S1026" i="21" s="1"/>
  <c r="R1025" i="21"/>
  <c r="S1025" i="21" s="1"/>
  <c r="R1024" i="21"/>
  <c r="S1024" i="21" s="1"/>
  <c r="S1023" i="21"/>
  <c r="R1023" i="21"/>
  <c r="S1022" i="21"/>
  <c r="R1022" i="21"/>
  <c r="S1019" i="21"/>
  <c r="R1019" i="21"/>
  <c r="R1018" i="21"/>
  <c r="S1018" i="21" s="1"/>
  <c r="S1017" i="21"/>
  <c r="R1017" i="21"/>
  <c r="S1016" i="21"/>
  <c r="R1016" i="21"/>
  <c r="S1015" i="21"/>
  <c r="R1015" i="21"/>
  <c r="R1014" i="21"/>
  <c r="S1014" i="21" s="1"/>
  <c r="R1013" i="21"/>
  <c r="S1013" i="21" s="1"/>
  <c r="S1012" i="21"/>
  <c r="R1012" i="21"/>
  <c r="S1011" i="21"/>
  <c r="R1011" i="21"/>
  <c r="R1010" i="21"/>
  <c r="S1010" i="21" s="1"/>
  <c r="S1009" i="21"/>
  <c r="R1009" i="21"/>
  <c r="R1008" i="21"/>
  <c r="S1008" i="21" s="1"/>
  <c r="S1007" i="21"/>
  <c r="R1007" i="21"/>
  <c r="R1006" i="21"/>
  <c r="S1006" i="21" s="1"/>
  <c r="R1005" i="21"/>
  <c r="S1005" i="21" s="1"/>
  <c r="S1004" i="21"/>
  <c r="R1004" i="21"/>
  <c r="S1003" i="21"/>
  <c r="R1003" i="21"/>
  <c r="S1002" i="21"/>
  <c r="R1002" i="21"/>
  <c r="R1001" i="21"/>
  <c r="S1001" i="21" s="1"/>
  <c r="S1000" i="21"/>
  <c r="R1000" i="21"/>
  <c r="S999" i="21"/>
  <c r="R999" i="21"/>
  <c r="R998" i="21"/>
  <c r="S998" i="21" s="1"/>
  <c r="S997" i="21"/>
  <c r="R997" i="21"/>
  <c r="R996" i="21"/>
  <c r="S996" i="21" s="1"/>
  <c r="S995" i="21"/>
  <c r="R995" i="21"/>
  <c r="R994" i="21"/>
  <c r="S994" i="21" s="1"/>
  <c r="S993" i="21"/>
  <c r="R993" i="21"/>
  <c r="R992" i="21"/>
  <c r="S992" i="21" s="1"/>
  <c r="S991" i="21"/>
  <c r="R991" i="21"/>
  <c r="S990" i="21"/>
  <c r="R990" i="21"/>
  <c r="S989" i="21"/>
  <c r="R989" i="21"/>
  <c r="S988" i="21"/>
  <c r="R988" i="21"/>
  <c r="S987" i="21"/>
  <c r="R987" i="21"/>
  <c r="S986" i="21"/>
  <c r="R986" i="21"/>
  <c r="S984" i="21"/>
  <c r="R984" i="21"/>
  <c r="S983" i="21"/>
  <c r="R983" i="21"/>
  <c r="S982" i="21"/>
  <c r="R982" i="21"/>
  <c r="R981" i="21"/>
  <c r="S981" i="21" s="1"/>
  <c r="S980" i="21"/>
  <c r="R980" i="21"/>
  <c r="R979" i="21"/>
  <c r="S979" i="21" s="1"/>
  <c r="S978" i="21"/>
  <c r="R978" i="21"/>
  <c r="R977" i="21"/>
  <c r="S977" i="21" s="1"/>
  <c r="R976" i="21"/>
  <c r="S976" i="21" s="1"/>
  <c r="R975" i="21"/>
  <c r="S975" i="21" s="1"/>
  <c r="R974" i="21"/>
  <c r="S974" i="21" s="1"/>
  <c r="R973" i="21"/>
  <c r="S973" i="21" s="1"/>
  <c r="R972" i="21"/>
  <c r="S972" i="21" s="1"/>
  <c r="R971" i="21"/>
  <c r="S971" i="21" s="1"/>
  <c r="R970" i="21"/>
  <c r="S970" i="21" s="1"/>
  <c r="R969" i="21"/>
  <c r="S969" i="21" s="1"/>
  <c r="R968" i="21"/>
  <c r="S968" i="21" s="1"/>
  <c r="R967" i="21"/>
  <c r="S967" i="21" s="1"/>
  <c r="S966" i="21"/>
  <c r="R966" i="21"/>
  <c r="R965" i="21"/>
  <c r="S965" i="21" s="1"/>
  <c r="S964" i="21"/>
  <c r="R964" i="21"/>
  <c r="S963" i="21"/>
  <c r="R963" i="21"/>
  <c r="R962" i="21"/>
  <c r="S962" i="21" s="1"/>
  <c r="R961" i="21"/>
  <c r="S961" i="21" s="1"/>
  <c r="R960" i="21"/>
  <c r="S960" i="21" s="1"/>
  <c r="S959" i="21"/>
  <c r="R959" i="21"/>
  <c r="S958" i="21"/>
  <c r="R958" i="21"/>
  <c r="R957" i="21"/>
  <c r="S957" i="21" s="1"/>
  <c r="S956" i="21"/>
  <c r="R956" i="21"/>
  <c r="R955" i="21"/>
  <c r="S955" i="21" s="1"/>
  <c r="S954" i="21"/>
  <c r="R954" i="21"/>
  <c r="R953" i="21"/>
  <c r="S953" i="21" s="1"/>
  <c r="R952" i="21"/>
  <c r="S952" i="21" s="1"/>
  <c r="S951" i="21"/>
  <c r="R951" i="21"/>
  <c r="R950" i="21"/>
  <c r="S950" i="21" s="1"/>
  <c r="R949" i="21"/>
  <c r="S949" i="21" s="1"/>
  <c r="R948" i="21"/>
  <c r="S948" i="21" s="1"/>
  <c r="S947" i="21"/>
  <c r="R947" i="21"/>
  <c r="S946" i="21"/>
  <c r="R946" i="21"/>
  <c r="R945" i="21"/>
  <c r="S945" i="21" s="1"/>
  <c r="R944" i="21"/>
  <c r="S944" i="21" s="1"/>
  <c r="S943" i="21"/>
  <c r="R943" i="21"/>
  <c r="R942" i="21"/>
  <c r="S942" i="21" s="1"/>
  <c r="S941" i="21"/>
  <c r="R941" i="21"/>
  <c r="R940" i="21"/>
  <c r="S940" i="21" s="1"/>
  <c r="R939" i="21"/>
  <c r="S939" i="21" s="1"/>
  <c r="R938" i="21"/>
  <c r="S938" i="21" s="1"/>
  <c r="R937" i="21"/>
  <c r="S937" i="21" s="1"/>
  <c r="R936" i="21"/>
  <c r="S936" i="21" s="1"/>
  <c r="R935" i="21"/>
  <c r="S935" i="21" s="1"/>
  <c r="S934" i="21"/>
  <c r="R934" i="21"/>
  <c r="R933" i="21"/>
  <c r="S933" i="21" s="1"/>
  <c r="S932" i="21"/>
  <c r="R932" i="21"/>
  <c r="S931" i="21"/>
  <c r="R931" i="21"/>
  <c r="S930" i="21"/>
  <c r="R930" i="21"/>
  <c r="S929" i="21"/>
  <c r="R929" i="21"/>
  <c r="R928" i="21"/>
  <c r="S928" i="21" s="1"/>
  <c r="S927" i="21"/>
  <c r="R927" i="21"/>
  <c r="S926" i="21"/>
  <c r="R926" i="21"/>
  <c r="S925" i="21"/>
  <c r="R925" i="21"/>
  <c r="S922" i="21"/>
  <c r="R922" i="21"/>
  <c r="S921" i="21"/>
  <c r="R921" i="21"/>
  <c r="S920" i="21"/>
  <c r="R920" i="21"/>
  <c r="R917" i="21"/>
  <c r="S917" i="21" s="1"/>
  <c r="R916" i="21"/>
  <c r="S916" i="21" s="1"/>
  <c r="S915" i="21"/>
  <c r="R915" i="21"/>
  <c r="R912" i="21"/>
  <c r="S912" i="21" s="1"/>
  <c r="R911" i="21"/>
  <c r="S911" i="21" s="1"/>
  <c r="S910" i="21"/>
  <c r="R910" i="21"/>
  <c r="R909" i="21"/>
  <c r="S909" i="21" s="1"/>
  <c r="R908" i="21"/>
  <c r="S908" i="21" s="1"/>
  <c r="R907" i="21"/>
  <c r="S907" i="21" s="1"/>
  <c r="R906" i="21"/>
  <c r="S906" i="21" s="1"/>
  <c r="R905" i="21"/>
  <c r="S905" i="21" s="1"/>
  <c r="R904" i="21"/>
  <c r="S904" i="21" s="1"/>
  <c r="R903" i="21"/>
  <c r="S903" i="21" s="1"/>
  <c r="S902" i="21"/>
  <c r="R902" i="21"/>
  <c r="S901" i="21"/>
  <c r="R901" i="21"/>
  <c r="R900" i="21"/>
  <c r="S900" i="21" s="1"/>
  <c r="S899" i="21"/>
  <c r="R899" i="21"/>
  <c r="R898" i="21"/>
  <c r="S898" i="21" s="1"/>
  <c r="S897" i="21"/>
  <c r="R897" i="21"/>
  <c r="R896" i="21"/>
  <c r="S896" i="21" s="1"/>
  <c r="R895" i="21"/>
  <c r="S895" i="21" s="1"/>
  <c r="S894" i="21"/>
  <c r="R894" i="21"/>
  <c r="S893" i="21"/>
  <c r="R893" i="21"/>
  <c r="S892" i="21"/>
  <c r="R892" i="21"/>
  <c r="R891" i="21"/>
  <c r="S891" i="21" s="1"/>
  <c r="S890" i="21"/>
  <c r="R890" i="21"/>
  <c r="S889" i="21"/>
  <c r="R889" i="21"/>
  <c r="R888" i="21"/>
  <c r="S888" i="21" s="1"/>
  <c r="S886" i="21"/>
  <c r="R886" i="21"/>
  <c r="S885" i="21"/>
  <c r="R885" i="21"/>
  <c r="S884" i="21"/>
  <c r="R884" i="21"/>
  <c r="S883" i="21"/>
  <c r="R883" i="21"/>
  <c r="R882" i="21"/>
  <c r="S882" i="21" s="1"/>
  <c r="R881" i="21"/>
  <c r="S881" i="21" s="1"/>
  <c r="S880" i="21"/>
  <c r="R880" i="21"/>
  <c r="S879" i="21"/>
  <c r="R879" i="21"/>
  <c r="R878" i="21"/>
  <c r="S878" i="21" s="1"/>
  <c r="S877" i="21"/>
  <c r="R877" i="21"/>
  <c r="R876" i="21"/>
  <c r="S876" i="21" s="1"/>
  <c r="S874" i="21"/>
  <c r="R874" i="21"/>
  <c r="S873" i="21"/>
  <c r="R873" i="21"/>
  <c r="R872" i="21"/>
  <c r="S872" i="21" s="1"/>
  <c r="R871" i="21"/>
  <c r="S871" i="21" s="1"/>
  <c r="S870" i="21"/>
  <c r="R870" i="21"/>
  <c r="R869" i="21"/>
  <c r="S869" i="21" s="1"/>
  <c r="S868" i="21"/>
  <c r="R868" i="21"/>
  <c r="R867" i="21"/>
  <c r="S867" i="21" s="1"/>
  <c r="S866" i="21"/>
  <c r="R866" i="21"/>
  <c r="R865" i="21"/>
  <c r="S865" i="21" s="1"/>
  <c r="R864" i="21"/>
  <c r="S864" i="21" s="1"/>
  <c r="R863" i="21"/>
  <c r="S863" i="21" s="1"/>
  <c r="R862" i="21"/>
  <c r="S862" i="21" s="1"/>
  <c r="S861" i="21"/>
  <c r="R861" i="21"/>
  <c r="S860" i="21"/>
  <c r="R860" i="21"/>
  <c r="R859" i="21"/>
  <c r="S859" i="21" s="1"/>
  <c r="S858" i="21"/>
  <c r="R858" i="21"/>
  <c r="S857" i="21"/>
  <c r="R857" i="21"/>
  <c r="R856" i="21"/>
  <c r="S856" i="21" s="1"/>
  <c r="S855" i="21"/>
  <c r="R855" i="21"/>
  <c r="S854" i="21"/>
  <c r="R854" i="21"/>
  <c r="R850" i="21"/>
  <c r="S850" i="21" s="1"/>
  <c r="S849" i="21"/>
  <c r="R849" i="21"/>
  <c r="S848" i="21"/>
  <c r="R848" i="21"/>
  <c r="S847" i="21"/>
  <c r="R847" i="21"/>
  <c r="S846" i="21"/>
  <c r="R846" i="21"/>
  <c r="R845" i="21"/>
  <c r="S845" i="21" s="1"/>
  <c r="S839" i="21"/>
  <c r="R839" i="21"/>
  <c r="S830" i="21"/>
  <c r="R830" i="21"/>
  <c r="S829" i="21"/>
  <c r="R829" i="21"/>
  <c r="R828" i="21"/>
  <c r="S828" i="21" s="1"/>
  <c r="S827" i="21"/>
  <c r="R827" i="21"/>
  <c r="S826" i="21"/>
  <c r="R826" i="21"/>
  <c r="R825" i="21"/>
  <c r="S825" i="21" s="1"/>
  <c r="S824" i="21"/>
  <c r="R824" i="21"/>
  <c r="S823" i="21"/>
  <c r="R823" i="21"/>
  <c r="S822" i="21"/>
  <c r="R822" i="21"/>
  <c r="R821" i="21"/>
  <c r="S821" i="21" s="1"/>
  <c r="S820" i="21"/>
  <c r="R820" i="21"/>
  <c r="R819" i="21"/>
  <c r="S819" i="21" s="1"/>
  <c r="S818" i="21"/>
  <c r="R818" i="21"/>
  <c r="R817" i="21"/>
  <c r="S817" i="21" s="1"/>
  <c r="S816" i="21"/>
  <c r="R816" i="21"/>
  <c r="S815" i="21"/>
  <c r="R815" i="21"/>
  <c r="S814" i="21"/>
  <c r="R814" i="21"/>
  <c r="S813" i="21"/>
  <c r="R813" i="21"/>
  <c r="S812" i="21"/>
  <c r="R812" i="21"/>
  <c r="S811" i="21"/>
  <c r="R811" i="21"/>
  <c r="R810" i="21"/>
  <c r="S810" i="21" s="1"/>
  <c r="S809" i="21"/>
  <c r="R809" i="21"/>
  <c r="R808" i="21"/>
  <c r="S808" i="21" s="1"/>
  <c r="R807" i="21"/>
  <c r="S807" i="21" s="1"/>
  <c r="S806" i="21"/>
  <c r="R806" i="21"/>
  <c r="R805" i="21"/>
  <c r="S805" i="21" s="1"/>
  <c r="S804" i="21"/>
  <c r="R804" i="21"/>
  <c r="S803" i="21"/>
  <c r="R803" i="21"/>
  <c r="S802" i="21"/>
  <c r="R802" i="21"/>
  <c r="S801" i="21"/>
  <c r="R801" i="21"/>
  <c r="S800" i="21"/>
  <c r="R800" i="21"/>
  <c r="S799" i="21"/>
  <c r="R799" i="21"/>
  <c r="S798" i="21"/>
  <c r="R798" i="21"/>
  <c r="R797" i="21"/>
  <c r="S797" i="21" s="1"/>
  <c r="S796" i="21"/>
  <c r="R796" i="21"/>
  <c r="S795" i="21"/>
  <c r="R795" i="21"/>
  <c r="S794" i="21"/>
  <c r="R794" i="21"/>
  <c r="S793" i="21"/>
  <c r="R793" i="21"/>
  <c r="S792" i="21"/>
  <c r="R792" i="21"/>
  <c r="S791" i="21"/>
  <c r="R791" i="21"/>
  <c r="S790" i="21"/>
  <c r="R790" i="21"/>
  <c r="S789" i="21"/>
  <c r="R789" i="21"/>
  <c r="S788" i="21"/>
  <c r="R788" i="21"/>
  <c r="S787" i="21"/>
  <c r="R787" i="21"/>
  <c r="S786" i="21"/>
  <c r="R786" i="21"/>
  <c r="S785" i="21"/>
  <c r="R785" i="21"/>
  <c r="S784" i="21"/>
  <c r="R784" i="21"/>
  <c r="S783" i="21"/>
  <c r="R783" i="21"/>
  <c r="R782" i="21"/>
  <c r="S782" i="21" s="1"/>
  <c r="R781" i="21"/>
  <c r="S781" i="21" s="1"/>
  <c r="S780" i="21"/>
  <c r="R780" i="21"/>
  <c r="S779" i="21"/>
  <c r="R779" i="21"/>
  <c r="R778" i="21"/>
  <c r="S778" i="21" s="1"/>
  <c r="R777" i="21"/>
  <c r="S777" i="21" s="1"/>
  <c r="S776" i="21"/>
  <c r="R776" i="21"/>
  <c r="S774" i="21"/>
  <c r="R774" i="21"/>
  <c r="S773" i="21"/>
  <c r="R773" i="21"/>
  <c r="R772" i="21"/>
  <c r="S772" i="21" s="1"/>
  <c r="R771" i="21"/>
  <c r="S771" i="21" s="1"/>
  <c r="R770" i="21"/>
  <c r="S770" i="21" s="1"/>
  <c r="R769" i="21"/>
  <c r="S769" i="21" s="1"/>
  <c r="R768" i="21"/>
  <c r="S768" i="21" s="1"/>
  <c r="R767" i="21"/>
  <c r="S767" i="21" s="1"/>
  <c r="R766" i="21"/>
  <c r="S766" i="21" s="1"/>
  <c r="R765" i="21"/>
  <c r="S765" i="21" s="1"/>
  <c r="R764" i="21"/>
  <c r="S764" i="21" s="1"/>
  <c r="R763" i="21"/>
  <c r="S763" i="21" s="1"/>
  <c r="S762" i="21"/>
  <c r="R762" i="21"/>
  <c r="S761" i="21"/>
  <c r="R761" i="21"/>
  <c r="R760" i="21"/>
  <c r="S760" i="21" s="1"/>
  <c r="S759" i="21"/>
  <c r="R759" i="21"/>
  <c r="R758" i="21"/>
  <c r="S758" i="21" s="1"/>
  <c r="S757" i="21"/>
  <c r="R757" i="21"/>
  <c r="R756" i="21"/>
  <c r="S756" i="21" s="1"/>
  <c r="S755" i="21"/>
  <c r="R755" i="21"/>
  <c r="S754" i="21"/>
  <c r="R754" i="21"/>
  <c r="S753" i="21"/>
  <c r="R753" i="21"/>
  <c r="S752" i="21"/>
  <c r="R752" i="21"/>
  <c r="S751" i="21"/>
  <c r="R751" i="21"/>
  <c r="R750" i="21"/>
  <c r="S750" i="21" s="1"/>
  <c r="S749" i="21"/>
  <c r="R749" i="21"/>
  <c r="S748" i="21"/>
  <c r="R748" i="21"/>
  <c r="R747" i="21"/>
  <c r="S747" i="21" s="1"/>
  <c r="S746" i="21"/>
  <c r="R746" i="21"/>
  <c r="S745" i="21"/>
  <c r="R745" i="21"/>
  <c r="R743" i="21"/>
  <c r="S743" i="21" s="1"/>
  <c r="S742" i="21"/>
  <c r="R742" i="21"/>
  <c r="S741" i="21"/>
  <c r="R741" i="21"/>
  <c r="S740" i="21"/>
  <c r="R740" i="21"/>
  <c r="S738" i="21"/>
  <c r="R738" i="21"/>
  <c r="S736" i="21"/>
  <c r="R736" i="21"/>
  <c r="S735" i="21"/>
  <c r="R735" i="21"/>
  <c r="S733" i="21"/>
  <c r="R733" i="21"/>
  <c r="R732" i="21"/>
  <c r="S732" i="21" s="1"/>
  <c r="R731" i="21"/>
  <c r="S731" i="21" s="1"/>
  <c r="R730" i="21"/>
  <c r="S730" i="21" s="1"/>
  <c r="S729" i="21"/>
  <c r="R729" i="21"/>
  <c r="S728" i="21"/>
  <c r="R728" i="21"/>
  <c r="S727" i="21"/>
  <c r="R727" i="21"/>
  <c r="R724" i="21"/>
  <c r="S724" i="21" s="1"/>
  <c r="S723" i="21"/>
  <c r="R723" i="21"/>
  <c r="R722" i="21"/>
  <c r="S722" i="21" s="1"/>
  <c r="R721" i="21"/>
  <c r="S721" i="21" s="1"/>
  <c r="S720" i="21"/>
  <c r="R720" i="21"/>
  <c r="R719" i="21"/>
  <c r="S719" i="21" s="1"/>
  <c r="S718" i="21"/>
  <c r="R718" i="21"/>
  <c r="R717" i="21"/>
  <c r="S717" i="21" s="1"/>
  <c r="S716" i="21"/>
  <c r="R716" i="21"/>
  <c r="R715" i="21"/>
  <c r="S715" i="21" s="1"/>
  <c r="S714" i="21"/>
  <c r="R714" i="21"/>
  <c r="R713" i="21"/>
  <c r="S713" i="21" s="1"/>
  <c r="S712" i="21"/>
  <c r="R712" i="21"/>
  <c r="R711" i="21"/>
  <c r="S711" i="21" s="1"/>
  <c r="S710" i="21"/>
  <c r="R710" i="21"/>
  <c r="S709" i="21"/>
  <c r="R709" i="21"/>
  <c r="S708" i="21"/>
  <c r="R708" i="21"/>
  <c r="R707" i="21"/>
  <c r="S707" i="21" s="1"/>
  <c r="S706" i="21"/>
  <c r="R706" i="21"/>
  <c r="S705" i="21"/>
  <c r="R705" i="21"/>
  <c r="R704" i="21"/>
  <c r="S704" i="21" s="1"/>
  <c r="S703" i="21"/>
  <c r="R703" i="21"/>
  <c r="S688" i="21"/>
  <c r="R688" i="21"/>
  <c r="S687" i="21"/>
  <c r="R687" i="21"/>
  <c r="S686" i="21"/>
  <c r="R686" i="21"/>
  <c r="S685" i="21"/>
  <c r="R685" i="21"/>
  <c r="S684" i="21"/>
  <c r="R684" i="21"/>
  <c r="S683" i="21"/>
  <c r="R683" i="21"/>
  <c r="S682" i="21"/>
  <c r="R682" i="21"/>
  <c r="R681" i="21"/>
  <c r="S681" i="21" s="1"/>
  <c r="S680" i="21"/>
  <c r="R680" i="21"/>
  <c r="R679" i="21"/>
  <c r="S679" i="21" s="1"/>
  <c r="S678" i="21"/>
  <c r="R678" i="21"/>
  <c r="R677" i="21"/>
  <c r="S677" i="21" s="1"/>
  <c r="S676" i="21"/>
  <c r="R676" i="21"/>
  <c r="R675" i="21"/>
  <c r="S675" i="21" s="1"/>
  <c r="S674" i="21"/>
  <c r="R674" i="21"/>
  <c r="S673" i="21"/>
  <c r="R673" i="21"/>
  <c r="S672" i="21"/>
  <c r="R672" i="21"/>
  <c r="S671" i="21"/>
  <c r="R671" i="21"/>
  <c r="S670" i="21"/>
  <c r="R670" i="21"/>
  <c r="S669" i="21"/>
  <c r="R669" i="21"/>
  <c r="R668" i="21"/>
  <c r="S668" i="21" s="1"/>
  <c r="S667" i="21"/>
  <c r="R667" i="21"/>
  <c r="S666" i="21"/>
  <c r="R666" i="21"/>
  <c r="S665" i="21"/>
  <c r="R665" i="21"/>
  <c r="R664" i="21"/>
  <c r="S664" i="21" s="1"/>
  <c r="S663" i="21"/>
  <c r="R663" i="21"/>
  <c r="S662" i="21"/>
  <c r="R662" i="21"/>
  <c r="S661" i="21"/>
  <c r="R661" i="21"/>
  <c r="S660" i="21"/>
  <c r="R660" i="21"/>
  <c r="S659" i="21"/>
  <c r="R659" i="21"/>
  <c r="S658" i="21"/>
  <c r="R658" i="21"/>
  <c r="S657" i="21"/>
  <c r="R657" i="21"/>
  <c r="S656" i="21"/>
  <c r="R656" i="21"/>
  <c r="S655" i="21"/>
  <c r="R655" i="21"/>
  <c r="R654" i="21"/>
  <c r="S654" i="21" s="1"/>
  <c r="S653" i="21"/>
  <c r="R653" i="21"/>
  <c r="R652" i="21"/>
  <c r="S652" i="21" s="1"/>
  <c r="S651" i="21"/>
  <c r="R651" i="21"/>
  <c r="R650" i="21"/>
  <c r="S650" i="21" s="1"/>
  <c r="S649" i="21"/>
  <c r="R649" i="21"/>
  <c r="S648" i="21"/>
  <c r="R648" i="21"/>
  <c r="R647" i="21"/>
  <c r="S647" i="21" s="1"/>
  <c r="S646" i="21"/>
  <c r="R646" i="21"/>
  <c r="R645" i="21"/>
  <c r="S645" i="21" s="1"/>
  <c r="S644" i="21"/>
  <c r="R644" i="21"/>
  <c r="R643" i="21"/>
  <c r="S643" i="21" s="1"/>
  <c r="S642" i="21"/>
  <c r="R642" i="21"/>
  <c r="R641" i="21"/>
  <c r="S641" i="21" s="1"/>
  <c r="S640" i="21"/>
  <c r="R640" i="21"/>
  <c r="R639" i="21"/>
  <c r="S639" i="21" s="1"/>
  <c r="S638" i="21"/>
  <c r="R638" i="21"/>
  <c r="R637" i="21"/>
  <c r="S637" i="21" s="1"/>
  <c r="S636" i="21"/>
  <c r="R636" i="21"/>
  <c r="R635" i="21"/>
  <c r="S635" i="21" s="1"/>
  <c r="S634" i="21"/>
  <c r="R634" i="21"/>
  <c r="R633" i="21"/>
  <c r="S633" i="21" s="1"/>
  <c r="S632" i="21"/>
  <c r="R632" i="21"/>
  <c r="R631" i="21"/>
  <c r="S631" i="21" s="1"/>
  <c r="R630" i="21"/>
  <c r="S630" i="21" s="1"/>
  <c r="R629" i="21"/>
  <c r="S629" i="21" s="1"/>
  <c r="R628" i="21"/>
  <c r="S628" i="21" s="1"/>
  <c r="S627" i="21"/>
  <c r="R627" i="21"/>
  <c r="R626" i="21"/>
  <c r="S626" i="21" s="1"/>
  <c r="R625" i="21"/>
  <c r="S625" i="21" s="1"/>
  <c r="R624" i="21"/>
  <c r="S624" i="21" s="1"/>
  <c r="R623" i="21"/>
  <c r="S623" i="21" s="1"/>
  <c r="R622" i="21"/>
  <c r="S622" i="21" s="1"/>
  <c r="S621" i="21"/>
  <c r="R621" i="21"/>
  <c r="R620" i="21"/>
  <c r="S620" i="21" s="1"/>
  <c r="R619" i="21"/>
  <c r="S619" i="21" s="1"/>
  <c r="R618" i="21"/>
  <c r="S618" i="21" s="1"/>
  <c r="R617" i="21"/>
  <c r="S617" i="21" s="1"/>
  <c r="S616" i="21"/>
  <c r="R616" i="21"/>
  <c r="S615" i="21"/>
  <c r="R615" i="21"/>
  <c r="S614" i="21"/>
  <c r="R614" i="21"/>
  <c r="R613" i="21"/>
  <c r="S613" i="21" s="1"/>
  <c r="R612" i="21"/>
  <c r="S612" i="21" s="1"/>
  <c r="R611" i="21"/>
  <c r="S611" i="21" s="1"/>
  <c r="R610" i="21"/>
  <c r="S610" i="21" s="1"/>
  <c r="R609" i="21"/>
  <c r="S609" i="21" s="1"/>
  <c r="R608" i="21"/>
  <c r="S608" i="21" s="1"/>
  <c r="R607" i="21"/>
  <c r="S607" i="21" s="1"/>
  <c r="R606" i="21"/>
  <c r="S606" i="21" s="1"/>
  <c r="R605" i="21"/>
  <c r="S605" i="21" s="1"/>
  <c r="R604" i="21"/>
  <c r="S604" i="21" s="1"/>
  <c r="R603" i="21"/>
  <c r="S603" i="21" s="1"/>
  <c r="R602" i="21"/>
  <c r="S602" i="21" s="1"/>
  <c r="R601" i="21"/>
  <c r="S601" i="21" s="1"/>
  <c r="R600" i="21"/>
  <c r="S600" i="21" s="1"/>
  <c r="R599" i="21"/>
  <c r="S599" i="21" s="1"/>
  <c r="R598" i="21"/>
  <c r="S598" i="21" s="1"/>
  <c r="R597" i="21"/>
  <c r="S597" i="21" s="1"/>
  <c r="R596" i="21"/>
  <c r="S596" i="21" s="1"/>
  <c r="R595" i="21"/>
  <c r="S595" i="21" s="1"/>
  <c r="R594" i="21"/>
  <c r="S594" i="21" s="1"/>
  <c r="S593" i="21"/>
  <c r="R593" i="21"/>
  <c r="S592" i="21"/>
  <c r="R592" i="21"/>
  <c r="S591" i="21"/>
  <c r="R591" i="21"/>
  <c r="S590" i="21"/>
  <c r="R590" i="21"/>
  <c r="S589" i="21"/>
  <c r="R589" i="21"/>
  <c r="R588" i="21"/>
  <c r="S588" i="21" s="1"/>
  <c r="R587" i="21"/>
  <c r="S587" i="21" s="1"/>
  <c r="R586" i="21"/>
  <c r="S586" i="21" s="1"/>
  <c r="R585" i="21"/>
  <c r="S585" i="21" s="1"/>
  <c r="S584" i="21"/>
  <c r="R584" i="21"/>
  <c r="R583" i="21"/>
  <c r="S583" i="21" s="1"/>
  <c r="R582" i="21"/>
  <c r="S582" i="21" s="1"/>
  <c r="R581" i="21"/>
  <c r="S581" i="21" s="1"/>
  <c r="R580" i="21"/>
  <c r="S580" i="21" s="1"/>
  <c r="S579" i="21"/>
  <c r="R579" i="21"/>
  <c r="R578" i="21"/>
  <c r="S578" i="21" s="1"/>
  <c r="R577" i="21"/>
  <c r="S577" i="21" s="1"/>
  <c r="R576" i="21"/>
  <c r="S576" i="21" s="1"/>
  <c r="R575" i="21"/>
  <c r="S575" i="21" s="1"/>
  <c r="S574" i="21"/>
  <c r="R574" i="21"/>
  <c r="S573" i="21"/>
  <c r="R573" i="21"/>
  <c r="R572" i="21"/>
  <c r="S572" i="21" s="1"/>
  <c r="R571" i="21"/>
  <c r="S571" i="21" s="1"/>
  <c r="R570" i="21"/>
  <c r="S570" i="21" s="1"/>
  <c r="S569" i="21"/>
  <c r="R569" i="21"/>
  <c r="S568" i="21"/>
  <c r="R568" i="21"/>
  <c r="R567" i="21"/>
  <c r="S567" i="21" s="1"/>
  <c r="R566" i="21"/>
  <c r="S566" i="21" s="1"/>
  <c r="S565" i="21"/>
  <c r="R565" i="21"/>
  <c r="S564" i="21"/>
  <c r="R564" i="21"/>
  <c r="R563" i="21"/>
  <c r="S563" i="21" s="1"/>
  <c r="R562" i="21"/>
  <c r="S562" i="21" s="1"/>
  <c r="S561" i="21"/>
  <c r="R561" i="21"/>
  <c r="R560" i="21"/>
  <c r="S560" i="21" s="1"/>
  <c r="R559" i="21"/>
  <c r="S559" i="21" s="1"/>
  <c r="R558" i="21"/>
  <c r="S558" i="21" s="1"/>
  <c r="R557" i="21"/>
  <c r="S557" i="21" s="1"/>
  <c r="S556" i="21"/>
  <c r="R556" i="21"/>
  <c r="R555" i="21"/>
  <c r="S555" i="21" s="1"/>
  <c r="R554" i="21"/>
  <c r="S554" i="21" s="1"/>
  <c r="R553" i="21"/>
  <c r="S553" i="21" s="1"/>
  <c r="R552" i="21"/>
  <c r="S552" i="21" s="1"/>
  <c r="R551" i="21"/>
  <c r="S551" i="21" s="1"/>
  <c r="R550" i="21"/>
  <c r="S550" i="21" s="1"/>
  <c r="S549" i="21"/>
  <c r="R549" i="21"/>
  <c r="R548" i="21"/>
  <c r="S548" i="21" s="1"/>
  <c r="R547" i="21"/>
  <c r="S547" i="21" s="1"/>
  <c r="R546" i="21"/>
  <c r="S546" i="21" s="1"/>
  <c r="S545" i="21"/>
  <c r="R545" i="21"/>
  <c r="R544" i="21"/>
  <c r="S544" i="21" s="1"/>
  <c r="S543" i="21"/>
  <c r="R543" i="21"/>
  <c r="S542" i="21"/>
  <c r="R542" i="21"/>
  <c r="S541" i="21"/>
  <c r="R541" i="21"/>
  <c r="S540" i="21"/>
  <c r="R540" i="21"/>
  <c r="S539" i="21"/>
  <c r="R539" i="21"/>
  <c r="R538" i="21"/>
  <c r="S538" i="21" s="1"/>
  <c r="R537" i="21"/>
  <c r="S537" i="21" s="1"/>
  <c r="S536" i="21"/>
  <c r="R536" i="21"/>
  <c r="R535" i="21"/>
  <c r="S535" i="21" s="1"/>
  <c r="S534" i="21"/>
  <c r="R534" i="21"/>
  <c r="R533" i="21"/>
  <c r="S533" i="21" s="1"/>
  <c r="R532" i="21"/>
  <c r="S532" i="21" s="1"/>
  <c r="S531" i="21"/>
  <c r="R531" i="21"/>
  <c r="R530" i="21"/>
  <c r="S530" i="21" s="1"/>
  <c r="S529" i="21"/>
  <c r="R529" i="21"/>
  <c r="R528" i="21"/>
  <c r="S528" i="21" s="1"/>
  <c r="R527" i="21"/>
  <c r="S527" i="21" s="1"/>
  <c r="S526" i="21"/>
  <c r="R526" i="21"/>
  <c r="R525" i="21"/>
  <c r="S525" i="21" s="1"/>
  <c r="S524" i="21"/>
  <c r="R524" i="21"/>
  <c r="S523" i="21"/>
  <c r="R523" i="21"/>
  <c r="R522" i="21"/>
  <c r="S522" i="21" s="1"/>
  <c r="R521" i="21"/>
  <c r="S521" i="21" s="1"/>
  <c r="R520" i="21"/>
  <c r="S520" i="21" s="1"/>
  <c r="S519" i="21"/>
  <c r="R519" i="21"/>
  <c r="S518" i="21"/>
  <c r="R518" i="21"/>
  <c r="S517" i="21"/>
  <c r="R517" i="21"/>
  <c r="R516" i="21"/>
  <c r="S516" i="21" s="1"/>
  <c r="S515" i="21"/>
  <c r="R515" i="21"/>
  <c r="S514" i="21"/>
  <c r="R514" i="21"/>
  <c r="R513" i="21"/>
  <c r="S513" i="21" s="1"/>
  <c r="R512" i="21"/>
  <c r="S512" i="21" s="1"/>
  <c r="R511" i="21"/>
  <c r="S511" i="21" s="1"/>
  <c r="R510" i="21"/>
  <c r="S510" i="21" s="1"/>
  <c r="S509" i="21"/>
  <c r="R509" i="21"/>
  <c r="R508" i="21"/>
  <c r="S508" i="21" s="1"/>
  <c r="S507" i="21"/>
  <c r="R507" i="21"/>
  <c r="R506" i="21"/>
  <c r="S506" i="21" s="1"/>
  <c r="R505" i="21"/>
  <c r="S505" i="21" s="1"/>
  <c r="R504" i="21"/>
  <c r="S504" i="21" s="1"/>
  <c r="R503" i="21"/>
  <c r="S503" i="21" s="1"/>
  <c r="R502" i="21"/>
  <c r="S502" i="21" s="1"/>
  <c r="R501" i="21"/>
  <c r="S501" i="21" s="1"/>
  <c r="R500" i="21"/>
  <c r="S500" i="21" s="1"/>
  <c r="R499" i="21"/>
  <c r="S499" i="21" s="1"/>
  <c r="R498" i="21"/>
  <c r="S498" i="21" s="1"/>
  <c r="R497" i="21"/>
  <c r="S497" i="21" s="1"/>
  <c r="R496" i="21"/>
  <c r="S496" i="21" s="1"/>
  <c r="R495" i="21"/>
  <c r="S495" i="21" s="1"/>
  <c r="R494" i="21"/>
  <c r="S494" i="21" s="1"/>
  <c r="S493" i="21"/>
  <c r="R493" i="21"/>
  <c r="S492" i="21"/>
  <c r="R492" i="21"/>
  <c r="S491" i="21"/>
  <c r="R491" i="21"/>
  <c r="S490" i="21"/>
  <c r="R490" i="21"/>
  <c r="S489" i="21"/>
  <c r="R489" i="21"/>
  <c r="R488" i="21"/>
  <c r="S488" i="21" s="1"/>
  <c r="R487" i="21"/>
  <c r="S487" i="21" s="1"/>
  <c r="R486" i="21"/>
  <c r="S486" i="21" s="1"/>
  <c r="R485" i="21"/>
  <c r="S485" i="21" s="1"/>
  <c r="S484" i="21"/>
  <c r="R484" i="21"/>
  <c r="R483" i="21"/>
  <c r="S483" i="21" s="1"/>
  <c r="R482" i="21"/>
  <c r="S482" i="21" s="1"/>
  <c r="R481" i="21"/>
  <c r="S481" i="21" s="1"/>
  <c r="R480" i="21"/>
  <c r="S480" i="21" s="1"/>
  <c r="S479" i="21"/>
  <c r="R479" i="21"/>
  <c r="R478" i="21"/>
  <c r="S478" i="21" s="1"/>
  <c r="R477" i="21"/>
  <c r="S477" i="21" s="1"/>
  <c r="R476" i="21"/>
  <c r="S476" i="21" s="1"/>
  <c r="R475" i="21"/>
  <c r="S475" i="21" s="1"/>
  <c r="S474" i="21"/>
  <c r="R474" i="21"/>
  <c r="S473" i="21"/>
  <c r="R473" i="21"/>
  <c r="S472" i="21"/>
  <c r="R472" i="21"/>
  <c r="R471" i="21"/>
  <c r="S471" i="21" s="1"/>
  <c r="R470" i="21"/>
  <c r="S470" i="21" s="1"/>
  <c r="S469" i="21"/>
  <c r="R469" i="21"/>
  <c r="S468" i="21"/>
  <c r="R468" i="21"/>
  <c r="R467" i="21"/>
  <c r="S467" i="21" s="1"/>
  <c r="R466" i="21"/>
  <c r="S466" i="21" s="1"/>
  <c r="S465" i="21"/>
  <c r="R465" i="21"/>
  <c r="S464" i="21"/>
  <c r="R464" i="21"/>
  <c r="R463" i="21"/>
  <c r="S463" i="21" s="1"/>
  <c r="R462" i="21"/>
  <c r="S462" i="21" s="1"/>
  <c r="R461" i="21"/>
  <c r="S461" i="21" s="1"/>
  <c r="R460" i="21"/>
  <c r="S460" i="21" s="1"/>
  <c r="R459" i="21"/>
  <c r="S459" i="21" s="1"/>
  <c r="R458" i="21"/>
  <c r="S458" i="21" s="1"/>
  <c r="R457" i="21"/>
  <c r="S457" i="21" s="1"/>
  <c r="R456" i="21"/>
  <c r="S456" i="21" s="1"/>
  <c r="S455" i="21"/>
  <c r="R455" i="21"/>
  <c r="R454" i="21"/>
  <c r="S454" i="21" s="1"/>
  <c r="R453" i="21"/>
  <c r="S453" i="21" s="1"/>
  <c r="R452" i="21"/>
  <c r="S452" i="21" s="1"/>
  <c r="R451" i="21"/>
  <c r="S451" i="21" s="1"/>
  <c r="R450" i="21"/>
  <c r="S450" i="21" s="1"/>
  <c r="R449" i="21"/>
  <c r="S449" i="21" s="1"/>
  <c r="R448" i="21"/>
  <c r="S448" i="21" s="1"/>
  <c r="R447" i="21"/>
  <c r="S447" i="21" s="1"/>
  <c r="R446" i="21"/>
  <c r="S446" i="21" s="1"/>
  <c r="R445" i="21"/>
  <c r="S445" i="21" s="1"/>
  <c r="R444" i="21"/>
  <c r="S444" i="21" s="1"/>
  <c r="R443" i="21"/>
  <c r="S443" i="21" s="1"/>
  <c r="R442" i="21"/>
  <c r="S442" i="21" s="1"/>
  <c r="R441" i="21"/>
  <c r="S441" i="21" s="1"/>
  <c r="R440" i="21"/>
  <c r="S440" i="21" s="1"/>
  <c r="R439" i="21"/>
  <c r="S439" i="21" s="1"/>
  <c r="R438" i="21"/>
  <c r="S438" i="21" s="1"/>
  <c r="R437" i="21"/>
  <c r="S437" i="21" s="1"/>
  <c r="R436" i="21"/>
  <c r="S436" i="21" s="1"/>
  <c r="R435" i="21"/>
  <c r="S435" i="21" s="1"/>
  <c r="R434" i="21"/>
  <c r="S434" i="21" s="1"/>
  <c r="S433" i="21"/>
  <c r="R433" i="21"/>
  <c r="S432" i="21"/>
  <c r="R432" i="21"/>
  <c r="S431" i="21"/>
  <c r="R431" i="21"/>
  <c r="S430" i="21"/>
  <c r="R430" i="21"/>
  <c r="S429" i="21"/>
  <c r="R429" i="21"/>
  <c r="S428" i="21"/>
  <c r="R428" i="21"/>
  <c r="S427" i="21"/>
  <c r="R427" i="21"/>
  <c r="R426" i="21"/>
  <c r="S426" i="21" s="1"/>
  <c r="R425" i="21"/>
  <c r="S425" i="21" s="1"/>
  <c r="R424" i="21"/>
  <c r="S424" i="21" s="1"/>
  <c r="R423" i="21"/>
  <c r="S423" i="21" s="1"/>
  <c r="R422" i="21"/>
  <c r="S422" i="21" s="1"/>
  <c r="R421" i="21"/>
  <c r="S421" i="21" s="1"/>
  <c r="S420" i="21"/>
  <c r="R420" i="21"/>
  <c r="S419" i="21"/>
  <c r="R419" i="21"/>
  <c r="R418" i="21"/>
  <c r="S418" i="21" s="1"/>
  <c r="S417" i="21"/>
  <c r="R417" i="21"/>
  <c r="R416" i="21"/>
  <c r="S416" i="21" s="1"/>
  <c r="S415" i="21"/>
  <c r="R415" i="21"/>
  <c r="R414" i="21"/>
  <c r="S414" i="21" s="1"/>
  <c r="R413" i="21"/>
  <c r="S413" i="21" s="1"/>
  <c r="R412" i="21"/>
  <c r="S412" i="21" s="1"/>
  <c r="R411" i="21"/>
  <c r="S411" i="21" s="1"/>
  <c r="R410" i="21"/>
  <c r="S410" i="21" s="1"/>
  <c r="R409" i="21"/>
  <c r="S409" i="21" s="1"/>
  <c r="S408" i="21"/>
  <c r="R408" i="21"/>
  <c r="R407" i="21"/>
  <c r="S407" i="21" s="1"/>
  <c r="R406" i="21"/>
  <c r="S406" i="21" s="1"/>
  <c r="R405" i="21"/>
  <c r="S405" i="21" s="1"/>
  <c r="R404" i="21"/>
  <c r="S404" i="21" s="1"/>
  <c r="R403" i="21"/>
  <c r="S403" i="21" s="1"/>
  <c r="R402" i="21"/>
  <c r="S402" i="21" s="1"/>
  <c r="S401" i="21"/>
  <c r="R401" i="21"/>
  <c r="R400" i="21"/>
  <c r="S400" i="21" s="1"/>
  <c r="R399" i="21"/>
  <c r="S399" i="21" s="1"/>
  <c r="R398" i="21"/>
  <c r="S398" i="21" s="1"/>
  <c r="R397" i="21"/>
  <c r="S397" i="21" s="1"/>
  <c r="S396" i="21"/>
  <c r="R396" i="21"/>
  <c r="S395" i="21"/>
  <c r="R395" i="21"/>
  <c r="R394" i="21"/>
  <c r="S394" i="21" s="1"/>
  <c r="R393" i="21"/>
  <c r="S393" i="21" s="1"/>
  <c r="S392" i="21"/>
  <c r="R392" i="21"/>
  <c r="R391" i="21"/>
  <c r="S391" i="21" s="1"/>
  <c r="R390" i="21"/>
  <c r="S390" i="21" s="1"/>
  <c r="R389" i="21"/>
  <c r="S389" i="21" s="1"/>
  <c r="S388" i="21"/>
  <c r="R388" i="21"/>
  <c r="S387" i="21"/>
  <c r="R387" i="21"/>
  <c r="R386" i="21"/>
  <c r="S386" i="21" s="1"/>
  <c r="S384" i="21"/>
  <c r="R384" i="21"/>
  <c r="R383" i="21"/>
  <c r="S383" i="21" s="1"/>
  <c r="S382" i="21"/>
  <c r="R382" i="21"/>
  <c r="R381" i="21"/>
  <c r="S381" i="21" s="1"/>
  <c r="S380" i="21"/>
  <c r="R380" i="21"/>
  <c r="R379" i="21"/>
  <c r="S379" i="21" s="1"/>
  <c r="S378" i="21"/>
  <c r="R378" i="21"/>
  <c r="R377" i="21"/>
  <c r="S377" i="21" s="1"/>
  <c r="R376" i="21"/>
  <c r="S376" i="21" s="1"/>
  <c r="S375" i="21"/>
  <c r="R375" i="21"/>
  <c r="R374" i="21"/>
  <c r="S374" i="21" s="1"/>
  <c r="S373" i="21"/>
  <c r="R373" i="21"/>
  <c r="R372" i="21"/>
  <c r="S372" i="21" s="1"/>
  <c r="S371" i="21"/>
  <c r="R371" i="21"/>
  <c r="R370" i="21"/>
  <c r="S370" i="21" s="1"/>
  <c r="S369" i="21"/>
  <c r="R369" i="21"/>
  <c r="R368" i="21"/>
  <c r="S368" i="21" s="1"/>
  <c r="S367" i="21"/>
  <c r="R367" i="21"/>
  <c r="R366" i="21"/>
  <c r="S366" i="21" s="1"/>
  <c r="R365" i="21"/>
  <c r="S365" i="21" s="1"/>
  <c r="R364" i="21"/>
  <c r="S364" i="21" s="1"/>
  <c r="S363" i="21"/>
  <c r="R363" i="21"/>
  <c r="R362" i="21"/>
  <c r="S362" i="21" s="1"/>
  <c r="R361" i="21"/>
  <c r="S361" i="21" s="1"/>
  <c r="S360" i="21"/>
  <c r="R360" i="21"/>
  <c r="R359" i="21"/>
  <c r="S359" i="21" s="1"/>
  <c r="S358" i="21"/>
  <c r="R358" i="21"/>
  <c r="R357" i="21"/>
  <c r="S357" i="21" s="1"/>
  <c r="S356" i="21"/>
  <c r="R356" i="21"/>
  <c r="S355" i="21"/>
  <c r="R355" i="21"/>
  <c r="S354" i="21"/>
  <c r="R354" i="21"/>
  <c r="S353" i="21"/>
  <c r="R353" i="21"/>
  <c r="S352" i="21"/>
  <c r="R352" i="21"/>
  <c r="S351" i="21"/>
  <c r="R351" i="21"/>
  <c r="R350" i="21"/>
  <c r="S350" i="21" s="1"/>
  <c r="S349" i="21"/>
  <c r="R349" i="21"/>
  <c r="S348" i="21"/>
  <c r="R348" i="21"/>
  <c r="R347" i="21"/>
  <c r="S347" i="21" s="1"/>
  <c r="S346" i="21"/>
  <c r="R346" i="21"/>
  <c r="R345" i="21"/>
  <c r="S345" i="21" s="1"/>
  <c r="R344" i="21"/>
  <c r="S344" i="21" s="1"/>
  <c r="R343" i="21"/>
  <c r="S343" i="21" s="1"/>
  <c r="S342" i="21"/>
  <c r="R342" i="21"/>
  <c r="S341" i="21"/>
  <c r="R341" i="21"/>
  <c r="R340" i="21"/>
  <c r="S340" i="21" s="1"/>
  <c r="S339" i="21"/>
  <c r="R339" i="21"/>
  <c r="S336" i="21"/>
  <c r="R336" i="21"/>
  <c r="S335" i="21"/>
  <c r="R335" i="21"/>
  <c r="S334" i="21"/>
  <c r="R334" i="21"/>
  <c r="S333" i="21"/>
  <c r="R333" i="21"/>
  <c r="S332" i="21"/>
  <c r="R332" i="21"/>
  <c r="S331" i="21"/>
  <c r="R331" i="21"/>
  <c r="R330" i="21"/>
  <c r="S330" i="21" s="1"/>
  <c r="S329" i="21"/>
  <c r="R329" i="21"/>
  <c r="R328" i="21"/>
  <c r="S328" i="21" s="1"/>
  <c r="R327" i="21"/>
  <c r="S327" i="21" s="1"/>
  <c r="S326" i="21"/>
  <c r="R326" i="21"/>
  <c r="R325" i="21"/>
  <c r="S325" i="21" s="1"/>
  <c r="S324" i="21"/>
  <c r="R324" i="21"/>
  <c r="R323" i="21"/>
  <c r="S323" i="21" s="1"/>
  <c r="R322" i="21"/>
  <c r="S322" i="21" s="1"/>
  <c r="S321" i="21"/>
  <c r="R321" i="21"/>
  <c r="S320" i="21"/>
  <c r="R320" i="21"/>
  <c r="R319" i="21"/>
  <c r="S319" i="21" s="1"/>
  <c r="S318" i="21"/>
  <c r="R318" i="21"/>
  <c r="R317" i="21"/>
  <c r="S317" i="21" s="1"/>
  <c r="S316" i="21"/>
  <c r="R316" i="21"/>
  <c r="S315" i="21"/>
  <c r="R315" i="21"/>
  <c r="S314" i="21"/>
  <c r="R314" i="21"/>
  <c r="R313" i="21"/>
  <c r="S313" i="21" s="1"/>
  <c r="S312" i="21"/>
  <c r="R312" i="21"/>
  <c r="R311" i="21"/>
  <c r="S311" i="21" s="1"/>
  <c r="R310" i="21"/>
  <c r="S310" i="21" s="1"/>
  <c r="S309" i="21"/>
  <c r="R309" i="21"/>
  <c r="S308" i="21"/>
  <c r="R308" i="21"/>
  <c r="S307" i="21"/>
  <c r="R307" i="21"/>
  <c r="R306" i="21"/>
  <c r="S306" i="21" s="1"/>
  <c r="S305" i="21"/>
  <c r="R305" i="21"/>
  <c r="R304" i="21"/>
  <c r="S304" i="21" s="1"/>
  <c r="S303" i="21"/>
  <c r="R303" i="21"/>
  <c r="R302" i="21"/>
  <c r="S302" i="21" s="1"/>
  <c r="R301" i="21"/>
  <c r="S301" i="21" s="1"/>
  <c r="S300" i="21"/>
  <c r="R300" i="21"/>
  <c r="R299" i="21"/>
  <c r="S299" i="21" s="1"/>
  <c r="R298" i="21"/>
  <c r="S298" i="21" s="1"/>
  <c r="S297" i="21"/>
  <c r="R297" i="21"/>
  <c r="R296" i="21"/>
  <c r="S296" i="21" s="1"/>
  <c r="S295" i="21"/>
  <c r="R295" i="21"/>
  <c r="R294" i="21"/>
  <c r="S294" i="21" s="1"/>
  <c r="S293" i="21"/>
  <c r="R293" i="21"/>
  <c r="R292" i="21"/>
  <c r="S292" i="21" s="1"/>
  <c r="S291" i="21"/>
  <c r="R291" i="21"/>
  <c r="S290" i="21"/>
  <c r="R290" i="21"/>
  <c r="R289" i="21"/>
  <c r="S289" i="21" s="1"/>
  <c r="S288" i="21"/>
  <c r="R288" i="21"/>
  <c r="S287" i="21"/>
  <c r="R287" i="21"/>
  <c r="R286" i="21"/>
  <c r="S286" i="21" s="1"/>
  <c r="R285" i="21"/>
  <c r="S285" i="21" s="1"/>
  <c r="R284" i="21"/>
  <c r="S284" i="21" s="1"/>
  <c r="R283" i="21"/>
  <c r="S283" i="21" s="1"/>
  <c r="S282" i="21"/>
  <c r="R282" i="21"/>
  <c r="R281" i="21"/>
  <c r="S281" i="21" s="1"/>
  <c r="R280" i="21"/>
  <c r="S280" i="21" s="1"/>
  <c r="R279" i="21"/>
  <c r="S279" i="21" s="1"/>
  <c r="R278" i="21"/>
  <c r="S278" i="21" s="1"/>
  <c r="S276" i="21"/>
  <c r="R276" i="21"/>
  <c r="R275" i="21"/>
  <c r="S275" i="21" s="1"/>
  <c r="R274" i="21"/>
  <c r="S274" i="21" s="1"/>
  <c r="S273" i="21"/>
  <c r="R273" i="21"/>
  <c r="R272" i="21"/>
  <c r="S272" i="21" s="1"/>
  <c r="S271" i="21"/>
  <c r="R271" i="21"/>
  <c r="R270" i="21"/>
  <c r="S270" i="21" s="1"/>
  <c r="R269" i="21"/>
  <c r="S269" i="21" s="1"/>
  <c r="R268" i="21"/>
  <c r="S268" i="21" s="1"/>
  <c r="R267" i="21"/>
  <c r="S267" i="21" s="1"/>
  <c r="R266" i="21"/>
  <c r="S266" i="21" s="1"/>
  <c r="R265" i="21"/>
  <c r="S265" i="21" s="1"/>
  <c r="S264" i="21"/>
  <c r="R264" i="21"/>
  <c r="R263" i="21"/>
  <c r="S263" i="21" s="1"/>
  <c r="R262" i="21"/>
  <c r="S262" i="21" s="1"/>
  <c r="R261" i="21"/>
  <c r="S261" i="21" s="1"/>
  <c r="R260" i="21"/>
  <c r="S260" i="21" s="1"/>
  <c r="R259" i="21"/>
  <c r="S259" i="21" s="1"/>
  <c r="R258" i="21"/>
  <c r="S258" i="21" s="1"/>
  <c r="R257" i="21"/>
  <c r="S257" i="21" s="1"/>
  <c r="R256" i="21"/>
  <c r="S256" i="21" s="1"/>
  <c r="R255" i="21"/>
  <c r="S255" i="21" s="1"/>
  <c r="R254" i="21"/>
  <c r="S254" i="21" s="1"/>
  <c r="R253" i="21"/>
  <c r="S253" i="21" s="1"/>
  <c r="R252" i="21"/>
  <c r="S252" i="21" s="1"/>
  <c r="S251" i="21"/>
  <c r="R251" i="21"/>
  <c r="R250" i="21"/>
  <c r="S250" i="21" s="1"/>
  <c r="R249" i="21"/>
  <c r="S249" i="21" s="1"/>
  <c r="R248" i="21"/>
  <c r="S248" i="21" s="1"/>
  <c r="R247" i="21"/>
  <c r="S247" i="21" s="1"/>
  <c r="R246" i="21"/>
  <c r="S246" i="21" s="1"/>
  <c r="R245" i="21"/>
  <c r="S245" i="21" s="1"/>
  <c r="S244" i="21"/>
  <c r="R244" i="21"/>
  <c r="R243" i="21"/>
  <c r="S243" i="21" s="1"/>
  <c r="R242" i="21"/>
  <c r="S242" i="21" s="1"/>
  <c r="R241" i="21"/>
  <c r="S241" i="21" s="1"/>
  <c r="R240" i="21"/>
  <c r="S240" i="21" s="1"/>
  <c r="S237" i="21"/>
  <c r="R237" i="21"/>
  <c r="R236" i="21"/>
  <c r="S236" i="21" s="1"/>
  <c r="R235" i="21"/>
  <c r="S235" i="21" s="1"/>
  <c r="S234" i="21"/>
  <c r="R234" i="21"/>
  <c r="S233" i="21"/>
  <c r="R233" i="21"/>
  <c r="R232" i="21"/>
  <c r="S232" i="21" s="1"/>
  <c r="R231" i="21"/>
  <c r="S231" i="21" s="1"/>
  <c r="S230" i="21"/>
  <c r="R230" i="21"/>
  <c r="S229" i="21"/>
  <c r="R229" i="21"/>
  <c r="S228" i="21"/>
  <c r="R228" i="21"/>
  <c r="S227" i="21"/>
  <c r="R227" i="21"/>
  <c r="S226" i="21"/>
  <c r="R226" i="21"/>
  <c r="R225" i="21"/>
  <c r="S225" i="21" s="1"/>
  <c r="R224" i="21"/>
  <c r="S224" i="21" s="1"/>
  <c r="R223" i="21"/>
  <c r="S223" i="21" s="1"/>
  <c r="R222" i="21"/>
  <c r="S222" i="21" s="1"/>
  <c r="R221" i="21"/>
  <c r="S221" i="21" s="1"/>
  <c r="R220" i="21"/>
  <c r="S220" i="21" s="1"/>
  <c r="R219" i="21"/>
  <c r="S219" i="21" s="1"/>
  <c r="R218" i="21"/>
  <c r="S218" i="21" s="1"/>
  <c r="R217" i="21"/>
  <c r="S217" i="21" s="1"/>
  <c r="R216" i="21"/>
  <c r="S216" i="21" s="1"/>
  <c r="S215" i="21"/>
  <c r="R215" i="21"/>
  <c r="S214" i="21"/>
  <c r="R214" i="21"/>
  <c r="S213" i="21"/>
  <c r="R213" i="21"/>
  <c r="S212" i="21"/>
  <c r="R212" i="21"/>
  <c r="S211" i="21"/>
  <c r="R211" i="21"/>
  <c r="R210" i="21"/>
  <c r="S210" i="21" s="1"/>
  <c r="R209" i="21"/>
  <c r="S209" i="21" s="1"/>
  <c r="R208" i="21"/>
  <c r="S208" i="21" s="1"/>
  <c r="R207" i="21"/>
  <c r="S207" i="21" s="1"/>
  <c r="S206" i="21"/>
  <c r="R206" i="21"/>
  <c r="R205" i="21"/>
  <c r="S205" i="21" s="1"/>
  <c r="R204" i="21"/>
  <c r="S204" i="21" s="1"/>
  <c r="R203" i="21"/>
  <c r="S203" i="21" s="1"/>
  <c r="S202" i="21"/>
  <c r="R202" i="21"/>
  <c r="R201" i="21"/>
  <c r="S201" i="21" s="1"/>
  <c r="S200" i="21"/>
  <c r="R200" i="21"/>
  <c r="R199" i="21"/>
  <c r="S199" i="21" s="1"/>
  <c r="R198" i="21"/>
  <c r="S198" i="21" s="1"/>
  <c r="R197" i="21"/>
  <c r="S197" i="21" s="1"/>
  <c r="S196" i="21"/>
  <c r="R196" i="21"/>
  <c r="S195" i="21"/>
  <c r="R195" i="21"/>
  <c r="S194" i="21"/>
  <c r="R194" i="21"/>
  <c r="R191" i="21"/>
  <c r="S191" i="21" s="1"/>
  <c r="S190" i="21"/>
  <c r="R190" i="21"/>
  <c r="S189" i="21"/>
  <c r="R189" i="21"/>
  <c r="R177" i="21"/>
  <c r="S177" i="21" s="1"/>
  <c r="S176" i="21"/>
  <c r="R176" i="21"/>
  <c r="R175" i="21"/>
  <c r="S175" i="21" s="1"/>
  <c r="R174" i="21"/>
  <c r="S174" i="21" s="1"/>
  <c r="S173" i="21"/>
  <c r="R173" i="21"/>
  <c r="S172" i="21"/>
  <c r="R172" i="21"/>
  <c r="R171" i="21"/>
  <c r="S171" i="21" s="1"/>
  <c r="R170" i="21"/>
  <c r="S170" i="21" s="1"/>
  <c r="R169" i="21"/>
  <c r="S169" i="21" s="1"/>
  <c r="S168" i="21"/>
  <c r="R168" i="21"/>
  <c r="R167" i="21"/>
  <c r="S167" i="21" s="1"/>
  <c r="R166" i="21"/>
  <c r="S166" i="21" s="1"/>
  <c r="R165" i="21"/>
  <c r="S165" i="21" s="1"/>
  <c r="R164" i="21"/>
  <c r="S164" i="21" s="1"/>
  <c r="R163" i="21"/>
  <c r="S163" i="21" s="1"/>
  <c r="S162" i="21"/>
  <c r="R162" i="21"/>
  <c r="S161" i="21"/>
  <c r="R161" i="21"/>
  <c r="S160" i="21"/>
  <c r="R160" i="21"/>
  <c r="R159" i="21"/>
  <c r="S159" i="21" s="1"/>
  <c r="S158" i="21"/>
  <c r="R158" i="21"/>
  <c r="R157" i="21"/>
  <c r="S157" i="21" s="1"/>
  <c r="R156" i="21"/>
  <c r="S156" i="21" s="1"/>
  <c r="S155" i="21"/>
  <c r="R155" i="21"/>
  <c r="S154" i="21"/>
  <c r="R154" i="21"/>
  <c r="R153" i="21"/>
  <c r="S153" i="21" s="1"/>
  <c r="R151" i="21"/>
  <c r="S151" i="21" s="1"/>
  <c r="R150" i="21"/>
  <c r="S150" i="21" s="1"/>
  <c r="R149" i="21"/>
  <c r="S149" i="21" s="1"/>
  <c r="R148" i="21"/>
  <c r="S148" i="21" s="1"/>
  <c r="R147" i="21"/>
  <c r="S147" i="21" s="1"/>
  <c r="R146" i="21"/>
  <c r="S146" i="21" s="1"/>
  <c r="S145" i="21"/>
  <c r="R145" i="21"/>
  <c r="R144" i="21"/>
  <c r="S144" i="21" s="1"/>
  <c r="R143" i="21"/>
  <c r="S143" i="21" s="1"/>
  <c r="S142" i="21"/>
  <c r="R142" i="21"/>
  <c r="S141" i="21"/>
  <c r="R141" i="21"/>
  <c r="S140" i="21"/>
  <c r="R140" i="21"/>
  <c r="R139" i="21"/>
  <c r="S139" i="21" s="1"/>
  <c r="S138" i="21"/>
  <c r="R138" i="21"/>
  <c r="R137" i="21"/>
  <c r="S137" i="21" s="1"/>
  <c r="R136" i="21"/>
  <c r="S136" i="21" s="1"/>
  <c r="R135" i="21"/>
  <c r="S135" i="21" s="1"/>
  <c r="R134" i="21"/>
  <c r="S134" i="21" s="1"/>
  <c r="R133" i="21"/>
  <c r="S133" i="21" s="1"/>
  <c r="R132" i="21"/>
  <c r="S132" i="21" s="1"/>
  <c r="R131" i="21"/>
  <c r="S131" i="21" s="1"/>
  <c r="R130" i="21"/>
  <c r="S130" i="21" s="1"/>
  <c r="R129" i="21"/>
  <c r="S129" i="21" s="1"/>
  <c r="R128" i="21"/>
  <c r="S128" i="21" s="1"/>
  <c r="R127" i="21"/>
  <c r="S127" i="21" s="1"/>
  <c r="S126" i="21"/>
  <c r="R126" i="21"/>
  <c r="R125" i="21"/>
  <c r="S125" i="21" s="1"/>
  <c r="R124" i="21"/>
  <c r="S124" i="21" s="1"/>
  <c r="R123" i="21"/>
  <c r="S123" i="21" s="1"/>
  <c r="R122" i="21"/>
  <c r="S122" i="21" s="1"/>
  <c r="R121" i="21"/>
  <c r="S121" i="21" s="1"/>
  <c r="S120" i="21"/>
  <c r="R120" i="21"/>
  <c r="R117" i="21"/>
  <c r="S117" i="21" s="1"/>
  <c r="S116" i="21"/>
  <c r="R116" i="21"/>
  <c r="R115" i="21"/>
  <c r="S115" i="21" s="1"/>
  <c r="R114" i="21"/>
  <c r="S114" i="21" s="1"/>
  <c r="R113" i="21"/>
  <c r="S113" i="21" s="1"/>
  <c r="R112" i="21"/>
  <c r="S112" i="21" s="1"/>
  <c r="R111" i="21"/>
  <c r="S111" i="21" s="1"/>
  <c r="R110" i="21"/>
  <c r="S110" i="21" s="1"/>
  <c r="S109" i="21"/>
  <c r="R109" i="21"/>
  <c r="R108" i="21"/>
  <c r="S108" i="21" s="1"/>
  <c r="R107" i="21"/>
  <c r="S107" i="21" s="1"/>
  <c r="R106" i="21"/>
  <c r="S106" i="21" s="1"/>
  <c r="R105" i="21"/>
  <c r="S105" i="21" s="1"/>
  <c r="R104" i="21"/>
  <c r="S104" i="21" s="1"/>
  <c r="R102" i="21"/>
  <c r="S102" i="21" s="1"/>
  <c r="R101" i="21"/>
  <c r="S101" i="21" s="1"/>
  <c r="S100" i="21"/>
  <c r="R100" i="21"/>
  <c r="R99" i="21"/>
  <c r="S99" i="21" s="1"/>
  <c r="S98" i="21"/>
  <c r="R98" i="21"/>
  <c r="S97" i="21"/>
  <c r="R97" i="21"/>
  <c r="R96" i="21"/>
  <c r="S96" i="21" s="1"/>
  <c r="S95" i="21"/>
  <c r="R95" i="21"/>
  <c r="R94" i="21"/>
  <c r="S94" i="21" s="1"/>
  <c r="S93" i="21"/>
  <c r="R93" i="21"/>
  <c r="R92" i="21"/>
  <c r="S92" i="21" s="1"/>
  <c r="R91" i="21"/>
  <c r="S91" i="21" s="1"/>
  <c r="R90" i="21"/>
  <c r="S90" i="21" s="1"/>
  <c r="R89" i="21"/>
  <c r="S89" i="21" s="1"/>
  <c r="R88" i="21"/>
  <c r="S88" i="21" s="1"/>
  <c r="R87" i="21"/>
  <c r="S87" i="21" s="1"/>
  <c r="R86" i="21"/>
  <c r="S86" i="21" s="1"/>
  <c r="S85" i="21"/>
  <c r="R85" i="21"/>
  <c r="R84" i="21"/>
  <c r="S84" i="21" s="1"/>
  <c r="R83" i="21"/>
  <c r="S83" i="21" s="1"/>
  <c r="S82" i="21"/>
  <c r="R82" i="21"/>
  <c r="R81" i="21"/>
  <c r="S81" i="21" s="1"/>
  <c r="S80" i="21"/>
  <c r="R80" i="21"/>
  <c r="R79" i="21"/>
  <c r="S79" i="21" s="1"/>
  <c r="R78" i="21"/>
  <c r="S78" i="21" s="1"/>
  <c r="R77" i="21"/>
  <c r="S77" i="21" s="1"/>
  <c r="R76" i="21"/>
  <c r="S76" i="21" s="1"/>
  <c r="R75" i="21"/>
  <c r="S75" i="21" s="1"/>
  <c r="S74" i="21"/>
  <c r="R74" i="21"/>
  <c r="R73" i="21"/>
  <c r="S73" i="21" s="1"/>
  <c r="S72" i="21"/>
  <c r="R72" i="21"/>
  <c r="S71" i="21"/>
  <c r="R71" i="21"/>
  <c r="S70" i="21"/>
  <c r="R70" i="21"/>
  <c r="S69" i="21"/>
  <c r="R69" i="21"/>
  <c r="R68" i="21"/>
  <c r="S68" i="21" s="1"/>
  <c r="S67" i="21"/>
  <c r="R67" i="21"/>
  <c r="R66" i="21"/>
  <c r="S66" i="21" s="1"/>
  <c r="R65" i="21"/>
  <c r="S65" i="21" s="1"/>
  <c r="R64" i="21"/>
  <c r="S64" i="21" s="1"/>
  <c r="R63" i="21"/>
  <c r="S63" i="21" s="1"/>
  <c r="S62" i="21"/>
  <c r="R62" i="21"/>
  <c r="R61" i="21"/>
  <c r="S61" i="21" s="1"/>
  <c r="R60" i="21"/>
  <c r="S60" i="21" s="1"/>
  <c r="R59" i="21"/>
  <c r="S59" i="21" s="1"/>
  <c r="S58" i="21"/>
  <c r="R58" i="21"/>
  <c r="R57" i="21"/>
  <c r="S57" i="21" s="1"/>
  <c r="R56" i="21"/>
  <c r="S56" i="21" s="1"/>
  <c r="R55" i="21"/>
  <c r="S55" i="21" s="1"/>
  <c r="S54" i="21"/>
  <c r="R54" i="21"/>
  <c r="R53" i="21"/>
  <c r="S53" i="21" s="1"/>
  <c r="S52" i="21"/>
  <c r="R52" i="21"/>
  <c r="R51" i="21"/>
  <c r="S51" i="21" s="1"/>
  <c r="R50" i="21"/>
  <c r="S50" i="21" s="1"/>
  <c r="S49" i="21"/>
  <c r="R49" i="21"/>
  <c r="R48" i="21"/>
  <c r="S48" i="21" s="1"/>
  <c r="S47" i="21"/>
  <c r="R47" i="21"/>
  <c r="R46" i="21"/>
  <c r="S46" i="21" s="1"/>
  <c r="R45" i="21"/>
  <c r="S45" i="21" s="1"/>
  <c r="R44" i="21"/>
  <c r="S44" i="21" s="1"/>
  <c r="R43" i="21"/>
  <c r="S43" i="21" s="1"/>
  <c r="R42" i="21"/>
  <c r="S42" i="21" s="1"/>
  <c r="R41" i="21"/>
  <c r="S41" i="21" s="1"/>
  <c r="R40" i="21"/>
  <c r="S40" i="21" s="1"/>
  <c r="R39" i="21"/>
  <c r="S39" i="21" s="1"/>
  <c r="R38" i="21"/>
  <c r="S38" i="21" s="1"/>
  <c r="R37" i="21"/>
  <c r="S37" i="21" s="1"/>
  <c r="R36" i="21"/>
  <c r="S36" i="21" s="1"/>
  <c r="R35" i="21"/>
  <c r="S35" i="21" s="1"/>
  <c r="S34" i="21"/>
  <c r="R34" i="21"/>
  <c r="R33" i="21"/>
  <c r="S33" i="21" s="1"/>
  <c r="S31" i="21"/>
  <c r="R31" i="21"/>
  <c r="R30" i="21"/>
  <c r="S30" i="21" s="1"/>
  <c r="S29" i="21"/>
  <c r="R29" i="21"/>
  <c r="R28" i="21"/>
  <c r="S28" i="21" s="1"/>
  <c r="R27" i="21"/>
  <c r="S27" i="21" s="1"/>
  <c r="R26" i="21"/>
  <c r="S26" i="21" s="1"/>
  <c r="R25" i="21"/>
  <c r="S25" i="21" s="1"/>
  <c r="S24" i="21"/>
  <c r="R24" i="21"/>
  <c r="R23" i="21"/>
  <c r="S23" i="21" s="1"/>
  <c r="S22" i="21"/>
  <c r="R22" i="21"/>
  <c r="R21" i="21"/>
  <c r="S21" i="21" s="1"/>
  <c r="S20" i="21"/>
  <c r="R20" i="21"/>
  <c r="R19" i="21"/>
  <c r="S19" i="21" s="1"/>
  <c r="S18" i="21"/>
  <c r="R18" i="21"/>
  <c r="S17" i="21"/>
  <c r="R17" i="21"/>
  <c r="R16" i="21"/>
  <c r="S16" i="21" s="1"/>
  <c r="S15" i="21"/>
  <c r="R15" i="21"/>
  <c r="R14" i="21"/>
  <c r="S14" i="21" s="1"/>
  <c r="R12" i="21"/>
  <c r="S12" i="21" s="1"/>
  <c r="R11" i="21"/>
  <c r="S11" i="21" s="1"/>
  <c r="R10" i="21"/>
  <c r="S10" i="21" s="1"/>
  <c r="R9" i="21"/>
  <c r="R8" i="21"/>
  <c r="S8" i="21" s="1"/>
  <c r="R3" i="21"/>
  <c r="R2" i="21"/>
  <c r="D577" i="26" l="1"/>
  <c r="D589" i="26" s="1"/>
  <c r="D589" i="27" s="1"/>
  <c r="R1085" i="21"/>
  <c r="S9" i="21"/>
  <c r="R1084" i="21"/>
  <c r="U8" i="21"/>
  <c r="T1085" i="21"/>
  <c r="D577" i="27" l="1"/>
  <c r="R1086" i="21"/>
  <c r="V1085" i="21" l="1"/>
  <c r="V241" i="21" l="1"/>
  <c r="V242" i="21"/>
  <c r="W242" i="21" s="1"/>
  <c r="U242" i="21"/>
  <c r="T1084" i="21" l="1"/>
  <c r="T1086" i="21" s="1"/>
  <c r="U241" i="21"/>
  <c r="V1084" i="21"/>
  <c r="V1086" i="21" s="1"/>
  <c r="W241" i="21"/>
  <c r="N1086" i="21" l="1"/>
  <c r="M118" i="10" l="1"/>
  <c r="I118" i="10"/>
  <c r="H118" i="10"/>
  <c r="M117" i="10"/>
  <c r="I117" i="10"/>
  <c r="H117" i="10"/>
  <c r="M116" i="10"/>
  <c r="I116" i="10"/>
  <c r="H116" i="10"/>
  <c r="M115" i="10"/>
  <c r="I115" i="10"/>
  <c r="H115" i="10"/>
  <c r="M114" i="10"/>
  <c r="I114" i="10"/>
  <c r="H114" i="10"/>
  <c r="M113" i="10"/>
  <c r="I113" i="10"/>
  <c r="H113" i="10"/>
  <c r="M106" i="10"/>
  <c r="I106" i="10"/>
  <c r="H106" i="10"/>
  <c r="M105" i="10"/>
  <c r="I105" i="10"/>
  <c r="H105" i="10"/>
  <c r="M103" i="10"/>
  <c r="I103" i="10"/>
  <c r="H103" i="10"/>
  <c r="M102" i="10"/>
  <c r="I102" i="10"/>
  <c r="H102" i="10"/>
  <c r="M97" i="10"/>
  <c r="I97" i="10"/>
  <c r="H97" i="10"/>
  <c r="M96" i="10"/>
  <c r="I96" i="10"/>
  <c r="H96" i="10"/>
  <c r="M92" i="10"/>
  <c r="I92" i="10"/>
  <c r="H92" i="10"/>
  <c r="M91" i="10"/>
  <c r="I91" i="10"/>
  <c r="H91" i="10"/>
  <c r="M85" i="10"/>
  <c r="I85" i="10"/>
  <c r="H85" i="10"/>
  <c r="M84" i="10"/>
  <c r="I84" i="10"/>
  <c r="H84" i="10"/>
  <c r="M83" i="10"/>
  <c r="I83" i="10"/>
  <c r="H83" i="10"/>
  <c r="M82" i="10"/>
  <c r="I82" i="10"/>
  <c r="H82" i="10"/>
  <c r="M80" i="10"/>
  <c r="I80" i="10"/>
  <c r="H80" i="10"/>
  <c r="M79" i="10"/>
  <c r="I79" i="10"/>
  <c r="H79" i="10"/>
  <c r="M77" i="10"/>
  <c r="I77" i="10"/>
  <c r="H77" i="10"/>
  <c r="M76" i="10"/>
  <c r="I76" i="10"/>
  <c r="H76" i="10"/>
  <c r="M75" i="10"/>
  <c r="I75" i="10"/>
  <c r="H75" i="10"/>
  <c r="M74" i="10"/>
  <c r="I74" i="10"/>
  <c r="H74" i="10"/>
  <c r="M72" i="10"/>
  <c r="I72" i="10"/>
  <c r="H72" i="10"/>
  <c r="M71" i="10"/>
  <c r="I71" i="10"/>
  <c r="H71" i="10"/>
  <c r="M70" i="10"/>
  <c r="I70" i="10"/>
  <c r="H70" i="10"/>
  <c r="M69" i="10"/>
  <c r="I69" i="10"/>
  <c r="H69" i="10"/>
  <c r="M68" i="10"/>
  <c r="I68" i="10"/>
  <c r="H68" i="10"/>
  <c r="M67" i="10"/>
  <c r="I67" i="10"/>
  <c r="H67" i="10"/>
  <c r="M65" i="10"/>
  <c r="I65" i="10"/>
  <c r="H65" i="10"/>
  <c r="M64" i="10"/>
  <c r="I64" i="10"/>
  <c r="H64" i="10"/>
  <c r="M63" i="10"/>
  <c r="I63" i="10"/>
  <c r="H63" i="10"/>
  <c r="M62" i="10"/>
  <c r="I62" i="10"/>
  <c r="H62" i="10"/>
  <c r="M61" i="10"/>
  <c r="I61" i="10"/>
  <c r="H61" i="10"/>
  <c r="M59" i="10"/>
  <c r="I59" i="10"/>
  <c r="H59" i="10"/>
  <c r="M58" i="10"/>
  <c r="I58" i="10"/>
  <c r="H58" i="10"/>
  <c r="M57" i="10"/>
  <c r="I57" i="10"/>
  <c r="H57" i="10"/>
  <c r="M56" i="10"/>
  <c r="I56" i="10"/>
  <c r="H56" i="10"/>
  <c r="M55" i="10"/>
  <c r="I55" i="10"/>
  <c r="H55" i="10"/>
  <c r="M54" i="10"/>
  <c r="I54" i="10"/>
  <c r="H54" i="10"/>
  <c r="M53" i="10"/>
  <c r="I53" i="10"/>
  <c r="H53" i="10"/>
  <c r="M52" i="10"/>
  <c r="I52" i="10"/>
  <c r="H52" i="10"/>
  <c r="M51" i="10"/>
  <c r="I51" i="10"/>
  <c r="H51" i="10"/>
  <c r="M50" i="10"/>
  <c r="I50" i="10"/>
  <c r="H50" i="10"/>
  <c r="M49" i="10"/>
  <c r="I49" i="10"/>
  <c r="H49" i="10"/>
  <c r="M48" i="10"/>
  <c r="I48" i="10"/>
  <c r="H48" i="10"/>
  <c r="M47" i="10"/>
  <c r="I47" i="10"/>
  <c r="H47" i="10"/>
  <c r="M46" i="10"/>
  <c r="I46" i="10"/>
  <c r="H46" i="10"/>
  <c r="M45" i="10"/>
  <c r="I45" i="10"/>
  <c r="M44" i="10"/>
  <c r="I44" i="10"/>
  <c r="H44" i="10"/>
  <c r="M43" i="10"/>
  <c r="I43" i="10"/>
  <c r="H43" i="10"/>
  <c r="M41" i="10"/>
  <c r="I41" i="10"/>
  <c r="H41" i="10"/>
  <c r="M40" i="10"/>
  <c r="I40" i="10"/>
  <c r="H40" i="10"/>
  <c r="M35" i="10"/>
  <c r="I35" i="10"/>
  <c r="H35" i="10"/>
  <c r="M34" i="10"/>
  <c r="I34" i="10"/>
  <c r="H34" i="10"/>
  <c r="M33" i="10"/>
  <c r="I33" i="10"/>
  <c r="H33" i="10"/>
  <c r="M32" i="10"/>
  <c r="I32" i="10"/>
  <c r="H32" i="10"/>
  <c r="M31" i="10"/>
  <c r="I31" i="10"/>
  <c r="H31" i="10"/>
  <c r="M30" i="10"/>
  <c r="I30" i="10"/>
  <c r="H30" i="10"/>
  <c r="M29" i="10"/>
  <c r="I29" i="10"/>
  <c r="H29" i="10"/>
  <c r="M28" i="10"/>
  <c r="I28" i="10"/>
  <c r="H28" i="10"/>
  <c r="M26" i="10"/>
  <c r="I26" i="10"/>
  <c r="H26" i="10"/>
  <c r="M25" i="10"/>
  <c r="I25" i="10"/>
  <c r="H25" i="10"/>
  <c r="M24" i="10"/>
  <c r="I24" i="10"/>
  <c r="H24" i="10"/>
  <c r="M23" i="10"/>
  <c r="I23" i="10"/>
  <c r="H23" i="10"/>
  <c r="M22" i="10"/>
  <c r="I22" i="10"/>
  <c r="H22" i="10"/>
  <c r="M21" i="10"/>
  <c r="I21" i="10"/>
  <c r="H21" i="10"/>
  <c r="M20" i="10"/>
  <c r="I20" i="10"/>
  <c r="H20" i="10"/>
  <c r="M18" i="10"/>
  <c r="I18" i="10"/>
  <c r="H18" i="10"/>
  <c r="M17" i="10"/>
  <c r="I17" i="10"/>
  <c r="H17" i="10"/>
  <c r="M16" i="10"/>
  <c r="I16" i="10"/>
  <c r="H16" i="10"/>
  <c r="M15" i="10"/>
  <c r="I15" i="10"/>
  <c r="H15" i="10"/>
  <c r="M14" i="10"/>
  <c r="I14" i="10"/>
  <c r="H14" i="10"/>
  <c r="M13" i="10"/>
  <c r="I13" i="10"/>
  <c r="H13" i="10"/>
  <c r="M11" i="10"/>
  <c r="I11" i="10"/>
  <c r="H11" i="10"/>
  <c r="M8" i="10"/>
  <c r="I8" i="10"/>
  <c r="H8" i="10"/>
  <c r="J43" i="10" l="1"/>
  <c r="J40" i="10"/>
  <c r="W1085" i="21" l="1"/>
  <c r="S1084" i="21"/>
  <c r="W1084" i="21"/>
  <c r="U1085" i="21"/>
  <c r="S1085" i="21"/>
  <c r="U1084" i="21"/>
  <c r="W1086" i="21" l="1"/>
  <c r="U1086" i="21"/>
  <c r="S1086" i="21"/>
  <c r="M8" i="11" l="1"/>
  <c r="I17" i="11"/>
  <c r="M17" i="11"/>
  <c r="M59" i="11"/>
  <c r="H9" i="11"/>
  <c r="I9" i="11"/>
  <c r="J9" i="11"/>
  <c r="K9" i="11"/>
  <c r="I24" i="11"/>
  <c r="H37" i="11"/>
  <c r="I37" i="11"/>
  <c r="J37" i="11"/>
  <c r="K37" i="11"/>
  <c r="M37" i="11"/>
  <c r="H38" i="11"/>
  <c r="I38" i="11"/>
  <c r="J38" i="11"/>
  <c r="K38" i="11"/>
  <c r="M38" i="11"/>
  <c r="H87" i="11"/>
  <c r="I87" i="11"/>
  <c r="J87" i="11"/>
  <c r="K87" i="11"/>
  <c r="M87" i="11"/>
  <c r="H89" i="11"/>
  <c r="I89" i="11"/>
  <c r="J89" i="11"/>
  <c r="K89" i="11"/>
  <c r="M89" i="11"/>
  <c r="H90" i="11"/>
  <c r="I90" i="11"/>
  <c r="J90" i="11"/>
  <c r="K90" i="11"/>
  <c r="M90" i="11"/>
  <c r="H94" i="11"/>
  <c r="I94" i="11"/>
  <c r="J94" i="11"/>
  <c r="K94" i="11"/>
  <c r="M94" i="11"/>
  <c r="H95" i="11"/>
  <c r="I95" i="11"/>
  <c r="J95" i="11"/>
  <c r="K95" i="11"/>
  <c r="M95" i="11"/>
  <c r="H99" i="11"/>
  <c r="I99" i="11"/>
  <c r="J99" i="11"/>
  <c r="K99" i="11"/>
  <c r="M99" i="11"/>
  <c r="H100" i="11"/>
  <c r="I100" i="11"/>
  <c r="J100" i="11"/>
  <c r="K100" i="11"/>
  <c r="M100" i="11"/>
  <c r="H108" i="11"/>
  <c r="I108" i="11"/>
  <c r="J108" i="11"/>
  <c r="K108" i="11"/>
  <c r="M108" i="11"/>
  <c r="H110" i="11"/>
  <c r="I110" i="11"/>
  <c r="J110" i="11"/>
  <c r="K110" i="11"/>
  <c r="M110" i="11"/>
  <c r="H111" i="11"/>
  <c r="I111" i="11"/>
  <c r="J111" i="11"/>
  <c r="K111" i="11"/>
  <c r="M111" i="11"/>
  <c r="H120" i="11"/>
  <c r="I120" i="11"/>
  <c r="J120" i="11"/>
  <c r="K120" i="11"/>
  <c r="M120" i="11"/>
  <c r="M51" i="11"/>
  <c r="M22" i="11"/>
  <c r="M114" i="11"/>
  <c r="M50" i="11"/>
  <c r="I75" i="11"/>
  <c r="I50" i="11"/>
  <c r="M91" i="11"/>
  <c r="M116" i="11"/>
  <c r="I116" i="11"/>
  <c r="M115" i="11"/>
  <c r="M80" i="11"/>
  <c r="M96" i="11"/>
  <c r="M46" i="11"/>
  <c r="M75" i="11"/>
  <c r="M102" i="11"/>
  <c r="M83" i="11"/>
  <c r="M11" i="11"/>
  <c r="M14" i="11"/>
  <c r="M25" i="11"/>
  <c r="H25" i="11"/>
  <c r="M16" i="11"/>
  <c r="M23" i="11"/>
  <c r="M20" i="11"/>
  <c r="M21" i="11"/>
  <c r="H20" i="11"/>
  <c r="M48" i="11"/>
  <c r="M117" i="11"/>
  <c r="I114" i="11"/>
  <c r="I29" i="11"/>
  <c r="I13" i="11"/>
  <c r="I14" i="11"/>
  <c r="I84" i="11"/>
  <c r="I20" i="11"/>
  <c r="I22" i="11"/>
  <c r="I115" i="11"/>
  <c r="I16" i="11"/>
  <c r="I113" i="11"/>
  <c r="I34" i="11"/>
  <c r="I54" i="11"/>
  <c r="I47" i="11"/>
  <c r="I82" i="11"/>
  <c r="H26" i="11"/>
  <c r="I45" i="11"/>
  <c r="I77" i="11"/>
  <c r="I85" i="11"/>
  <c r="M71" i="11"/>
  <c r="M33" i="11"/>
  <c r="I62" i="11"/>
  <c r="I18" i="11"/>
  <c r="M32" i="11"/>
  <c r="I83" i="11"/>
  <c r="I51" i="11"/>
  <c r="M43" i="11"/>
  <c r="I117" i="11"/>
  <c r="I48" i="11"/>
  <c r="I26" i="11"/>
  <c r="I105" i="11"/>
  <c r="I102" i="11"/>
  <c r="M29" i="11"/>
  <c r="M103" i="11"/>
  <c r="M35" i="11"/>
  <c r="I32" i="11"/>
  <c r="M34" i="11"/>
  <c r="M84" i="11"/>
  <c r="I69" i="11"/>
  <c r="M30" i="11"/>
  <c r="M105" i="11"/>
  <c r="I74" i="11"/>
  <c r="I55" i="11"/>
  <c r="I44" i="11"/>
  <c r="I53" i="11"/>
  <c r="M15" i="11"/>
  <c r="M97" i="11"/>
  <c r="I49" i="11"/>
  <c r="M61" i="11"/>
  <c r="M55" i="11"/>
  <c r="M69" i="11"/>
  <c r="M63" i="11"/>
  <c r="J24" i="10"/>
  <c r="J24" i="11" s="1"/>
  <c r="M31" i="11"/>
  <c r="I43" i="11"/>
  <c r="M68" i="11"/>
  <c r="I80" i="11"/>
  <c r="M70" i="11"/>
  <c r="I70" i="11"/>
  <c r="M44" i="11"/>
  <c r="I106" i="11"/>
  <c r="I56" i="11"/>
  <c r="I67" i="11"/>
  <c r="I61" i="11"/>
  <c r="M65" i="11"/>
  <c r="M118" i="11"/>
  <c r="M58" i="11"/>
  <c r="M24" i="11"/>
  <c r="I46" i="11"/>
  <c r="I30" i="11"/>
  <c r="M72" i="11"/>
  <c r="I68" i="11"/>
  <c r="I65" i="11"/>
  <c r="M26" i="11"/>
  <c r="M62" i="11"/>
  <c r="I41" i="11"/>
  <c r="M85" i="11"/>
  <c r="I96" i="11"/>
  <c r="M49" i="11"/>
  <c r="I72" i="11"/>
  <c r="M52" i="11"/>
  <c r="M47" i="11"/>
  <c r="M13" i="11"/>
  <c r="I11" i="11"/>
  <c r="I23" i="11"/>
  <c r="I71" i="11"/>
  <c r="I97" i="11"/>
  <c r="M54" i="11"/>
  <c r="M53" i="11"/>
  <c r="M18" i="11"/>
  <c r="I64" i="11"/>
  <c r="M76" i="11"/>
  <c r="M64" i="11"/>
  <c r="M74" i="11"/>
  <c r="M41" i="11"/>
  <c r="H13" i="11"/>
  <c r="I92" i="11"/>
  <c r="I52" i="11"/>
  <c r="I58" i="11"/>
  <c r="I31" i="11"/>
  <c r="M40" i="11"/>
  <c r="I103" i="11"/>
  <c r="M56" i="11"/>
  <c r="I76" i="11"/>
  <c r="I63" i="11"/>
  <c r="M45" i="11"/>
  <c r="M92" i="11"/>
  <c r="M57" i="11"/>
  <c r="M77" i="11"/>
  <c r="M106" i="11"/>
  <c r="H8" i="11" l="1"/>
  <c r="I33" i="11"/>
  <c r="I91" i="11"/>
  <c r="I35" i="11"/>
  <c r="H45" i="11"/>
  <c r="H57" i="11"/>
  <c r="H65" i="11"/>
  <c r="H47" i="11"/>
  <c r="H28" i="11"/>
  <c r="H30" i="11"/>
  <c r="H48" i="11"/>
  <c r="H96" i="11"/>
  <c r="H44" i="11"/>
  <c r="H62" i="11"/>
  <c r="H41" i="11"/>
  <c r="H102" i="11"/>
  <c r="H82" i="11"/>
  <c r="H22" i="11"/>
  <c r="H116" i="11"/>
  <c r="H67" i="11"/>
  <c r="H15" i="11"/>
  <c r="H46" i="11"/>
  <c r="H40" i="11"/>
  <c r="H35" i="11"/>
  <c r="H117" i="11"/>
  <c r="H33" i="11"/>
  <c r="H92" i="11"/>
  <c r="H50" i="11"/>
  <c r="H103" i="11"/>
  <c r="H11" i="11"/>
  <c r="H32" i="11"/>
  <c r="H52" i="11"/>
  <c r="H56" i="11"/>
  <c r="H77" i="11"/>
  <c r="H80" i="11"/>
  <c r="H113" i="11"/>
  <c r="H68" i="11"/>
  <c r="H61" i="11"/>
  <c r="H31" i="11"/>
  <c r="H75" i="11"/>
  <c r="H97" i="11"/>
  <c r="H118" i="11"/>
  <c r="H59" i="11"/>
  <c r="M78" i="10"/>
  <c r="M78" i="11" s="1"/>
  <c r="J11" i="10"/>
  <c r="J11" i="11" s="1"/>
  <c r="J84" i="10"/>
  <c r="K84" i="10" s="1"/>
  <c r="K84" i="11" s="1"/>
  <c r="J114" i="10"/>
  <c r="J114" i="11" s="1"/>
  <c r="K117" i="10"/>
  <c r="K117" i="11" s="1"/>
  <c r="J92" i="10"/>
  <c r="J92" i="11" s="1"/>
  <c r="I78" i="10"/>
  <c r="I78" i="11" s="1"/>
  <c r="I19" i="10"/>
  <c r="I19" i="11" s="1"/>
  <c r="M39" i="10"/>
  <c r="M39" i="11" s="1"/>
  <c r="H78" i="10"/>
  <c r="K17" i="10"/>
  <c r="K17" i="11" s="1"/>
  <c r="H93" i="10"/>
  <c r="J57" i="10"/>
  <c r="K57" i="10" s="1"/>
  <c r="K57" i="11" s="1"/>
  <c r="J58" i="10"/>
  <c r="J58" i="11" s="1"/>
  <c r="J59" i="10"/>
  <c r="J59" i="11" s="1"/>
  <c r="K23" i="10"/>
  <c r="K23" i="11" s="1"/>
  <c r="K97" i="10"/>
  <c r="K97" i="11" s="1"/>
  <c r="J7" i="10"/>
  <c r="K13" i="10"/>
  <c r="K13" i="11" s="1"/>
  <c r="I21" i="11"/>
  <c r="J97" i="10"/>
  <c r="J97" i="11" s="1"/>
  <c r="J62" i="10"/>
  <c r="K62" i="10" s="1"/>
  <c r="K62" i="11" s="1"/>
  <c r="J96" i="10"/>
  <c r="J96" i="11" s="1"/>
  <c r="K102" i="10"/>
  <c r="K102" i="11" s="1"/>
  <c r="I101" i="10"/>
  <c r="I79" i="11"/>
  <c r="K14" i="10"/>
  <c r="K14" i="11" s="1"/>
  <c r="J49" i="10"/>
  <c r="K49" i="10" s="1"/>
  <c r="K49" i="11" s="1"/>
  <c r="K96" i="10"/>
  <c r="K96" i="11" s="1"/>
  <c r="J54" i="10"/>
  <c r="J54" i="11" s="1"/>
  <c r="I27" i="10"/>
  <c r="I27" i="11" s="1"/>
  <c r="I98" i="10"/>
  <c r="K98" i="10" s="1"/>
  <c r="K98" i="11" s="1"/>
  <c r="J72" i="10"/>
  <c r="K72" i="10" s="1"/>
  <c r="K72" i="11" s="1"/>
  <c r="I81" i="10"/>
  <c r="I81" i="11" s="1"/>
  <c r="J117" i="10"/>
  <c r="J117" i="11" s="1"/>
  <c r="K24" i="10"/>
  <c r="K24" i="11" s="1"/>
  <c r="J33" i="10"/>
  <c r="J33" i="11" s="1"/>
  <c r="J77" i="10"/>
  <c r="K77" i="10" s="1"/>
  <c r="K77" i="11" s="1"/>
  <c r="H114" i="11"/>
  <c r="H54" i="11"/>
  <c r="H104" i="10"/>
  <c r="J75" i="10"/>
  <c r="J75" i="11" s="1"/>
  <c r="J65" i="10"/>
  <c r="K65" i="10" s="1"/>
  <c r="K65" i="11" s="1"/>
  <c r="H98" i="10"/>
  <c r="K59" i="10"/>
  <c r="K59" i="11" s="1"/>
  <c r="J46" i="10"/>
  <c r="K46" i="10" s="1"/>
  <c r="K46" i="11" s="1"/>
  <c r="I112" i="10"/>
  <c r="I112" i="11" s="1"/>
  <c r="J45" i="10"/>
  <c r="K45" i="10" s="1"/>
  <c r="K45" i="11" s="1"/>
  <c r="J30" i="10"/>
  <c r="K30" i="10" s="1"/>
  <c r="K30" i="11" s="1"/>
  <c r="I59" i="11"/>
  <c r="J26" i="10"/>
  <c r="J26" i="11" s="1"/>
  <c r="J68" i="10"/>
  <c r="K68" i="10" s="1"/>
  <c r="K68" i="11" s="1"/>
  <c r="K118" i="10"/>
  <c r="K118" i="11" s="1"/>
  <c r="I104" i="10"/>
  <c r="J43" i="11"/>
  <c r="J106" i="10"/>
  <c r="K106" i="10" s="1"/>
  <c r="K106" i="11" s="1"/>
  <c r="J63" i="10"/>
  <c r="J63" i="11" s="1"/>
  <c r="J113" i="10"/>
  <c r="J113" i="11" s="1"/>
  <c r="J55" i="10"/>
  <c r="K55" i="10" s="1"/>
  <c r="K55" i="11" s="1"/>
  <c r="I57" i="11"/>
  <c r="J118" i="10"/>
  <c r="J118" i="11" s="1"/>
  <c r="J82" i="10"/>
  <c r="J82" i="11" s="1"/>
  <c r="I118" i="11"/>
  <c r="J22" i="10"/>
  <c r="J22" i="11" s="1"/>
  <c r="J50" i="10"/>
  <c r="K50" i="10" s="1"/>
  <c r="K50" i="11" s="1"/>
  <c r="J67" i="10"/>
  <c r="K67" i="10" s="1"/>
  <c r="K67" i="11" s="1"/>
  <c r="J52" i="10"/>
  <c r="J52" i="11" s="1"/>
  <c r="H72" i="11"/>
  <c r="J13" i="10"/>
  <c r="J13" i="11" s="1"/>
  <c r="J20" i="10"/>
  <c r="J20" i="11" s="1"/>
  <c r="J25" i="10"/>
  <c r="J25" i="11" s="1"/>
  <c r="H27" i="10"/>
  <c r="H55" i="11"/>
  <c r="H53" i="11"/>
  <c r="J53" i="10"/>
  <c r="J53" i="11" s="1"/>
  <c r="H76" i="11"/>
  <c r="J76" i="10"/>
  <c r="K76" i="10" s="1"/>
  <c r="K76" i="11" s="1"/>
  <c r="H17" i="11"/>
  <c r="J17" i="10"/>
  <c r="J17" i="11" s="1"/>
  <c r="H73" i="10"/>
  <c r="J16" i="10"/>
  <c r="J16" i="11" s="1"/>
  <c r="H16" i="11"/>
  <c r="J115" i="10"/>
  <c r="J115" i="11" s="1"/>
  <c r="H115" i="11"/>
  <c r="J14" i="10"/>
  <c r="J14" i="11" s="1"/>
  <c r="H12" i="10"/>
  <c r="H14" i="11"/>
  <c r="J116" i="10"/>
  <c r="J116" i="11" s="1"/>
  <c r="H24" i="11"/>
  <c r="H58" i="11"/>
  <c r="J18" i="10"/>
  <c r="J18" i="11" s="1"/>
  <c r="H18" i="11"/>
  <c r="H85" i="11"/>
  <c r="J85" i="10"/>
  <c r="H19" i="10"/>
  <c r="J80" i="10"/>
  <c r="K80" i="10" s="1"/>
  <c r="K80" i="11" s="1"/>
  <c r="H43" i="11"/>
  <c r="H81" i="10"/>
  <c r="I28" i="11"/>
  <c r="M60" i="10"/>
  <c r="M60" i="11" s="1"/>
  <c r="I25" i="11"/>
  <c r="K25" i="10"/>
  <c r="K25" i="11" s="1"/>
  <c r="I93" i="10"/>
  <c r="I93" i="11" s="1"/>
  <c r="I15" i="11"/>
  <c r="J15" i="10"/>
  <c r="J15" i="11" s="1"/>
  <c r="J51" i="10"/>
  <c r="H51" i="11"/>
  <c r="J102" i="10"/>
  <c r="J102" i="11" s="1"/>
  <c r="H101" i="10"/>
  <c r="J83" i="10"/>
  <c r="H83" i="11"/>
  <c r="I40" i="11"/>
  <c r="I39" i="10"/>
  <c r="H105" i="11"/>
  <c r="J105" i="10"/>
  <c r="H84" i="11"/>
  <c r="K75" i="10"/>
  <c r="K75" i="11" s="1"/>
  <c r="I73" i="10"/>
  <c r="I73" i="11" s="1"/>
  <c r="J103" i="10"/>
  <c r="H63" i="11"/>
  <c r="J31" i="10"/>
  <c r="J31" i="11" s="1"/>
  <c r="I66" i="10"/>
  <c r="I66" i="11" s="1"/>
  <c r="I42" i="10"/>
  <c r="I42" i="11" s="1"/>
  <c r="H70" i="11"/>
  <c r="J70" i="10"/>
  <c r="I60" i="10"/>
  <c r="I60" i="11" s="1"/>
  <c r="H106" i="11"/>
  <c r="J28" i="10"/>
  <c r="J28" i="11" s="1"/>
  <c r="J91" i="10"/>
  <c r="H91" i="11"/>
  <c r="J41" i="10"/>
  <c r="J41" i="11" s="1"/>
  <c r="M81" i="10"/>
  <c r="M81" i="11" s="1"/>
  <c r="J69" i="10"/>
  <c r="H69" i="11"/>
  <c r="H23" i="11"/>
  <c r="J23" i="10"/>
  <c r="J23" i="11" s="1"/>
  <c r="J44" i="10"/>
  <c r="H74" i="11"/>
  <c r="J74" i="10"/>
  <c r="I12" i="10"/>
  <c r="J48" i="10"/>
  <c r="J48" i="11" s="1"/>
  <c r="M112" i="10"/>
  <c r="M112" i="11" s="1"/>
  <c r="M73" i="10"/>
  <c r="M73" i="11" s="1"/>
  <c r="J71" i="10"/>
  <c r="J71" i="11" s="1"/>
  <c r="M66" i="10"/>
  <c r="M66" i="11" s="1"/>
  <c r="I8" i="11"/>
  <c r="H112" i="10"/>
  <c r="J56" i="10"/>
  <c r="J32" i="10"/>
  <c r="J34" i="10"/>
  <c r="H34" i="11"/>
  <c r="J35" i="10"/>
  <c r="H49" i="11"/>
  <c r="H29" i="11"/>
  <c r="J29" i="10"/>
  <c r="H71" i="11"/>
  <c r="H79" i="11"/>
  <c r="J79" i="10"/>
  <c r="H42" i="10"/>
  <c r="J47" i="10"/>
  <c r="H66" i="10"/>
  <c r="H21" i="11"/>
  <c r="J21" i="10"/>
  <c r="H60" i="10"/>
  <c r="J61" i="10"/>
  <c r="H39" i="10"/>
  <c r="H64" i="11"/>
  <c r="J64" i="10"/>
  <c r="M27" i="10"/>
  <c r="M27" i="11" s="1"/>
  <c r="M12" i="10"/>
  <c r="M12" i="11" s="1"/>
  <c r="M82" i="11"/>
  <c r="M79" i="11"/>
  <c r="M67" i="11"/>
  <c r="M19" i="10"/>
  <c r="M19" i="11" s="1"/>
  <c r="M98" i="10"/>
  <c r="M98" i="11" s="1"/>
  <c r="M101" i="10"/>
  <c r="M28" i="11"/>
  <c r="M42" i="10"/>
  <c r="M42" i="11" s="1"/>
  <c r="M113" i="11"/>
  <c r="M104" i="10"/>
  <c r="M93" i="10"/>
  <c r="M93" i="11" s="1"/>
  <c r="K20" i="10" l="1"/>
  <c r="K20" i="11" s="1"/>
  <c r="K16" i="10"/>
  <c r="K16" i="11" s="1"/>
  <c r="K82" i="10"/>
  <c r="K82" i="11" s="1"/>
  <c r="J7" i="11"/>
  <c r="I101" i="11"/>
  <c r="I104" i="11"/>
  <c r="M104" i="11"/>
  <c r="K22" i="10"/>
  <c r="K22" i="11" s="1"/>
  <c r="K116" i="10"/>
  <c r="K116" i="11" s="1"/>
  <c r="H27" i="11"/>
  <c r="H98" i="11"/>
  <c r="H104" i="11"/>
  <c r="H12" i="11"/>
  <c r="H73" i="11"/>
  <c r="H93" i="11"/>
  <c r="K11" i="10"/>
  <c r="K11" i="11" s="1"/>
  <c r="K114" i="10"/>
  <c r="K114" i="11" s="1"/>
  <c r="J84" i="11"/>
  <c r="K92" i="10"/>
  <c r="K92" i="11" s="1"/>
  <c r="J49" i="11"/>
  <c r="J78" i="10"/>
  <c r="J78" i="11" s="1"/>
  <c r="J72" i="11"/>
  <c r="J62" i="11"/>
  <c r="K58" i="10"/>
  <c r="K58" i="11" s="1"/>
  <c r="J57" i="11"/>
  <c r="J68" i="11"/>
  <c r="H78" i="11"/>
  <c r="K54" i="10"/>
  <c r="K54" i="11" s="1"/>
  <c r="J67" i="11"/>
  <c r="J98" i="10"/>
  <c r="J98" i="11" s="1"/>
  <c r="K33" i="10"/>
  <c r="K33" i="11" s="1"/>
  <c r="J77" i="11"/>
  <c r="J65" i="11"/>
  <c r="J93" i="10"/>
  <c r="K93" i="10" s="1"/>
  <c r="K93" i="11" s="1"/>
  <c r="J101" i="10"/>
  <c r="J101" i="11" s="1"/>
  <c r="I98" i="11"/>
  <c r="J50" i="11"/>
  <c r="J106" i="11"/>
  <c r="J27" i="10"/>
  <c r="J27" i="11" s="1"/>
  <c r="J45" i="11"/>
  <c r="K26" i="10"/>
  <c r="K26" i="11" s="1"/>
  <c r="J46" i="11"/>
  <c r="J80" i="11"/>
  <c r="J30" i="11"/>
  <c r="K63" i="10"/>
  <c r="K63" i="11" s="1"/>
  <c r="I119" i="10"/>
  <c r="I119" i="11" s="1"/>
  <c r="I107" i="10"/>
  <c r="I107" i="11" s="1"/>
  <c r="K43" i="10"/>
  <c r="K43" i="11" s="1"/>
  <c r="J104" i="10"/>
  <c r="J104" i="11" s="1"/>
  <c r="K52" i="10"/>
  <c r="K52" i="11" s="1"/>
  <c r="K115" i="10"/>
  <c r="K115" i="11" s="1"/>
  <c r="K18" i="10"/>
  <c r="K18" i="11" s="1"/>
  <c r="J55" i="11"/>
  <c r="K113" i="10"/>
  <c r="K113" i="11" s="1"/>
  <c r="K31" i="10"/>
  <c r="K31" i="11" s="1"/>
  <c r="K53" i="10"/>
  <c r="K53" i="11" s="1"/>
  <c r="K28" i="10"/>
  <c r="K28" i="11" s="1"/>
  <c r="J19" i="10"/>
  <c r="H19" i="11"/>
  <c r="J85" i="11"/>
  <c r="K85" i="10"/>
  <c r="K85" i="11" s="1"/>
  <c r="K15" i="10"/>
  <c r="K15" i="11" s="1"/>
  <c r="J76" i="11"/>
  <c r="K48" i="10"/>
  <c r="K48" i="11" s="1"/>
  <c r="K71" i="10"/>
  <c r="K71" i="11" s="1"/>
  <c r="H10" i="10"/>
  <c r="K41" i="10"/>
  <c r="K41" i="11" s="1"/>
  <c r="I86" i="10"/>
  <c r="I86" i="11" s="1"/>
  <c r="I39" i="11"/>
  <c r="J70" i="11"/>
  <c r="K70" i="10"/>
  <c r="K70" i="11" s="1"/>
  <c r="J105" i="11"/>
  <c r="K105" i="10"/>
  <c r="K105" i="11" s="1"/>
  <c r="H107" i="10"/>
  <c r="K56" i="10"/>
  <c r="K56" i="11" s="1"/>
  <c r="J56" i="11"/>
  <c r="J112" i="10"/>
  <c r="H119" i="10"/>
  <c r="H112" i="11"/>
  <c r="K32" i="10"/>
  <c r="K32" i="11" s="1"/>
  <c r="J32" i="11"/>
  <c r="J44" i="11"/>
  <c r="K44" i="10"/>
  <c r="K44" i="11" s="1"/>
  <c r="K91" i="10"/>
  <c r="K91" i="11" s="1"/>
  <c r="J91" i="11"/>
  <c r="K83" i="10"/>
  <c r="K83" i="11" s="1"/>
  <c r="J83" i="11"/>
  <c r="I10" i="10"/>
  <c r="I12" i="11"/>
  <c r="J12" i="10"/>
  <c r="J12" i="11" s="1"/>
  <c r="M119" i="10"/>
  <c r="M119" i="11" s="1"/>
  <c r="H101" i="11"/>
  <c r="K69" i="10"/>
  <c r="K69" i="11" s="1"/>
  <c r="J69" i="11"/>
  <c r="J73" i="10"/>
  <c r="K103" i="10"/>
  <c r="K103" i="11" s="1"/>
  <c r="J103" i="11"/>
  <c r="J51" i="11"/>
  <c r="K51" i="10"/>
  <c r="K51" i="11" s="1"/>
  <c r="K74" i="10"/>
  <c r="K74" i="11" s="1"/>
  <c r="J74" i="11"/>
  <c r="J81" i="10"/>
  <c r="H81" i="11"/>
  <c r="J47" i="11"/>
  <c r="K47" i="10"/>
  <c r="K47" i="11" s="1"/>
  <c r="K61" i="10"/>
  <c r="K61" i="11" s="1"/>
  <c r="J61" i="11"/>
  <c r="J66" i="10"/>
  <c r="H66" i="11"/>
  <c r="J29" i="11"/>
  <c r="K29" i="10"/>
  <c r="K29" i="11" s="1"/>
  <c r="H60" i="11"/>
  <c r="J60" i="10"/>
  <c r="K79" i="10"/>
  <c r="K79" i="11" s="1"/>
  <c r="J79" i="11"/>
  <c r="J35" i="11"/>
  <c r="K35" i="10"/>
  <c r="K35" i="11" s="1"/>
  <c r="H42" i="11"/>
  <c r="J42" i="10"/>
  <c r="K21" i="10"/>
  <c r="K21" i="11" s="1"/>
  <c r="J21" i="11"/>
  <c r="J64" i="11"/>
  <c r="K64" i="10"/>
  <c r="K64" i="11" s="1"/>
  <c r="H39" i="11"/>
  <c r="H86" i="10"/>
  <c r="J39" i="10"/>
  <c r="K34" i="10"/>
  <c r="K34" i="11" s="1"/>
  <c r="J34" i="11"/>
  <c r="J40" i="11"/>
  <c r="K40" i="10"/>
  <c r="K40" i="11" s="1"/>
  <c r="M10" i="10"/>
  <c r="M101" i="11"/>
  <c r="M107" i="10"/>
  <c r="M107" i="11" s="1"/>
  <c r="M86" i="10"/>
  <c r="M86" i="11" s="1"/>
  <c r="J86" i="10" l="1"/>
  <c r="M10" i="11"/>
  <c r="H107" i="11"/>
  <c r="K78" i="10"/>
  <c r="K78" i="11" s="1"/>
  <c r="J93" i="11"/>
  <c r="K101" i="10"/>
  <c r="K101" i="11" s="1"/>
  <c r="K27" i="10"/>
  <c r="K27" i="11" s="1"/>
  <c r="J10" i="10"/>
  <c r="J10" i="11" s="1"/>
  <c r="H10" i="11"/>
  <c r="K104" i="10"/>
  <c r="K104" i="11" s="1"/>
  <c r="J107" i="10"/>
  <c r="K107" i="10" s="1"/>
  <c r="K107" i="11" s="1"/>
  <c r="H36" i="10"/>
  <c r="J19" i="11"/>
  <c r="K19" i="10"/>
  <c r="K19" i="11" s="1"/>
  <c r="K73" i="10"/>
  <c r="K73" i="11" s="1"/>
  <c r="J73" i="11"/>
  <c r="J119" i="10"/>
  <c r="H119" i="11"/>
  <c r="J112" i="11"/>
  <c r="K112" i="10"/>
  <c r="K112" i="11" s="1"/>
  <c r="I10" i="11"/>
  <c r="I36" i="10"/>
  <c r="M36" i="10"/>
  <c r="M36" i="11" s="1"/>
  <c r="K12" i="10"/>
  <c r="K12" i="11" s="1"/>
  <c r="K81" i="10"/>
  <c r="K81" i="11" s="1"/>
  <c r="J81" i="11"/>
  <c r="H86" i="11"/>
  <c r="K60" i="10"/>
  <c r="K60" i="11" s="1"/>
  <c r="J60" i="11"/>
  <c r="K66" i="10"/>
  <c r="K66" i="11" s="1"/>
  <c r="J66" i="11"/>
  <c r="J42" i="11"/>
  <c r="K42" i="10"/>
  <c r="K42" i="11" s="1"/>
  <c r="K39" i="10"/>
  <c r="K39" i="11" s="1"/>
  <c r="J39" i="11"/>
  <c r="H36" i="11" l="1"/>
  <c r="H88" i="10"/>
  <c r="K10" i="10"/>
  <c r="K10" i="11" s="1"/>
  <c r="J107" i="11"/>
  <c r="I88" i="10"/>
  <c r="I36" i="11"/>
  <c r="K119" i="10"/>
  <c r="K119" i="11" s="1"/>
  <c r="J119" i="11"/>
  <c r="M88" i="10"/>
  <c r="M109" i="10" s="1"/>
  <c r="J36" i="10"/>
  <c r="J36" i="11" s="1"/>
  <c r="J86" i="11"/>
  <c r="K86" i="10"/>
  <c r="K86" i="11" s="1"/>
  <c r="H88" i="11" l="1"/>
  <c r="H109" i="10"/>
  <c r="J88" i="10"/>
  <c r="J88" i="11" s="1"/>
  <c r="M88" i="11"/>
  <c r="K36" i="10"/>
  <c r="K36" i="11" s="1"/>
  <c r="I109" i="10"/>
  <c r="I88" i="11"/>
  <c r="M121" i="10"/>
  <c r="M121" i="11" s="1"/>
  <c r="M109" i="11"/>
  <c r="H121" i="10" l="1"/>
  <c r="K88" i="10"/>
  <c r="K88" i="11" s="1"/>
  <c r="H109" i="11"/>
  <c r="I109" i="11"/>
  <c r="I121" i="10"/>
  <c r="I121" i="11" s="1"/>
  <c r="J109" i="10"/>
  <c r="K109" i="10" s="1"/>
  <c r="K109" i="11" s="1"/>
  <c r="H121" i="11" l="1"/>
  <c r="J109" i="11"/>
  <c r="J121" i="10"/>
  <c r="J121" i="11" s="1"/>
  <c r="K121" i="10" l="1"/>
  <c r="K121" i="11" s="1"/>
</calcChain>
</file>

<file path=xl/sharedStrings.xml><?xml version="1.0" encoding="utf-8"?>
<sst xmlns="http://schemas.openxmlformats.org/spreadsheetml/2006/main" count="13483" uniqueCount="5791">
  <si>
    <t>800.100.10</t>
  </si>
  <si>
    <t>Plusvalenze</t>
  </si>
  <si>
    <t>E.1.a</t>
  </si>
  <si>
    <t>810.000.00</t>
  </si>
  <si>
    <t>810</t>
  </si>
  <si>
    <t>KAPITALISIERTE KOSTEN</t>
  </si>
  <si>
    <t>COSTI CAPITALIZZATI</t>
  </si>
  <si>
    <t>810.100.00</t>
  </si>
  <si>
    <t>ZUWACHS VON IMMATERIELLEN ANLAGEVERMÖGEN</t>
  </si>
  <si>
    <t>INCREMENTO IMMOBILIZZAZIONI IMMATERIALI</t>
  </si>
  <si>
    <t>810.100.10</t>
  </si>
  <si>
    <t>810.200.00</t>
  </si>
  <si>
    <t>ZUWACHS VON MATERIELLEN ANLAGEVERMÖGEN</t>
  </si>
  <si>
    <t>INCREMENTO IMMOBILIZZAZIONI MATERIALI</t>
  </si>
  <si>
    <t>810.200.10</t>
  </si>
  <si>
    <t>810.300.00</t>
  </si>
  <si>
    <t>VERWENDUNG VON ANTEILEN VON INVESTITIONSBEITRÄGEN</t>
  </si>
  <si>
    <t>UTILIZZO QUOTA DI CONTRIBUTI IN C/CAPITALE</t>
  </si>
  <si>
    <t>810.300.10</t>
  </si>
  <si>
    <t xml:space="preserve">UTILIZZO QUOTA DI CONTRIBUTI IN C/CAPITALE </t>
  </si>
  <si>
    <t>810.400.00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</si>
  <si>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</si>
  <si>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</si>
  <si>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</si>
  <si>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</si>
  <si>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</si>
  <si>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</si>
  <si>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</si>
  <si>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</si>
  <si>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</si>
  <si>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</si>
  <si>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</si>
  <si>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</si>
  <si>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</si>
  <si>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</si>
  <si>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</si>
  <si>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</si>
  <si>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</si>
  <si>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</si>
  <si>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</si>
  <si>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</si>
  <si>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</si>
  <si>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</si>
  <si>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</si>
  <si>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</si>
  <si>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</si>
  <si>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</si>
  <si>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</si>
  <si>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</si>
  <si>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</si>
  <si>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</si>
  <si>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</si>
  <si>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</si>
  <si>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</si>
  <si>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</si>
  <si>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</si>
  <si>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</si>
  <si>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</si>
  <si>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</si>
  <si>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</si>
  <si>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</si>
  <si>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</si>
  <si>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</si>
  <si>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</si>
  <si>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</si>
  <si>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</si>
  <si>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</si>
  <si>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</si>
  <si>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</si>
  <si>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</si>
  <si>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</si>
  <si>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</si>
  <si>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</si>
  <si>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</si>
  <si>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</si>
  <si>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</si>
  <si>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</si>
  <si>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</si>
  <si>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470.800.65</t>
  </si>
  <si>
    <t>65</t>
  </si>
  <si>
    <t>470.800.85</t>
  </si>
  <si>
    <t>85</t>
  </si>
  <si>
    <t>470.800.90</t>
  </si>
  <si>
    <t>470.800.95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</si>
  <si>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</si>
  <si>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</si>
  <si>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</si>
  <si>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</si>
  <si>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</si>
  <si>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</si>
  <si>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</si>
  <si>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</si>
  <si>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</si>
  <si>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A.2)  Rettifica contributi c/esercizio per destinazione ad investimenti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</si>
  <si>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</si>
  <si>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</si>
  <si>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</si>
  <si>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</si>
  <si>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</si>
  <si>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AA0280</t>
  </si>
  <si>
    <t>AA0290</t>
  </si>
  <si>
    <t>AA0300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</si>
  <si>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</si>
  <si>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</si>
  <si>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</si>
  <si>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</si>
  <si>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</si>
  <si>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</si>
  <si>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</si>
  <si>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</si>
  <si>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</si>
  <si>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</si>
  <si>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AA0370</t>
  </si>
  <si>
    <t>AA0380</t>
  </si>
  <si>
    <t>AA0390</t>
  </si>
  <si>
    <t>BA2640</t>
  </si>
  <si>
    <t>BA2650</t>
  </si>
  <si>
    <t>BA2660</t>
  </si>
  <si>
    <t>BA2670</t>
  </si>
  <si>
    <t>BA2680</t>
  </si>
  <si>
    <t>BA2690</t>
  </si>
  <si>
    <t>BA2700</t>
  </si>
  <si>
    <t>BA2710</t>
  </si>
  <si>
    <t>BA2720</t>
  </si>
  <si>
    <t>BA2730</t>
  </si>
  <si>
    <t>BA2740</t>
  </si>
  <si>
    <t>BA2750</t>
  </si>
  <si>
    <t>BA2760</t>
  </si>
  <si>
    <t>BA2770</t>
  </si>
  <si>
    <t>BA2780</t>
  </si>
  <si>
    <t>740.200.65</t>
  </si>
  <si>
    <t>RÜCKZAHLUNG INPS FÜR BLUTSPENDER</t>
  </si>
  <si>
    <t>RIMBORSO INPS DONATORI DI SANGUE</t>
  </si>
  <si>
    <t>740.200.70</t>
  </si>
  <si>
    <t>RÜCKZAHLUNG INAIL FÜR UNFÄLLE DES BEDIENSTETEN PERSONALS</t>
  </si>
  <si>
    <t>RIMBORSO INAIL INFORTUNI PERSONALE DIPENDENTE</t>
  </si>
  <si>
    <t>740.200.80</t>
  </si>
  <si>
    <t>RÜCKERSTATTUNG FÜR GRATISSTROM</t>
  </si>
  <si>
    <t xml:space="preserve">RIMBORSO EROGAZIONE GRATUITA ENERGIA ELETTRICA </t>
  </si>
  <si>
    <t>740.200.90</t>
  </si>
  <si>
    <t>SONSTIGE REGRESSE, RÜCKZAHLUNGEN UND RÜCKERSTATTUNGEN</t>
  </si>
  <si>
    <t>ALTRE RIVALSE, RIMBORSI E RECUPERI</t>
  </si>
  <si>
    <t>740.300.00</t>
  </si>
  <si>
    <t>740.300.10</t>
  </si>
  <si>
    <t>PAY-BACK-RÜCKVERGÜTUNGEN VON PHARMAZEUTISCHEN BETRIEBEN</t>
  </si>
  <si>
    <t>RIMBORSO DA AZIENDE FARMACEUTICHE PER PAY BACK</t>
  </si>
  <si>
    <t>740.300.20</t>
  </si>
  <si>
    <t>ALTRI RIMBORSI PER ASSISTENZA FARMACEUTICA DA PUBBLICO</t>
  </si>
  <si>
    <t>750.000.00</t>
  </si>
  <si>
    <t>SONSTIGE EIGENE ERLÖSE AUS BETRIEBLICHER TÄTIGKEIT</t>
  </si>
  <si>
    <t>ALTRI RICAVI PROPRI OPERATIVI</t>
  </si>
  <si>
    <t>750.100.00</t>
  </si>
  <si>
    <t>ERLÖSE AUS LIEFERUNGEN VON GÜTERN</t>
  </si>
  <si>
    <t>750.100.20</t>
  </si>
  <si>
    <t>750.100.90</t>
  </si>
  <si>
    <t>ERLÖSE AUS LIEFERUNGEN VON GÜTERN FÜR ANDERE SUBJEKTE</t>
  </si>
  <si>
    <t>750.200.00</t>
  </si>
  <si>
    <t>RECHTE FÜR DIE AUSSTELLUNG VON BESTÄTIGUNGEN, VON KRANKENBLÄTTERN UND FOTOKOPIEN</t>
  </si>
  <si>
    <t>DIRITTI PER RILASCIO DI CERTIFICATI, DI CARTELLE CLINICHE E DI FOTOCOPIE</t>
  </si>
  <si>
    <t>750.200.10</t>
  </si>
  <si>
    <t>750.300.00</t>
  </si>
  <si>
    <t>CORRISPETTIVI PER DIRITTI SANITARI</t>
  </si>
  <si>
    <t>750.300.10</t>
  </si>
  <si>
    <t>750.400.00</t>
  </si>
  <si>
    <t>MODELLVERSUCHE</t>
  </si>
  <si>
    <t>SPERIMENTAZIONI</t>
  </si>
  <si>
    <t>750.400.10</t>
  </si>
  <si>
    <t>750.900.00</t>
  </si>
  <si>
    <t>ALTRI RICAVI OPERATIVI</t>
  </si>
  <si>
    <t>750.900.10</t>
  </si>
  <si>
    <t>760.000.00</t>
  </si>
  <si>
    <t>760</t>
  </si>
  <si>
    <t>SONSTIGE EIGENE ERLÖSE AUS NICHT-BETRIEBLICHER TÄTIGKEIT</t>
  </si>
  <si>
    <t>ALTRI RICAVI PROPRI NON OPERATIVI</t>
  </si>
  <si>
    <t>760.100.00</t>
  </si>
  <si>
    <t>DONAZIONI E LASCITI</t>
  </si>
  <si>
    <t>760.100.10</t>
  </si>
  <si>
    <t>760.300.00</t>
  </si>
  <si>
    <t>ERLÖSE AUS DEM VERMÖGEN</t>
  </si>
  <si>
    <t>RICAVI DA PATRIMONIO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</si>
  <si>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</si>
  <si>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</si>
  <si>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</si>
  <si>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</si>
  <si>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</si>
  <si>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</si>
  <si>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SONSTIGE ABWERTUNGEN</t>
  </si>
  <si>
    <t>ALTRE SVALUTAZIONI</t>
  </si>
  <si>
    <t>530.100.00</t>
  </si>
  <si>
    <t>ACCANTONAMENTI AL FONDO SVALUTAZIONE MAGAZZINO</t>
  </si>
  <si>
    <t>B.7</t>
  </si>
  <si>
    <t>B.14.B</t>
  </si>
  <si>
    <t>530.150.00</t>
  </si>
  <si>
    <t>ZUWEISUNGEN AN DEN WERTBERICHTIGUNGSFONDS DER FORDERUNGEN</t>
  </si>
  <si>
    <t>ACCANTONAMENTI AL FONDO SVALUTAZIONE CREDITI</t>
  </si>
  <si>
    <t>530.150.10</t>
  </si>
  <si>
    <t>Svalutazione dei crediti</t>
  </si>
  <si>
    <t>B.6.d</t>
  </si>
  <si>
    <t>535.000.00</t>
  </si>
  <si>
    <t>535</t>
  </si>
  <si>
    <t>ZUWEISUNGEN AN RÜCKSTELLUNGEN FÜR RISIKEN UND AUFWENDUNGEN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</si>
  <si>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</si>
  <si>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</si>
  <si>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</si>
  <si>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</si>
  <si>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</si>
  <si>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</si>
  <si>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</si>
  <si>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</si>
  <si>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</si>
  <si>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</si>
  <si>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</si>
  <si>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</si>
  <si>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</si>
  <si>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</si>
  <si>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</si>
  <si>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</si>
  <si>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</si>
  <si>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</si>
  <si>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</si>
  <si>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</si>
  <si>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</si>
  <si>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</si>
  <si>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</si>
  <si>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</si>
  <si>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</si>
  <si>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</si>
  <si>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</si>
  <si>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</si>
  <si>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</si>
  <si>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</si>
  <si>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</si>
  <si>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</si>
  <si>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</si>
  <si>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</si>
  <si>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</si>
  <si>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</si>
  <si>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</si>
  <si>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</si>
  <si>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</si>
  <si>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</si>
  <si>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</si>
  <si>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</si>
  <si>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</si>
  <si>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</si>
  <si>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</si>
  <si>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</si>
  <si>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</si>
  <si>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</si>
  <si>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</si>
  <si>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</si>
  <si>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</si>
  <si>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</si>
  <si>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EA0470</t>
  </si>
  <si>
    <t>EA0480</t>
  </si>
  <si>
    <t>EA0490</t>
  </si>
  <si>
    <t>EA0500</t>
  </si>
  <si>
    <t>EA0510</t>
  </si>
  <si>
    <t>MINISTERO DELLA SALUTE</t>
  </si>
  <si>
    <t>CE</t>
  </si>
  <si>
    <t>Direzione Generale della Programmazione Sanitaria</t>
  </si>
  <si>
    <t>STRUTTURA RILEVATA</t>
  </si>
  <si>
    <t>PERIODO DI RILEVAZIONE</t>
  </si>
  <si>
    <t xml:space="preserve"> REGIONE</t>
  </si>
  <si>
    <t xml:space="preserve">            ANNO</t>
  </si>
  <si>
    <t xml:space="preserve">    PREVENTIVO</t>
  </si>
  <si>
    <t>X</t>
  </si>
  <si>
    <t>CONSUNTIVO</t>
  </si>
  <si>
    <t>APPROVAZIONE BILANCIO DA PARTE DEL COLLEGIO SINDACALE</t>
  </si>
  <si>
    <t xml:space="preserve">SI </t>
  </si>
  <si>
    <t xml:space="preserve">NO  </t>
  </si>
  <si>
    <t>Cons</t>
  </si>
  <si>
    <t>CODICE</t>
  </si>
  <si>
    <t>IMPORTO</t>
  </si>
  <si>
    <t>A)  Valore della produzione</t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</si>
  <si>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</si>
  <si>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</si>
  <si>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</si>
  <si>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</si>
  <si>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</si>
  <si>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</si>
  <si>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</si>
  <si>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</si>
  <si>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</si>
  <si>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</si>
  <si>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</si>
  <si>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</si>
  <si>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</si>
  <si>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</si>
  <si>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</si>
  <si>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r>
      <t xml:space="preserve">A.1.B.1.2)  Contributi da Regione o Prov. Aut. (extra fondo) - Risorse aggiuntive da bilancio regionale a titolo di copertura </t>
    </r>
    <r>
      <rPr>
        <u/>
        <sz val="10"/>
        <rFont val="Tahoma"/>
        <family val="2"/>
      </rPr>
      <t>LEA</t>
    </r>
  </si>
  <si>
    <t>AA0090</t>
  </si>
  <si>
    <r>
      <t xml:space="preserve">A.1.B.1.3)  Contributi da Regione o Prov. Aut. (extra fondo) - Risorse aggiuntive da bilancio regionale a titolo di copertura </t>
    </r>
    <r>
      <rPr>
        <u/>
        <sz val="10"/>
        <rFont val="Tahoma"/>
        <family val="2"/>
      </rPr>
      <t>extra LEA</t>
    </r>
  </si>
  <si>
    <t>AA0100</t>
  </si>
  <si>
    <t>A.1.B.1.4)  Contributi da Regione o Prov. Aut. (extra fondo) - Altro</t>
  </si>
  <si>
    <t xml:space="preserve">A.1.B.2)  Contributi da Aziende sanitarie pubbliche della Regione o Prov. Aut. (extra fondo) </t>
  </si>
  <si>
    <t>R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</si>
  <si>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</si>
  <si>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</si>
  <si>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</si>
  <si>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</si>
  <si>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>AA0150</t>
  </si>
  <si>
    <t>AA0160</t>
  </si>
  <si>
    <t>AA0170</t>
  </si>
  <si>
    <t>AA0180</t>
  </si>
  <si>
    <t>A.1.C)  Contributi c/esercizio per ricerca</t>
  </si>
  <si>
    <t>AA0190</t>
  </si>
  <si>
    <t>B.7.A.3) Costo del personale dirigente ruolo tecnico - altro</t>
  </si>
  <si>
    <t>BA2370</t>
  </si>
  <si>
    <t>720.200.20</t>
  </si>
  <si>
    <t>Prestazioni ambulatoriali</t>
  </si>
  <si>
    <t>720.200.30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</si>
  <si>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</si>
  <si>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</si>
  <si>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</si>
  <si>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</si>
  <si>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</si>
  <si>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</si>
  <si>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</si>
  <si>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</si>
  <si>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</si>
  <si>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</si>
  <si>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</si>
  <si>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</si>
  <si>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</si>
  <si>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</si>
  <si>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</si>
  <si>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</si>
  <si>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</si>
  <si>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</si>
  <si>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</si>
  <si>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</si>
  <si>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</si>
  <si>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</si>
  <si>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</si>
  <si>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</si>
  <si>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</si>
  <si>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</si>
  <si>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</si>
  <si>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</si>
  <si>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</si>
  <si>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</si>
  <si>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</si>
  <si>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</si>
  <si>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</si>
  <si>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</si>
  <si>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</si>
  <si>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</si>
  <si>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</si>
  <si>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</si>
  <si>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</si>
  <si>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</si>
  <si>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</si>
  <si>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</si>
  <si>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</si>
  <si>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</si>
  <si>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</si>
  <si>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</si>
  <si>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</si>
  <si>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</si>
  <si>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</si>
  <si>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</si>
  <si>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510.700.22</t>
  </si>
  <si>
    <t>B.2.B.2.4.C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</si>
  <si>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</si>
  <si>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</si>
  <si>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</si>
  <si>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</si>
  <si>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</si>
  <si>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</si>
  <si>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</si>
  <si>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</si>
  <si>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</si>
  <si>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</si>
  <si>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</si>
  <si>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</si>
  <si>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</si>
  <si>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</si>
  <si>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</si>
  <si>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</si>
  <si>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</si>
  <si>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</si>
  <si>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</si>
  <si>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</si>
  <si>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</si>
  <si>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</si>
  <si>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AA0930</t>
  </si>
  <si>
    <t>AA0940</t>
  </si>
  <si>
    <t>A.6)  Compartecipazione alla spesa per prestazioni sanitarie (Ticket)</t>
  </si>
  <si>
    <t>AA0950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</si>
  <si>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</si>
  <si>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</si>
  <si>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</si>
  <si>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</si>
  <si>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</si>
  <si>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</si>
  <si>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</si>
  <si>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</si>
  <si>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</si>
  <si>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</si>
  <si>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</si>
  <si>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</si>
  <si>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</si>
  <si>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</si>
  <si>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</si>
  <si>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</si>
  <si>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</si>
  <si>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</si>
  <si>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</si>
  <si>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</si>
  <si>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</si>
  <si>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</si>
  <si>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</si>
  <si>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</si>
  <si>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</si>
  <si>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</si>
  <si>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</si>
  <si>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</si>
  <si>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</si>
  <si>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</si>
  <si>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</si>
  <si>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</si>
  <si>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</si>
  <si>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</si>
  <si>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</si>
  <si>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</si>
  <si>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x.x.x</t>
  </si>
  <si>
    <t>700.000.00</t>
  </si>
  <si>
    <t>BEITRÄGE DES LANDES FÜR LAUFENDE AUSGABEN</t>
  </si>
  <si>
    <t>CONTRIBUTI IN C/ESERCIZIO DA PAB</t>
  </si>
  <si>
    <t>700.100.00</t>
  </si>
  <si>
    <t xml:space="preserve">NICHT VERWENDUNGSGEBUNDENE BEITRÄGE DES LANDES FÜR LAUFENDE AUSGABEN </t>
  </si>
  <si>
    <t>CONTRIBUTI IN C/ESERCIZIO DA PAB CON DESTINAZIONE INDISTINTA</t>
  </si>
  <si>
    <t>700.100.10</t>
  </si>
  <si>
    <t>A.1.a</t>
  </si>
  <si>
    <t>700.200.00</t>
  </si>
  <si>
    <t xml:space="preserve">VERWENDUNGSGEBUNDENE BEITRÄGE DES LANDES FÜR LAUFENDE AUSGABEN </t>
  </si>
  <si>
    <t>CONTRIBUTI IN C/ESERCIZIO DA PAB CON DESTINAZIONE VINCOLATA</t>
  </si>
  <si>
    <t>700.200.10</t>
  </si>
  <si>
    <t>700.300.00</t>
  </si>
  <si>
    <t>BEITRÄGE DES LANDES FÜR LAUFENDE AUSGABEN FÜR DIE ERNEUERUNG VON VERTRÄGEN</t>
  </si>
  <si>
    <t>CONTRIBUTI IN C/ESERCIZIO DA PAB PER RINNOVI CONTRATTUALI</t>
  </si>
  <si>
    <t>700.300.10</t>
  </si>
  <si>
    <t>700.400.00</t>
  </si>
  <si>
    <t>BEITRÄGE DES LANDES FÜR LAUFENDE AUSGABEN FÜR ZUSÄTZLICHE BETREUUNG</t>
  </si>
  <si>
    <t>CONTRIBUTI IN C/ESERCIZIO DA PAB PER ASSISTENZA AGGIUNTIVA</t>
  </si>
  <si>
    <t>700.400.10</t>
  </si>
  <si>
    <t>LEISTUNGEN GEM. ART. 15 LG 30/92 (AUSSERORDENTLICHE VERSORGUNG MIT PROTHESEN)</t>
  </si>
  <si>
    <t>PRESTAZIONI DI CUI ALL'ART. 15 LP 30/92 (FORN. STRAORD. PROT.)</t>
  </si>
  <si>
    <t>700.400.20</t>
  </si>
  <si>
    <t>700.400.30</t>
  </si>
  <si>
    <t>LEISTUNGEN GEM. LG 16/88 (ZAHNÄRZTLICHE BETREUUNG)</t>
  </si>
  <si>
    <t>PRESTAZIONI DI CUI L.P. 16/88 (ASSISTENZA ODONTOIATRICA)</t>
  </si>
  <si>
    <t>700.400.90</t>
  </si>
  <si>
    <t>SONSTIGE BEITRÄGE DES LANDES FÜR ZUSÄTZLICHE BETREUUNG</t>
  </si>
  <si>
    <t xml:space="preserve">ALTRI CONTRIBUTI IN C/ESERCIZIO DA PAB PER ASSISTENZA AGGIUNTIVA </t>
  </si>
  <si>
    <t>710.000.00</t>
  </si>
  <si>
    <t>710</t>
  </si>
  <si>
    <t>SONSTIGE BEITRÄGE FÜR LAUFENDE AUSGABEN</t>
  </si>
  <si>
    <t>ALTRI CONTRIBUTI IN C/ESERCIZIO</t>
  </si>
  <si>
    <t>710.100.00</t>
  </si>
  <si>
    <t>710.100.10</t>
  </si>
  <si>
    <t>710.200.00</t>
  </si>
  <si>
    <t>BEITRÄGE FÜR LAUFENDE AUSGABEN VON ANDEREN KÖRPERSCHAFTEN</t>
  </si>
  <si>
    <t>CONTRIBUTI IN C/ESERCIZIO DA ALTRI ENTI</t>
  </si>
  <si>
    <t>710.200.10</t>
  </si>
  <si>
    <t>720.000.00</t>
  </si>
  <si>
    <t>720</t>
  </si>
  <si>
    <t>ERLÖSE AUS LEISTUNGEN</t>
  </si>
  <si>
    <t>RICAVI PER PRESTAZIONI</t>
  </si>
  <si>
    <t>720.100.00</t>
  </si>
  <si>
    <t>ERLÖSE AUS KRANKENHAUSAUFENTHALTSBEZOGENEN LEISTUNGEN</t>
  </si>
  <si>
    <t>RICAVI PER PRESTAZIONI IN REGIME DI RICOVERO</t>
  </si>
  <si>
    <t>FORNITURE DI PRODOTTI SANITARI DA PARTE DELLE AZIENDE SANITARIE EXTRA PAB</t>
  </si>
  <si>
    <t>420.000.00</t>
  </si>
  <si>
    <t>420</t>
  </si>
  <si>
    <t>RÜCKERSTATTUNGEN, ZUWEISUNGEN UND BEITRÄGE</t>
  </si>
  <si>
    <t>RIMBORSI, ASSEGNI E CONTRIBUTI</t>
  </si>
  <si>
    <t>420.100.00</t>
  </si>
  <si>
    <t>RÜCKERSTATTUNGEN FÜR STATIONÄRE BEHANDLUNG IN ITALIEN</t>
  </si>
  <si>
    <t>RIMBORSI PER RICOVERI IN ITALIA</t>
  </si>
  <si>
    <t>420.100.10</t>
  </si>
  <si>
    <t>Altri rimborsi, assegni e contributi</t>
  </si>
  <si>
    <t>420.110.00</t>
  </si>
  <si>
    <t>RÜCKERSTATTUNGEN FÜR STATIONÄRE BEHANDLUNG IM AUSLAND</t>
  </si>
  <si>
    <t>RIMBORSI PER RICOVERI ALL'ESTERO</t>
  </si>
  <si>
    <t>420.110.10</t>
  </si>
  <si>
    <t>Rimborsi per cure all'estero</t>
  </si>
  <si>
    <t>420.120.00</t>
  </si>
  <si>
    <t>RÜCKERSTATTUNGEN FÜR ERGÄNZENDE BEHANDLUNG</t>
  </si>
  <si>
    <t>RIMBORSI PER ASSISTENZA INTEGRATIVA</t>
  </si>
  <si>
    <t>420.120.10</t>
  </si>
  <si>
    <t>420.130.00</t>
  </si>
  <si>
    <t>RÜCKERSTATTUNGEN FÜR ALLGEMEIN-ÄRZTLICHE BETREUUNG</t>
  </si>
  <si>
    <t>RIMBORSI PER ASSISTENZA MEDICO GENERICA</t>
  </si>
  <si>
    <t>420.130.10</t>
  </si>
  <si>
    <t>420.130.20</t>
  </si>
  <si>
    <t>RÜCKERSTATTUNGEN DER KOSTEN FÜR HAUSGEBURTEN (LG 33/88 ART. 21)</t>
  </si>
  <si>
    <t>420.140.00</t>
  </si>
  <si>
    <t>RÜCKERSTATTUNGEN FÜR FACHÄRZTLICHE LEISTUNGEN</t>
  </si>
  <si>
    <t>RIMBORSI PER PRESTAZIONI SPECIALISTICHE</t>
  </si>
  <si>
    <t>420.140.10</t>
  </si>
  <si>
    <t>420.150.00</t>
  </si>
  <si>
    <t>RÜCKERSTATTUNGEN FÜR ZAHNÄRZTLICHE LEISTUNGEN LG 16/88</t>
  </si>
  <si>
    <t>RIMBORSI PER ASSISTENZA ODONTOIATRICA LP 16/88</t>
  </si>
  <si>
    <t>420.150.10</t>
  </si>
  <si>
    <t>420.200.00</t>
  </si>
  <si>
    <t>BEITRÄGE, ZUWEISUNGEN UND VERSCHIEDENE UNTERSTÜTZUNGSGELDER FÜR ALLGEMEIN-ÄRZTLICHE BETREUUNG</t>
  </si>
  <si>
    <t>VERWENDUNG DER ANFANGSBEWERTUNGSRÜCKLAGE DES ANLAGEVERMÖGENS</t>
  </si>
  <si>
    <t>UTILIZZO RISERVA PER VALUTAZIONE INIZIALE DELLE IMMOBILIZZAZIONI</t>
  </si>
  <si>
    <t>810.400.10</t>
  </si>
  <si>
    <t>810.500.00</t>
  </si>
  <si>
    <t>VERWENDUNG DER RÜCKLAGE FÜR IN VORHERIGEN GESCHÄFTSJAHREN ZWECKGEBUNDENE INVESTITIONEN</t>
  </si>
  <si>
    <t>UTILIZZO RISERVA PER INVESTIMENTI GIA' IMPEGNATI NELLE GESTIONI PREGRESSE</t>
  </si>
  <si>
    <t>810.500.10</t>
  </si>
  <si>
    <t>810.600.00</t>
  </si>
  <si>
    <t>VERWENDUNG DER RÜCKLAGE FÜR SCHENKUNGEN UND LEGATE</t>
  </si>
  <si>
    <t>UTILIZZO RISERVA PER DONAZIONI E LASCITI</t>
  </si>
  <si>
    <t>810.600.10</t>
  </si>
  <si>
    <t>TOTALE ATTIVO</t>
  </si>
  <si>
    <t>TOTALE PASSIVO E NETTO</t>
  </si>
  <si>
    <t>TOTALE COSTI</t>
  </si>
  <si>
    <t>TOTALE RICAVI</t>
  </si>
  <si>
    <t>RISULTATO ECONOMICO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</si>
  <si>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</si>
  <si>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</si>
  <si>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</si>
  <si>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</si>
  <si>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</si>
  <si>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</si>
  <si>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</si>
  <si>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</si>
  <si>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</si>
  <si>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</si>
  <si>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</si>
  <si>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</si>
  <si>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</si>
  <si>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</si>
  <si>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</si>
  <si>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</si>
  <si>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</si>
  <si>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</si>
  <si>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</si>
  <si>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</si>
  <si>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</si>
  <si>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</si>
  <si>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</si>
  <si>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</si>
  <si>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</si>
  <si>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BA2070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</si>
  <si>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</si>
  <si>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</si>
  <si>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</si>
  <si>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</si>
  <si>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</si>
  <si>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</si>
  <si>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</si>
  <si>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</si>
  <si>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</si>
  <si>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</si>
  <si>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B.6.A) Costo del personale dirigente ruolo professionale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</si>
  <si>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</si>
  <si>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</si>
  <si>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</si>
  <si>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</si>
  <si>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</si>
  <si>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</si>
  <si>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</si>
  <si>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</si>
  <si>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</si>
  <si>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</si>
  <si>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</si>
  <si>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</si>
  <si>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</si>
  <si>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</si>
  <si>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</si>
  <si>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</si>
  <si>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</si>
  <si>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</si>
  <si>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</si>
  <si>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</si>
  <si>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</si>
  <si>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</si>
  <si>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</si>
  <si>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</si>
  <si>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</si>
  <si>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</si>
  <si>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</si>
  <si>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</si>
  <si>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</si>
  <si>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</si>
  <si>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</si>
  <si>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</si>
  <si>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</si>
  <si>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</si>
  <si>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</si>
  <si>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</si>
  <si>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</si>
  <si>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</si>
  <si>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</si>
  <si>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</si>
  <si>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</si>
  <si>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</si>
  <si>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</si>
  <si>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</si>
  <si>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</si>
  <si>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</si>
  <si>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</si>
  <si>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</si>
  <si>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</si>
  <si>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</si>
  <si>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</si>
  <si>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</si>
  <si>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</si>
  <si>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</si>
  <si>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</si>
  <si>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</si>
  <si>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</si>
  <si>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</si>
  <si>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Prestazioni di ricovero</t>
  </si>
  <si>
    <t>720.100.20</t>
  </si>
  <si>
    <t>KRANKENHAUSAUFENTHALTSBEZOGENE LEISTUNGEN  FÜR SANITÄTSBETRIEBE AUSSERHALB DES LANDES (DIREKT VERRECHNET)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</si>
  <si>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</si>
  <si>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</si>
  <si>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</si>
  <si>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</si>
  <si>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</si>
  <si>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</si>
  <si>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</si>
  <si>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</si>
  <si>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</si>
  <si>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</si>
  <si>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</si>
  <si>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</si>
  <si>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</si>
  <si>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</si>
  <si>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</si>
  <si>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</si>
  <si>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</si>
  <si>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BA1160</t>
  </si>
  <si>
    <t>B.2.A.12.2) - da pubblico (altri soggetti pubblici della Regione)</t>
  </si>
  <si>
    <t>BA1170</t>
  </si>
  <si>
    <t>BA1180</t>
  </si>
  <si>
    <t>BA1190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</si>
  <si>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</si>
  <si>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</si>
  <si>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</si>
  <si>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</si>
  <si>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</si>
  <si>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</si>
  <si>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</si>
  <si>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AA0600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</si>
  <si>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</si>
  <si>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</si>
  <si>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</si>
  <si>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</si>
  <si>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</si>
  <si>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</si>
  <si>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AA0640</t>
  </si>
  <si>
    <t>AA0650</t>
  </si>
  <si>
    <t>410.200.20</t>
  </si>
  <si>
    <t>410.200.21</t>
  </si>
  <si>
    <t>410.200.22</t>
  </si>
  <si>
    <t>ZURVERFÜGUNGSTELLUNG VON PERSONAL VON SANITÄTSBETRIEBEN AUSSERHALB DES LANDES (DIREKT VERRECHNET)</t>
  </si>
  <si>
    <t>FORNITURA DI PERSONALE DA AZIENDE SANITARIE EXTRA PAB (FATTURATE DIRETTAMENTE)</t>
  </si>
  <si>
    <t>410.200.30</t>
  </si>
  <si>
    <t>760.300.10</t>
  </si>
  <si>
    <t>760.400.00</t>
  </si>
  <si>
    <t>AKTIVMIETEN</t>
  </si>
  <si>
    <t>LOCAZIONI ATTIVE</t>
  </si>
  <si>
    <t>760.400.10</t>
  </si>
  <si>
    <t>760.500.00</t>
  </si>
  <si>
    <t>ERLÖSE VON BENUTZERN DES KINDERHORTS</t>
  </si>
  <si>
    <t>RICAVI DA UTENTI ASILI NIDO</t>
  </si>
  <si>
    <t>760.500.10</t>
  </si>
  <si>
    <t>760.900.00</t>
  </si>
  <si>
    <t>SONSTIGE ERLÖSE AUS NICHT-BETRIEBLICHER TÄTIGKEIT</t>
  </si>
  <si>
    <t>760.900.10</t>
  </si>
  <si>
    <t>770.000.00</t>
  </si>
  <si>
    <t>770</t>
  </si>
  <si>
    <t>FINANZERTRÄGE</t>
  </si>
  <si>
    <t>PROVENTI FINANZIARI</t>
  </si>
  <si>
    <t>770.100.00</t>
  </si>
  <si>
    <t>PROVENTI FINANZIARI SU DEPOSITI ED ECCEDENZE DI CASSA</t>
  </si>
  <si>
    <t>770.100.10</t>
  </si>
  <si>
    <t>AKTIVZINSEN</t>
  </si>
  <si>
    <t>INTERESSI ATTIVI</t>
  </si>
  <si>
    <t>Interessi attivi su c/c postali e bancari</t>
  </si>
  <si>
    <t>770.100.20</t>
  </si>
  <si>
    <t>AKTIVZINSEN AUF BEAUFTRAGTEM KREDITINSTITUT GEMÄSS  ART. 15 LG 14/2001</t>
  </si>
  <si>
    <t>INTERESSI ATTIVI SU ISTITUTO INCARICATO ART. 15 LP 14/2001</t>
  </si>
  <si>
    <t>770.200.00</t>
  </si>
  <si>
    <t>FINANZERTRÄGE AUS WERTPAPIEREN</t>
  </si>
  <si>
    <t>PROVENTI FINANZIARI SU TITOLI</t>
  </si>
  <si>
    <t>770.200.10</t>
  </si>
  <si>
    <t>C.2.C</t>
  </si>
  <si>
    <t>Proventi finanziari da titoli iscritti nelle immobilizzazioni</t>
  </si>
  <si>
    <t>770.900.00</t>
  </si>
  <si>
    <t>SONSTIGE FINANZERTRÄGE</t>
  </si>
  <si>
    <t>ALTRI PROVENTI FINANZIARI</t>
  </si>
  <si>
    <t>770.900.10</t>
  </si>
  <si>
    <t>Altri interessi attivi</t>
  </si>
  <si>
    <t>770.900.20</t>
  </si>
  <si>
    <t>DIVIDENDEN</t>
  </si>
  <si>
    <t>DIVIDENDI</t>
  </si>
  <si>
    <t>Proventi da partecipazioni</t>
  </si>
  <si>
    <t>780.000.00</t>
  </si>
  <si>
    <t>780</t>
  </si>
  <si>
    <t>AUSSERORDENTLICHE ERTRÄGE</t>
  </si>
  <si>
    <t>SOPRAVVENIENZE ATTIVE</t>
  </si>
  <si>
    <t>780.100.00</t>
  </si>
  <si>
    <t>Altre sopravvenienze attive v/terzi</t>
  </si>
  <si>
    <t>E.1.b</t>
  </si>
  <si>
    <t>780.100.20</t>
  </si>
  <si>
    <t>AKTIVRUNDUNGEN</t>
  </si>
  <si>
    <t>ARROTONDAMENTI ATTIVI</t>
  </si>
  <si>
    <t>E.1.B.4</t>
  </si>
  <si>
    <t>Altri proventi straordinari</t>
  </si>
  <si>
    <t>780.100.30</t>
  </si>
  <si>
    <t>SCONTI ED ABBUONI ATTIVI</t>
  </si>
  <si>
    <t>780.200.00</t>
  </si>
  <si>
    <t>PASSIVSCHWUND</t>
  </si>
  <si>
    <t>INSUSSISTENZE DEL PASSIVO</t>
  </si>
  <si>
    <t>E.1.B.3.2.G</t>
  </si>
  <si>
    <t>Altre Insussistenze attive v/terzi</t>
  </si>
  <si>
    <t>780.300.00</t>
  </si>
  <si>
    <t>AKTIVE DIFFERENZEN AUS GELDWECHSEL</t>
  </si>
  <si>
    <t>DIFFERENZE ATTIVE DI CAMBIO</t>
  </si>
  <si>
    <t>780.300.10</t>
  </si>
  <si>
    <t>ERZIELTE AKTIVE DIFFERENZEN AUS GELDWECHSEL</t>
  </si>
  <si>
    <t>DIFFERENZE ATTIVE DI CAMBIO REALIZZATE</t>
  </si>
  <si>
    <t>C.2.E</t>
  </si>
  <si>
    <t>Utili su cambi</t>
  </si>
  <si>
    <t>780.300.20</t>
  </si>
  <si>
    <t>NICHT ERZIELTE AKTIVE DIFFERENZEN AUS GELDWECHSEL</t>
  </si>
  <si>
    <t>DIFFERENZE ATTIVE DI CAMBIO NON REALIZZATE</t>
  </si>
  <si>
    <t>790.000.00</t>
  </si>
  <si>
    <t>790</t>
  </si>
  <si>
    <t>AUFWERTUNGEN AUS BERICHTIGUNGEN VON FINANZAKTIVA</t>
  </si>
  <si>
    <t>RIVALUTAZIONI PER RETTIFICHE DI ATTIVITÀ FINANZIARIE</t>
  </si>
  <si>
    <t>790.100.00</t>
  </si>
  <si>
    <t>790.100.10</t>
  </si>
  <si>
    <t>Rivalutazioni</t>
  </si>
  <si>
    <t>D.1</t>
  </si>
  <si>
    <t>790.100.20</t>
  </si>
  <si>
    <t>AUFWERTUNGEN FÜR BETEILIGUNGEN AUS DEM UMLAUFVERMÖGEN</t>
  </si>
  <si>
    <t>RIVALUTAZIONE PARTECIPAZIONI ATTIVO CIRCOLANTE</t>
  </si>
  <si>
    <t>790.100.30</t>
  </si>
  <si>
    <t>AUFWERTUNGEN FÜR WERTPAPIERE AUS DEM UMLAUFVERMÖGEN</t>
  </si>
  <si>
    <t>RIVALUTAZIONE TITOLI ATTIVO CIRCOLANTE</t>
  </si>
  <si>
    <t>790.100.40</t>
  </si>
  <si>
    <t>AUFWERTUNGEN FÜR BETEILIGUNGEN  AUS DEM ANLAGEVERMÖGEN</t>
  </si>
  <si>
    <t>RIVALUTAZIONE PARTECIPAZIONI IMMOBILIZZATE</t>
  </si>
  <si>
    <t>790.100.50</t>
  </si>
  <si>
    <t>AUFWERTUNGEN FÜR WERTPAPIERE AUS DEM ANLAGEVERMÖGEN</t>
  </si>
  <si>
    <t>RIVALUTAZIONE TITOLI IMMOBILIZZATI</t>
  </si>
  <si>
    <t>800.000.00</t>
  </si>
  <si>
    <t>VERÄUSSERUNGSGEWINNE</t>
  </si>
  <si>
    <t>PLUSVALENZE</t>
  </si>
  <si>
    <t>800.100.00</t>
  </si>
  <si>
    <t>SOZIALABGABEN - PERSONAL DES FACHSTELLENPLANS</t>
  </si>
  <si>
    <t>ONERI SOCIALI - PERSONALE RUOLO PROFESSIONALE</t>
  </si>
  <si>
    <t>480.600.10</t>
  </si>
  <si>
    <t>480.600.20</t>
  </si>
  <si>
    <t>480.600.30</t>
  </si>
  <si>
    <t>480.600.40</t>
  </si>
  <si>
    <t>480.700.00</t>
  </si>
  <si>
    <t>AA0400</t>
  </si>
  <si>
    <t>AA0410</t>
  </si>
  <si>
    <t>AA0420</t>
  </si>
  <si>
    <t>AA0430</t>
  </si>
  <si>
    <t>AA0440</t>
  </si>
  <si>
    <t>AA0450</t>
  </si>
  <si>
    <t>BA2790</t>
  </si>
  <si>
    <t>BA2800</t>
  </si>
  <si>
    <t>BA2810</t>
  </si>
  <si>
    <t>BA2820</t>
  </si>
  <si>
    <t>BA2840</t>
  </si>
  <si>
    <t>BA2850</t>
  </si>
  <si>
    <t>BA2860</t>
  </si>
  <si>
    <t>BA2870</t>
  </si>
  <si>
    <t>BA2880</t>
  </si>
  <si>
    <t>BA2890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</si>
  <si>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</si>
  <si>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</si>
  <si>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</si>
  <si>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</si>
  <si>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</si>
  <si>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</si>
  <si>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</si>
  <si>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</si>
  <si>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</si>
  <si>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</si>
  <si>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</si>
  <si>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</si>
  <si>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</si>
  <si>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</si>
  <si>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</si>
  <si>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</si>
  <si>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</si>
  <si>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</si>
  <si>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</si>
  <si>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</si>
  <si>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</si>
  <si>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</si>
  <si>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</si>
  <si>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</si>
  <si>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</si>
  <si>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</si>
  <si>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</si>
  <si>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</si>
  <si>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</si>
  <si>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</si>
  <si>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</si>
  <si>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</si>
  <si>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</si>
  <si>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</si>
  <si>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</si>
  <si>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</si>
  <si>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</si>
  <si>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</si>
  <si>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</si>
  <si>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</si>
  <si>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</si>
  <si>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</si>
  <si>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</si>
  <si>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</si>
  <si>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</si>
  <si>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</si>
  <si>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</si>
  <si>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</si>
  <si>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</si>
  <si>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</si>
  <si>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</si>
  <si>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</si>
  <si>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</si>
  <si>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</si>
  <si>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</si>
  <si>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</si>
  <si>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</si>
  <si>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EA0060</t>
  </si>
  <si>
    <t>EA0070</t>
  </si>
  <si>
    <t>B.2.A.16.5)  Costi per servizi sanitari - Mobilità internazionale passiva</t>
  </si>
  <si>
    <t>BA1550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</si>
  <si>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</si>
  <si>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</si>
  <si>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</si>
  <si>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</si>
  <si>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</si>
  <si>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</si>
  <si>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</si>
  <si>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</si>
  <si>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</si>
  <si>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</si>
  <si>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</si>
  <si>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</si>
  <si>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</si>
  <si>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</si>
  <si>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</si>
  <si>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</si>
  <si>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</si>
  <si>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</si>
  <si>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</si>
  <si>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</si>
  <si>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</si>
  <si>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</si>
  <si>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</si>
  <si>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</si>
  <si>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</si>
  <si>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</si>
  <si>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</si>
  <si>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</si>
  <si>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</si>
  <si>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</si>
  <si>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</si>
  <si>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</si>
  <si>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</si>
  <si>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</si>
  <si>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</si>
  <si>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</si>
  <si>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</si>
  <si>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</si>
  <si>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</si>
  <si>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</si>
  <si>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</si>
  <si>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</si>
  <si>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</si>
  <si>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</si>
  <si>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</si>
  <si>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</si>
  <si>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</si>
  <si>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</si>
  <si>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</si>
  <si>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</si>
  <si>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</si>
  <si>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</si>
  <si>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</si>
  <si>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</si>
  <si>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</si>
  <si>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</si>
  <si>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BA1840</t>
  </si>
  <si>
    <t>B.2.B.2.4) Rimborso oneri stipendiali del personale non sanitario in comando</t>
  </si>
  <si>
    <t>Abschreibungen</t>
  </si>
  <si>
    <t>Ammortamenti</t>
  </si>
  <si>
    <t>510.700.23</t>
  </si>
  <si>
    <t>COMPENSI PER IL PERSONALE NON SANITARIO IN COMANDO DA ALTRI ENTI</t>
  </si>
  <si>
    <t>510.800.00</t>
  </si>
  <si>
    <t>VERGÜTUNGEN FÜR DAS LEITENDE PERSONAL DER TIERÄRZTLICHEN BETREUUNG</t>
  </si>
  <si>
    <t>COMPENSI PER IL PERSONALE PREPOSTO ASSISTENZA ZOOIATRICA</t>
  </si>
  <si>
    <t>510.800.10</t>
  </si>
  <si>
    <t>520.000.00</t>
  </si>
  <si>
    <t>520</t>
  </si>
  <si>
    <t>ABSCHREIBUNGEN IMMATERIELLE ANLAGEGÜTER</t>
  </si>
  <si>
    <t>AMMORTAMENTI IMMOBILIZZAZIONI IMMATERIALI</t>
  </si>
  <si>
    <t>520.100.00</t>
  </si>
  <si>
    <t>KOSTEN FÜR EINRICHTUNG UND ERWEITERUNG - ABSCHREIBUNGEN</t>
  </si>
  <si>
    <t>COSTI DI IMPIANTO E DI AMPLIAMENTO - AMMORTAMENTI</t>
  </si>
  <si>
    <t>520.100.10</t>
  </si>
  <si>
    <t>Ammortamenti delle immobilizzazioni immateriali</t>
  </si>
  <si>
    <t>B.6.a</t>
  </si>
  <si>
    <t>520.200.00</t>
  </si>
  <si>
    <t>520.200.10</t>
  </si>
  <si>
    <t>520.300.00</t>
  </si>
  <si>
    <t>PATENTRECHTE UND RECHTE ZUR NUTZUNG VON GEISTESWERKEN - ABSCHREIBUNGEN</t>
  </si>
  <si>
    <t>DIRITTI DI BREVETTO E DIRITTI DI UTILIZZAZIONE DELLE OPERE D'INGEGNO - AMMORTAMENTI</t>
  </si>
  <si>
    <t>520.300.10</t>
  </si>
  <si>
    <t>520.400.00</t>
  </si>
  <si>
    <t>KONZESSIONEN, LIZENZEN, MARKEN UND ÄHNLICHE RECHTE - ABSCHREIBUNGEN</t>
  </si>
  <si>
    <t>CONCESSIONI, LICENZE, MARCHI E DIRITTI SIMILI - AMMORTAMENTI</t>
  </si>
  <si>
    <t>520.400.10</t>
  </si>
  <si>
    <t>520.600.00</t>
  </si>
  <si>
    <t>SONSTIGES ANLAGEVERMÖGEN</t>
  </si>
  <si>
    <t>520.600.10</t>
  </si>
  <si>
    <t>525.000.00</t>
  </si>
  <si>
    <t>525</t>
  </si>
  <si>
    <t>ABSCHREIBUNGEN MATERIELLE ANLAGEGÜTER</t>
  </si>
  <si>
    <t>AMMORTAMENTI IMMOBILIZZAZIONI MATERIALI</t>
  </si>
  <si>
    <t>525.100.00</t>
  </si>
  <si>
    <t>GEBÄUDE - ABSCHREIBUNGEN</t>
  </si>
  <si>
    <t>FABBRICATI - AMMORTAMENTI</t>
  </si>
  <si>
    <t>525.100.10</t>
  </si>
  <si>
    <t>Ammortamenti fabbricati strumentali (indisponibili)</t>
  </si>
  <si>
    <t>B.6.b</t>
  </si>
  <si>
    <t>525.200.00</t>
  </si>
  <si>
    <t>MASCHINEN UND MASCHINELLE ANLAGEN - ABSCHREIBUNGEN</t>
  </si>
  <si>
    <t>IMPIANTI E MACCHINARI - AMMORTAMENTI</t>
  </si>
  <si>
    <t>525.200.10</t>
  </si>
  <si>
    <t>Ammortamenti delle altre immobilizzazioni materiali</t>
  </si>
  <si>
    <t>525.300.00</t>
  </si>
  <si>
    <t>MEDIZINISCHE GERÄTE - ABSCHREIBUNGEN</t>
  </si>
  <si>
    <t>ATTREZZATURE SANITARIE - AMMORTAMENTI</t>
  </si>
  <si>
    <t>525.300.10</t>
  </si>
  <si>
    <t>525.400.00</t>
  </si>
  <si>
    <t>EINRICHTUNG UND AUSSTATTUNG - ABSCHREIBUNGEN</t>
  </si>
  <si>
    <t>MOBILI ED ARREDI - AMMORTAMENTI</t>
  </si>
  <si>
    <t>525.400.10</t>
  </si>
  <si>
    <t>525.500.00</t>
  </si>
  <si>
    <t>KRAFTFAHRZEUGE - ABSCHREIBUNGEN</t>
  </si>
  <si>
    <t>AUTOMEZZI - AMMORTAMENTI</t>
  </si>
  <si>
    <t>525.500.10</t>
  </si>
  <si>
    <t>525.900.00</t>
  </si>
  <si>
    <t>SONSTIGE GÜTER - ABSCHREIBUNGEN</t>
  </si>
  <si>
    <t>ALTRI BENI - AMMORTAMENTI</t>
  </si>
  <si>
    <t>525.900.10</t>
  </si>
  <si>
    <t>UMSTRUKTURIERUNG UND AUSSERORDENTLICHE INSTANDHALTUNG VON GÜTERN DRITTER - ABSCHREIBUNGEN</t>
  </si>
  <si>
    <t>RISTRUTTURAZIONI E MANUTENZIONI STRAORDINARIE SU BENI DI TERZI - AMMORTAMENTI</t>
  </si>
  <si>
    <t>527.000.00</t>
  </si>
  <si>
    <t>527</t>
  </si>
  <si>
    <t>SONSTIGE ABWERTUNGEN DES ANLAGEVERMÖGENS</t>
  </si>
  <si>
    <t xml:space="preserve">ALTRE SVALUTAZIONI DELLE IMMOBILIZZAZIONI </t>
  </si>
  <si>
    <t>527.100.00</t>
  </si>
  <si>
    <t>ABWERTUNGEN DES IMMATERIELLEN ANLAGEVERMÖGENS</t>
  </si>
  <si>
    <t>SVALUTAZIONE DELLE IMMOBILIZZAZIONI IMMATERIALI</t>
  </si>
  <si>
    <t>527.100.10</t>
  </si>
  <si>
    <t>B.6.c</t>
  </si>
  <si>
    <t>527.200.00</t>
  </si>
  <si>
    <t>ABWERTUNGEN DES MATERIELLEN ANLAGEVERMÖGENS</t>
  </si>
  <si>
    <t>SVALUTAZIONE DELLE IMMOBILIZZAZIONI MATERIALI</t>
  </si>
  <si>
    <t>527.200.10</t>
  </si>
  <si>
    <t>530.000.00</t>
  </si>
  <si>
    <t>530</t>
  </si>
  <si>
    <t>95</t>
  </si>
  <si>
    <t>ACCANTONAMENTI AL FONDO RISCHI E ONERI</t>
  </si>
  <si>
    <t>Y.3</t>
  </si>
  <si>
    <t>B.9</t>
  </si>
  <si>
    <t>535.200.00</t>
  </si>
  <si>
    <t>ZUWEISUNGEN AN RÜCKSTELLUNGEN FÜR ZU LIQUIDIERENDE AUFWENDUNGEN FÜR DAS KONVENTIONIERTE PERSONAL</t>
  </si>
  <si>
    <t>ACCANTONAMENTI AL FONDO ONERI PER IL PERSONALE CONVENZIONATO DA LIQUIDARE</t>
  </si>
  <si>
    <t>535.200.10</t>
  </si>
  <si>
    <t>Altri accantonamenti per rischi</t>
  </si>
  <si>
    <t>535.350.00</t>
  </si>
  <si>
    <t>ACCANTONAMENTI AL FONDO ONERI PER LE STRUTTURE CONVENZIONATE DA LIQUIDARE</t>
  </si>
  <si>
    <t>535.350.10</t>
  </si>
  <si>
    <t>535.450.00</t>
  </si>
  <si>
    <t>ZUWEISUNGEN AN RÜCKSTELLUNGEN FÜR ERNEUERUNG DER VERTRÄGE FÜR DAS BEDIENSTETE PERSONAL</t>
  </si>
  <si>
    <t>ACCANTONAMENTI AL FONDO ONERI PER RINNOVO CONTRATTI PER IL PERSONALE DIPENDENTE</t>
  </si>
  <si>
    <t>535.450.15</t>
  </si>
  <si>
    <t>B.1.A)  Acquisti di beni sanitari</t>
  </si>
  <si>
    <t>BA0030</t>
  </si>
  <si>
    <t>B.1.A.1)  Prodotti farmaceutici ed emoderivati</t>
  </si>
  <si>
    <t>BA0040</t>
  </si>
  <si>
    <t>B.2.A.1.1) - da convenzione</t>
  </si>
  <si>
    <t>BA0050</t>
  </si>
  <si>
    <t>B.1.A.1.2) Medicinali senza AIC</t>
  </si>
  <si>
    <t>BA0060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</si>
  <si>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</si>
  <si>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</si>
  <si>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</si>
  <si>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</si>
  <si>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</si>
  <si>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</si>
  <si>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</si>
  <si>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</si>
  <si>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</si>
  <si>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</si>
  <si>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</si>
  <si>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</si>
  <si>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</si>
  <si>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</si>
  <si>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</si>
  <si>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</si>
  <si>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</si>
  <si>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</si>
  <si>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</si>
  <si>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</si>
  <si>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</si>
  <si>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</si>
  <si>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</si>
  <si>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</si>
  <si>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</si>
  <si>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</si>
  <si>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</si>
  <si>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</si>
  <si>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</si>
  <si>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</si>
  <si>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</si>
  <si>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</si>
  <si>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</si>
  <si>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</si>
  <si>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</si>
  <si>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EA0520</t>
  </si>
  <si>
    <t>EA0530</t>
  </si>
  <si>
    <t>EA0540</t>
  </si>
  <si>
    <t>EA0550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</si>
  <si>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</si>
  <si>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</si>
  <si>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</si>
  <si>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</si>
  <si>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</si>
  <si>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</si>
  <si>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</si>
  <si>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</si>
  <si>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</si>
  <si>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</si>
  <si>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</si>
  <si>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</si>
  <si>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</si>
  <si>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</si>
  <si>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</si>
  <si>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</si>
  <si>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</si>
  <si>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</si>
  <si>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</si>
  <si>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</si>
  <si>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</si>
  <si>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</si>
  <si>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</si>
  <si>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</si>
  <si>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</si>
  <si>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ZZ9999</t>
  </si>
  <si>
    <t>RISULTATO DI ESERCIZIO</t>
  </si>
  <si>
    <t>Il Funzionario responsabile dell'area economico-finanziaria</t>
  </si>
  <si>
    <t>Il Direttore Generale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</si>
  <si>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</si>
  <si>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</si>
  <si>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</si>
  <si>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</si>
  <si>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</si>
  <si>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</si>
  <si>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</si>
  <si>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</si>
  <si>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</si>
  <si>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</si>
  <si>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</si>
  <si>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</si>
  <si>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</si>
  <si>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</si>
  <si>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</si>
  <si>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</si>
  <si>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</si>
  <si>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</si>
  <si>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</si>
  <si>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</si>
  <si>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</si>
  <si>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</si>
  <si>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</si>
  <si>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</si>
  <si>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</si>
  <si>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</si>
  <si>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</si>
  <si>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</si>
  <si>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</si>
  <si>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</si>
  <si>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</si>
  <si>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</si>
  <si>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</si>
  <si>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</si>
  <si>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</si>
  <si>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</si>
  <si>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</si>
  <si>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</si>
  <si>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</si>
  <si>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</si>
  <si>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</si>
  <si>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</si>
  <si>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</si>
  <si>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</si>
  <si>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BA2600</t>
  </si>
  <si>
    <t>BA2610</t>
  </si>
  <si>
    <t>BA2620</t>
  </si>
  <si>
    <t>BA2630</t>
  </si>
  <si>
    <t>ONERI PER IL PERSONALE RELIGIOSO CONVENZIONATO</t>
  </si>
  <si>
    <t>510.250.10</t>
  </si>
  <si>
    <t>510.300.00</t>
  </si>
  <si>
    <t>ONERI PER IL PERSONALE TIROCINANTE E BORSISTA (COMPRESI ONERI RIFLESSI)</t>
  </si>
  <si>
    <t>510.300.10</t>
  </si>
  <si>
    <t>AUSGABEN FÜR AUSBILDUNGS- UND TURNUSPERSONAL (EINSCHLIESSLICH DER EINSCHLÄGIGEN LASTEN)</t>
  </si>
  <si>
    <t>510.400.00</t>
  </si>
  <si>
    <t>KOSTEN FÜR AUSBILDUNG, SPEZIALISIERUNG UND WEITERBILDUNG DES PERSONALS</t>
  </si>
  <si>
    <t>COSTI PER SERVIZI DI FORMAZIONE, SPECIALIZZAZIONE ED AGGIORNAMENTO DEL PERSONALE</t>
  </si>
  <si>
    <t>510.400.10</t>
  </si>
  <si>
    <t>Formazione (esternalizzata e non) da privato</t>
  </si>
  <si>
    <t>510.450.00</t>
  </si>
  <si>
    <t>TASCHENGELD FÜR SCHÜLER</t>
  </si>
  <si>
    <t>510.450.10</t>
  </si>
  <si>
    <t>510.500.00</t>
  </si>
  <si>
    <t xml:space="preserve">VERGÜTUNGEN FÜR FREIE LEHRTÄTIGKEIT DES BEDIENSTETEN PERSONALS </t>
  </si>
  <si>
    <t>INDENNITA' PER ATTIVITÀ DI LIBERA DOCENZA DEL PERSONALE DIPENDENTE</t>
  </si>
  <si>
    <t>510.500.10</t>
  </si>
  <si>
    <t>Formazione (esternalizzata e non) da pubblico</t>
  </si>
  <si>
    <t>510.550.00</t>
  </si>
  <si>
    <t>VERGÜTUNGEN FÜR EXTERNE LEHRKRÄFTE</t>
  </si>
  <si>
    <t>COMPENSI A DOCENTI ESTERNI</t>
  </si>
  <si>
    <t>510.550.10</t>
  </si>
  <si>
    <t>510.600.00</t>
  </si>
  <si>
    <t>VERGÜTUNGEN FÜR ÄRTZLICHE SPRENGELKOORDINATOREN</t>
  </si>
  <si>
    <t>COMPENSI A SANITARI COORDINATORI DI DISTRETTO</t>
  </si>
  <si>
    <t>510.600.10</t>
  </si>
  <si>
    <t>510.650.00</t>
  </si>
  <si>
    <t>VERGÜTUNGEN FÜR GESUNDHEITSPERSONAL MIT FUNKTION ALS SPRENGELHYGIENIKER</t>
  </si>
  <si>
    <t>COMPENSI A SANITARI CON FUNZIONE IGIENISTA DISTRETTUALE</t>
  </si>
  <si>
    <t>510.650.10</t>
  </si>
  <si>
    <t>510.700.00</t>
  </si>
  <si>
    <t>VERGÜTUNGEN FÜR DAS AN DEN BETRIEB FREIGESTELLTE PERSONAL</t>
  </si>
  <si>
    <t>510.700.12</t>
  </si>
  <si>
    <t>COMPENSI PER IL PERSONALE SANITARIO IN COMANDO DA AS EXTRA - PAB</t>
  </si>
  <si>
    <t>510.700.13</t>
  </si>
  <si>
    <t>COMPENSI PER IL PERSONALE SANITARIO IN COMANDO DA ALTRI ENTI</t>
  </si>
  <si>
    <t>da pubblico (altri soggetti pubbl. della Regione)</t>
  </si>
  <si>
    <t>340.350.20</t>
  </si>
  <si>
    <t>340.350.30</t>
  </si>
  <si>
    <t>SERVIZI DI TRASPORTO SANITARI DA PRIVATO</t>
  </si>
  <si>
    <t>da privato</t>
  </si>
  <si>
    <t>340.360.00</t>
  </si>
  <si>
    <t>360</t>
  </si>
  <si>
    <t>SERVIZI DI TRASPORTO NON SANITARI</t>
  </si>
  <si>
    <t>340.360.10</t>
  </si>
  <si>
    <t>Servizi trasporti (non sanitari)</t>
  </si>
  <si>
    <t>340.400.00</t>
  </si>
  <si>
    <t>MÜLLBESEITIGUNG UND MÜLLTRANSPORT</t>
  </si>
  <si>
    <t>SMALTIMENTO RIFIUTI E TRASPORTI DI RIFIUTI</t>
  </si>
  <si>
    <t>340.400.10</t>
  </si>
  <si>
    <t>Smaltimento rifiuti</t>
  </si>
  <si>
    <t>340.450.00</t>
  </si>
  <si>
    <t>450</t>
  </si>
  <si>
    <t>BEWACHUNG</t>
  </si>
  <si>
    <t>VIGILANZA</t>
  </si>
  <si>
    <t>340.450.10</t>
  </si>
  <si>
    <t>Altri servizi non sanitari da privato</t>
  </si>
  <si>
    <t>340.500.00</t>
  </si>
  <si>
    <t>BERATUNGEN</t>
  </si>
  <si>
    <t>CONSULENZE</t>
  </si>
  <si>
    <t>340.500.20</t>
  </si>
  <si>
    <t>340.500.40</t>
  </si>
  <si>
    <t>CONSULENZE SANITARIE DA AZIENDE SANITARIE ESTERE</t>
  </si>
  <si>
    <t>340.500.50</t>
  </si>
  <si>
    <t>CONSULENZE SANITARIE DA STRUTTURE SANITARIE PRIVATE</t>
  </si>
  <si>
    <t>720.100.21</t>
  </si>
  <si>
    <t>720.100.30</t>
  </si>
  <si>
    <t>720.100.40</t>
  </si>
  <si>
    <t>KRANKENHAUSAUFENTHALTSBEZOGENE LEISTUNGEN  FÜR AUSLÄNDISCHE SANITÄTSBETRIEBE (DIREKT VERRECHNET)</t>
  </si>
  <si>
    <t>720.100.41</t>
  </si>
  <si>
    <t>720.100.50</t>
  </si>
  <si>
    <t>PRESTAZIONI DI RICOVERO A STRUTTURE PRIVATE</t>
  </si>
  <si>
    <t>720.200.00</t>
  </si>
  <si>
    <t>350.300.00</t>
  </si>
  <si>
    <t>TELEFONGEBÜHREN</t>
  </si>
  <si>
    <t>SPESE TELEFONICHE</t>
  </si>
  <si>
    <t>350.300.10</t>
  </si>
  <si>
    <t>Utenze telefoniche</t>
  </si>
  <si>
    <t>350.400.00</t>
  </si>
  <si>
    <t>INTERNET</t>
  </si>
  <si>
    <t>350.400.10</t>
  </si>
  <si>
    <t>350.500.00</t>
  </si>
  <si>
    <t>FERNSEH- UND RUNDFUNKGEBÜHREN</t>
  </si>
  <si>
    <t>CANONI RADIOTELEVISIVI</t>
  </si>
  <si>
    <t>350.500.10</t>
  </si>
  <si>
    <t>350.600.00</t>
  </si>
  <si>
    <t>DATENBANKEN</t>
  </si>
  <si>
    <t>720.200.40</t>
  </si>
  <si>
    <t>720.200.41</t>
  </si>
  <si>
    <t>720.200.50</t>
  </si>
  <si>
    <t>720.300.00</t>
  </si>
  <si>
    <t>ERLÖSE FÜR VERWALTUNGS- UND FÜHRUNGSLEISTUNGEN</t>
  </si>
  <si>
    <t>RICAVI PER PRESTAZIONI AMMINISTRATIVE E GESTIONALI</t>
  </si>
  <si>
    <t>720.300.20</t>
  </si>
  <si>
    <t>ERLÖSE FÜR VERWALTUNGS- UND FÜHRUNGSLEISTUNGEN FÜR SANITÄTSBETRIEBE AUSSERHALB DES LANDES</t>
  </si>
  <si>
    <t>B.2.A.14.6)  Rimborsi, assegni e contributi v/Aziende sanitarie pubbliche della Regione</t>
  </si>
  <si>
    <t>BA1350</t>
  </si>
  <si>
    <t>B.2.A.15)  Consulenze, Collaborazioni,  Interinale e altre prestazioni di lavoro sanitarie e sociosanitarie</t>
  </si>
  <si>
    <t>BA1360</t>
  </si>
  <si>
    <t>BA1370</t>
  </si>
  <si>
    <t>BA1380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</si>
  <si>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</si>
  <si>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</si>
  <si>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</si>
  <si>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</si>
  <si>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</si>
  <si>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</si>
  <si>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</si>
  <si>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</si>
  <si>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</si>
  <si>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</si>
  <si>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</si>
  <si>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</si>
  <si>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</si>
  <si>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</si>
  <si>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</si>
  <si>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</si>
  <si>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</si>
  <si>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</si>
  <si>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</si>
  <si>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</si>
  <si>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</si>
  <si>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</si>
  <si>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</si>
  <si>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</si>
  <si>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</si>
  <si>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</si>
  <si>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</si>
  <si>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</si>
  <si>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</si>
  <si>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</si>
  <si>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</si>
  <si>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</si>
  <si>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</si>
  <si>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</si>
  <si>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</si>
  <si>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BA0550</t>
  </si>
  <si>
    <t>BA0560</t>
  </si>
  <si>
    <t>BA0570</t>
  </si>
  <si>
    <t>BA0580</t>
  </si>
  <si>
    <t>BA0590</t>
  </si>
  <si>
    <t>BA0600</t>
  </si>
  <si>
    <t>BA0610</t>
  </si>
  <si>
    <t>BA0620</t>
  </si>
  <si>
    <t>BA0630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</si>
  <si>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</si>
  <si>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</si>
  <si>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</si>
  <si>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</si>
  <si>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</si>
  <si>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</si>
  <si>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</si>
  <si>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18) Prest. ricov.  n. ric. (mob. sanit. passiva)</t>
  </si>
  <si>
    <t>410.100.20</t>
  </si>
  <si>
    <t>AUFENTHALTSBEZOGENE  LEISTUNGEN VON SANITÄTSBETRIEBEN  AUSSERHALB DES LANDES (DIREKT VERRECHNET)</t>
  </si>
  <si>
    <t>410.100.21</t>
  </si>
  <si>
    <t>410.100.30</t>
  </si>
  <si>
    <t>410.100.40</t>
  </si>
  <si>
    <t>AUFENTHALTSBEZOGENE  LEISTUNGEN VON AUSLÄNDISCHEN SANITÄTSBETRIEBEN (DIREKT VERRECHNET)</t>
  </si>
  <si>
    <t>PRESTAZIONI DI RICOVERO DA AZIENDE SANITARIE ESTERE  (FATTURATE DIRETTAMENTE)</t>
  </si>
  <si>
    <t>410.100.41</t>
  </si>
  <si>
    <t>41</t>
  </si>
  <si>
    <t>410.100.50</t>
  </si>
  <si>
    <t>410.200.00</t>
  </si>
  <si>
    <t>COSTI PER PRESTAZIONI SANITARIE NON DI RICOVERO</t>
  </si>
  <si>
    <t>B.2.b</t>
  </si>
  <si>
    <t>110</t>
  </si>
  <si>
    <t>12</t>
  </si>
  <si>
    <t>13</t>
  </si>
  <si>
    <t>91</t>
  </si>
  <si>
    <t>410.200.32</t>
  </si>
  <si>
    <t>410.200.40</t>
  </si>
  <si>
    <t>PRESTAZIONI SANITARIE NON DI RICOVERO DA AZIENDE SANITARIE ESTERE (FATTURATE DIRETTAMENTE)</t>
  </si>
  <si>
    <t>410.200.41</t>
  </si>
  <si>
    <t>410.200.42</t>
  </si>
  <si>
    <t>42</t>
  </si>
  <si>
    <t>ZURVERFÜGUNGSTELLUNG VON PERSONAL VON AUSLÄNDISCHEN SANITÄTSBETRIEBEN (DIREKT VERRECHNET)</t>
  </si>
  <si>
    <t>FORNITURA DI PERSONALE DA AZIENDE SANITARIE ESTERE (FATTURATE DIRETTAMENTE)</t>
  </si>
  <si>
    <t>410.200.50</t>
  </si>
  <si>
    <t>410.200.52</t>
  </si>
  <si>
    <t>52</t>
  </si>
  <si>
    <t>FORNITURA DI PERSONALE DA STRUTTURE SANITARIE PRIVATE (FATTURATE DIRETTAMENTE)</t>
  </si>
  <si>
    <t>410.300.00</t>
  </si>
  <si>
    <t>B.2.i</t>
  </si>
  <si>
    <t>410.300.20</t>
  </si>
  <si>
    <t>21</t>
  </si>
  <si>
    <t>22</t>
  </si>
  <si>
    <t>23</t>
  </si>
  <si>
    <t>24</t>
  </si>
  <si>
    <t>25</t>
  </si>
  <si>
    <t>26</t>
  </si>
  <si>
    <t>27</t>
  </si>
  <si>
    <t>40</t>
  </si>
  <si>
    <t>50</t>
  </si>
  <si>
    <t>CONTRIBUTI, ASSEGNI E SUSSIDI VARI PER ASSISTENZA MEDICO GENERICA</t>
  </si>
  <si>
    <t>420.200.10</t>
  </si>
  <si>
    <t>420.210.00</t>
  </si>
  <si>
    <t>BEITRÄGE FÜR FACHÄRZTLICHE BETREUUNG</t>
  </si>
  <si>
    <t>CONTRIBUTI PER ASSISTENZA SPECIALISTICA</t>
  </si>
  <si>
    <t>420.210.10</t>
  </si>
  <si>
    <t>420.230.00</t>
  </si>
  <si>
    <t>BEITRÄGE FÜR VEREINE UND KÖRPERSCHAFTEN</t>
  </si>
  <si>
    <t>CONTRIBUTI AD ASSOCIAZIONI ED A ENTI</t>
  </si>
  <si>
    <t>420.230.10</t>
  </si>
  <si>
    <t>Contributi ad associazioni di volontariato</t>
  </si>
  <si>
    <t>420.240.00</t>
  </si>
  <si>
    <t>SONSTIGE BEITRÄGE FÜR BETREUTE</t>
  </si>
  <si>
    <t>ALTRI CONTRIBUTI AD ASSISTITI</t>
  </si>
  <si>
    <t>420.240.10</t>
  </si>
  <si>
    <t>420.300.00</t>
  </si>
  <si>
    <t>LEISTUNGSPRÄMIE PSYCHIATRISCHE PATIENTEN</t>
  </si>
  <si>
    <t>PREMIO OPEROSITA' PAZIENTI PSICHIATRICI</t>
  </si>
  <si>
    <t>420.300.10</t>
  </si>
  <si>
    <t>420.400.00</t>
  </si>
  <si>
    <t>420.400.10</t>
  </si>
  <si>
    <t>430.000.00</t>
  </si>
  <si>
    <t>430</t>
  </si>
  <si>
    <t>NUTZUNG VON GÜTERN DRITTER</t>
  </si>
  <si>
    <t>GODIMENTO BENI DI TERZI</t>
  </si>
  <si>
    <t>430.100.00</t>
  </si>
  <si>
    <t>MIETEN</t>
  </si>
  <si>
    <t>LOCAZIONI PASSIVE</t>
  </si>
  <si>
    <t>430.100.10</t>
  </si>
  <si>
    <t>LOCAZIONI PASSIVE - AREA SANITARIA</t>
  </si>
  <si>
    <t>430.100.20</t>
  </si>
  <si>
    <t>SANITÄTSBETRIEB DER AUTONOMEN PROVINZ BOZEN</t>
  </si>
  <si>
    <t>AZIENDA SANITARIA DELLA PROVINCIA AUTONOMA DI BOLZANO</t>
  </si>
  <si>
    <t>PRODUKTIONSWERT</t>
  </si>
  <si>
    <t>VALORE DELLA PRODUZIONE</t>
  </si>
  <si>
    <t>Beiträge für laufende Ausgaben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</si>
  <si>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</si>
  <si>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</si>
  <si>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</si>
  <si>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</si>
  <si>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</si>
  <si>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</si>
  <si>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</si>
  <si>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</si>
  <si>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</si>
  <si>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</si>
  <si>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</si>
  <si>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</si>
  <si>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</si>
  <si>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</si>
  <si>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</si>
  <si>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</si>
  <si>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</si>
  <si>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</si>
  <si>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</si>
  <si>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</si>
  <si>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</si>
  <si>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</si>
  <si>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</si>
  <si>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</si>
  <si>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</si>
  <si>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</si>
  <si>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</si>
  <si>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</si>
  <si>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</si>
  <si>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</si>
  <si>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Nutzung von Gütern Dritter</t>
  </si>
  <si>
    <t>Godimento di beni di terzi</t>
  </si>
  <si>
    <t>Personalkosten</t>
  </si>
  <si>
    <t>Costi del personale</t>
  </si>
  <si>
    <t>Veränderungen der Restbestände</t>
  </si>
  <si>
    <t>Variazione delle rimanenze</t>
  </si>
  <si>
    <t>Rückstellungen für Risiken</t>
  </si>
  <si>
    <t>Accantonamenti per rischi</t>
  </si>
  <si>
    <t>Sonstige Rückstellungen</t>
  </si>
  <si>
    <t>FINANZERTRÄGE UND -AUFWENDUNGEN</t>
  </si>
  <si>
    <t>PROVENTI E ONERI FINANZIARI</t>
  </si>
  <si>
    <t>WERTBERICHTIGUNGEN DER FINANZAKTIVA</t>
  </si>
  <si>
    <t>RETTIFICHE DI VALORE DI ATTIVITA' FINANZIARIE</t>
  </si>
  <si>
    <t>Aufwertungen</t>
  </si>
  <si>
    <t>Abwertungen</t>
  </si>
  <si>
    <t>E)</t>
  </si>
  <si>
    <t>AUSSERORDENTLICHE ERTRÄGE UND AUFWENDUNGEN</t>
  </si>
  <si>
    <t>PROVENTI E ONERI STRAORDINARI</t>
  </si>
  <si>
    <t>UTILE (PERDITA) DELL'ESERCIZIO</t>
  </si>
  <si>
    <t>RICAVI PER PRESTAZIONI MEDICINA DEL LAVORO E MEDICINA LEGALE - PRIVATI</t>
  </si>
  <si>
    <t>720.800.00</t>
  </si>
  <si>
    <t>ERLÖSE AUS VERWALTUNGSSTRAFEN</t>
  </si>
  <si>
    <t>RICAVI PER SANZIONI AMMNISTRATIVE</t>
  </si>
  <si>
    <t>720.800.10</t>
  </si>
  <si>
    <t>Altri proventi diversi</t>
  </si>
  <si>
    <t>720.900.00</t>
  </si>
  <si>
    <t>720.900.10</t>
  </si>
  <si>
    <t>730.000.00</t>
  </si>
  <si>
    <t>730</t>
  </si>
  <si>
    <t>BETEILIGUNGEN AN KOSTEN FÜR GESUNDHEITSLEISTUNGEN</t>
  </si>
  <si>
    <t>COMPARTECIPAZIONI ALLA SPESA PER PRESTAZIONI SANITARIE</t>
  </si>
  <si>
    <t>730.100.00</t>
  </si>
  <si>
    <t>TICKET</t>
  </si>
  <si>
    <t>730.100.10</t>
  </si>
  <si>
    <t>TICKET - SPECIALISTICA AMBULATORIALE</t>
  </si>
  <si>
    <t>730.100.20</t>
  </si>
  <si>
    <t>TICKET - PRONTO SOCCORSO</t>
  </si>
  <si>
    <t>Compartecipazione alla spesa per prestazioni sanitarie - Ticket sul pronto soccorso</t>
  </si>
  <si>
    <t>730.100.30</t>
  </si>
  <si>
    <t>TICKET - SONSTIGES</t>
  </si>
  <si>
    <t>TICKET - ALTRO</t>
  </si>
  <si>
    <t>A.4.C</t>
  </si>
  <si>
    <t>740.000.00</t>
  </si>
  <si>
    <t>740</t>
  </si>
  <si>
    <t>KOSTENBEITRÄGE, RÜCKERSTATTUNG, RÜCKERLANGUNG FÜR TYPISCHE TÄTIGKEITEN</t>
  </si>
  <si>
    <t>CONCORSI, RECUPERI, RIMBORSI PER ATTIVITÀ TIPICHE</t>
  </si>
  <si>
    <t>740.100.00</t>
  </si>
  <si>
    <t>KOSTENBEITRÄGE</t>
  </si>
  <si>
    <t>CONCORSI</t>
  </si>
  <si>
    <t>740.100.10</t>
  </si>
  <si>
    <t>KOSTENBEITRÄGE VON SEITEN DES PERSONALS FÜR VERPFLEGUNG, KLEIDUNG UND UNTERKUNFT</t>
  </si>
  <si>
    <t>CONCORSI DA PARTE DEL PERSONALE NELLE SPESE PER VITTO, VESTIARIO ED ALLOGGIO</t>
  </si>
  <si>
    <t>740.200.00</t>
  </si>
  <si>
    <t>REGRESSE,  RÜCKERLANGUNGEN UND RÜCKERSTATTUNGEN</t>
  </si>
  <si>
    <t>RIVALSE, RIMBORSI E RECUPERI</t>
  </si>
  <si>
    <t>740.200.10</t>
  </si>
  <si>
    <t>RECUPERI PER AZIONI DI RIVALSA PER PRESTAZIONI SANITARIE</t>
  </si>
  <si>
    <t>740.200.35</t>
  </si>
  <si>
    <t>RÜCKERSTATTUNGEN FÜR STEMPELGEBÜHREN, REGISTERGEBÜHREN, RECHTSKOSTEN, TELEFON- UND POSTGEBÜHREN</t>
  </si>
  <si>
    <t>RECUPERO SPESE DI BOLLO, DI REGISTRAZIONE, LEGALI, TELEFONICHE E POSTALI</t>
  </si>
  <si>
    <t>740.200.50</t>
  </si>
  <si>
    <t>RÜCKZAHLUNG VON KONDOMINIUMSPESEN</t>
  </si>
  <si>
    <t>RIMBORSO SPESE CONDOMINIALI</t>
  </si>
  <si>
    <t>740.200.55</t>
  </si>
  <si>
    <t>SOZIALABGABEN - PERSONAL DES SANITÄTSSTELLENPLANS</t>
  </si>
  <si>
    <t>ONERI SOCIALI - PERSONALE RUOLO SANITARIO</t>
  </si>
  <si>
    <t>470.700.10</t>
  </si>
  <si>
    <t>470.700.20</t>
  </si>
  <si>
    <t>470.700.30</t>
  </si>
  <si>
    <t>470.700.40</t>
  </si>
  <si>
    <t>470.700.50</t>
  </si>
  <si>
    <t>470.700.60</t>
  </si>
  <si>
    <t>470.800.00</t>
  </si>
  <si>
    <t>470.800.10</t>
  </si>
  <si>
    <t>470.800.15</t>
  </si>
  <si>
    <t>470.800.20</t>
  </si>
  <si>
    <t>470.800.25</t>
  </si>
  <si>
    <t>470.800.30</t>
  </si>
  <si>
    <t>470.800.35</t>
  </si>
  <si>
    <t>35</t>
  </si>
  <si>
    <t>470.800.40</t>
  </si>
  <si>
    <t>470.800.45</t>
  </si>
  <si>
    <t>45</t>
  </si>
  <si>
    <t>470.800.50</t>
  </si>
  <si>
    <t>470.800.55</t>
  </si>
  <si>
    <t>55</t>
  </si>
  <si>
    <t>470.800.60</t>
  </si>
  <si>
    <t>480.000.00</t>
  </si>
  <si>
    <t>480</t>
  </si>
  <si>
    <t>PERSONAL DES FACHSTELLENPLANS</t>
  </si>
  <si>
    <t>PERSONALE RUOLO PROFESSIONALE</t>
  </si>
  <si>
    <t>480.100.00</t>
  </si>
  <si>
    <t>FESTE BEZÜGE - PERSONAL DES FACHSTELLENPLANS</t>
  </si>
  <si>
    <t>COMPETENZE FISSE - PERSONALE RUOLO PROFESSIONALE</t>
  </si>
  <si>
    <t>480.100.10</t>
  </si>
  <si>
    <t>480.100.20</t>
  </si>
  <si>
    <t>480.100.30</t>
  </si>
  <si>
    <t>480.100.40</t>
  </si>
  <si>
    <t>480.200.00</t>
  </si>
  <si>
    <t>ZUSÄTZLICHE BEZÜGE - PERSONAL DES FACHSTELLENPLANS</t>
  </si>
  <si>
    <t>COMPETENZE ACCESSORIE - PERSONALE RUOLO PROFESSIONALE</t>
  </si>
  <si>
    <t>480.200.10</t>
  </si>
  <si>
    <t>480.200.20</t>
  </si>
  <si>
    <t>480.300.00</t>
  </si>
  <si>
    <t>PRODUKTIVITÄTSSTEIGERUNGSPRÄMIE - PERSONAL DES FACHSTELLENPLANS</t>
  </si>
  <si>
    <t>INCENTIVI  - PERSONALE RUOLO PROFESSIONALE</t>
  </si>
  <si>
    <t>480.300.10</t>
  </si>
  <si>
    <t>480.300.20</t>
  </si>
  <si>
    <t>480.600.00</t>
  </si>
  <si>
    <t>480.700.25</t>
  </si>
  <si>
    <t>480.700.30</t>
  </si>
  <si>
    <t>480.700.35</t>
  </si>
  <si>
    <t>480.700.40</t>
  </si>
  <si>
    <t>480.700.45</t>
  </si>
  <si>
    <t>480.700.60</t>
  </si>
  <si>
    <t>480.700.65</t>
  </si>
  <si>
    <t>S</t>
  </si>
  <si>
    <t>AA0460</t>
  </si>
  <si>
    <t>A.4.A.3.1) Prestazioni di ricovero</t>
  </si>
  <si>
    <t>AA0470</t>
  </si>
  <si>
    <t>A.4.A.3.2) Prestazioni ambulatoriali</t>
  </si>
  <si>
    <t>SS</t>
  </si>
  <si>
    <t>AA0480</t>
  </si>
  <si>
    <t>AA0490</t>
  </si>
  <si>
    <t>AA0500</t>
  </si>
  <si>
    <t>AA0510</t>
  </si>
  <si>
    <t>AA0520</t>
  </si>
  <si>
    <t>AA0530</t>
  </si>
  <si>
    <t>AA0550</t>
  </si>
  <si>
    <t>AA0560</t>
  </si>
  <si>
    <t>AA0570</t>
  </si>
  <si>
    <t>AA0580</t>
  </si>
  <si>
    <t>AA0590</t>
  </si>
  <si>
    <t>500.100.20</t>
  </si>
  <si>
    <t>500.100.30</t>
  </si>
  <si>
    <t>500.100.40</t>
  </si>
  <si>
    <t>500.200.00</t>
  </si>
  <si>
    <t>ZUSÄTZLICHE BEZÜGE - PERSONAL DES VERWALTUNGSSTELLENPLANS</t>
  </si>
  <si>
    <t>COMPETENZE ACCESSORIE - PERSONALE RUOLO AMMINISTRATIVO</t>
  </si>
  <si>
    <t>500.200.10</t>
  </si>
  <si>
    <t>500.200.20</t>
  </si>
  <si>
    <t>500.300.00</t>
  </si>
  <si>
    <t>PRODUKTIVITÄTSSTEIGERUNGSPRÄMIE - PERSONAL DES VERWALTUNGSSTELLENPLANS</t>
  </si>
  <si>
    <t>INCENTIVI - PERSONALE RUOLO AMMINISTRATIVO</t>
  </si>
  <si>
    <t>500.300.10</t>
  </si>
  <si>
    <t>500.300.20</t>
  </si>
  <si>
    <t>500.600.00</t>
  </si>
  <si>
    <t>SOZIALABGABEN - PERSONAL DES VERWALTUNGSSTELLENPLANS</t>
  </si>
  <si>
    <t>ONERI SOCIALI - PERSONALE RUOLO AMMINISTRATIVO</t>
  </si>
  <si>
    <t>500.600.10</t>
  </si>
  <si>
    <t>500.600.20</t>
  </si>
  <si>
    <t>500.600.30</t>
  </si>
  <si>
    <t>500.600.40</t>
  </si>
  <si>
    <t>500.700.00</t>
  </si>
  <si>
    <t>500.700.10</t>
  </si>
  <si>
    <t>500.700.15</t>
  </si>
  <si>
    <t>500.700.20</t>
  </si>
  <si>
    <t>EA0080</t>
  </si>
  <si>
    <t>EA0090</t>
  </si>
  <si>
    <t>EA0100</t>
  </si>
  <si>
    <t>EA0110</t>
  </si>
  <si>
    <t>EA0120</t>
  </si>
  <si>
    <t>EA0130</t>
  </si>
  <si>
    <t>EA0140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</si>
  <si>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</si>
  <si>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</si>
  <si>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</si>
  <si>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</si>
  <si>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</si>
  <si>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</si>
  <si>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</si>
  <si>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</si>
  <si>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</si>
  <si>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</si>
  <si>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KOORDINIERTE UND KONTINUIERLICHE ZUSAMMENARBEIT</t>
  </si>
  <si>
    <t>COLLABORAZIONI COORDINATE E CONTINUATIVE (CO.CO.CO)</t>
  </si>
  <si>
    <t>510.160.10</t>
  </si>
  <si>
    <t>COLLABORAZIONI COORDINATE E CONTINUATIVE (CO.CO.CO) SANITARIE</t>
  </si>
  <si>
    <t>Collaborazioni coordinate e continuative sanitarie e socios. da privato</t>
  </si>
  <si>
    <t>510.160.15</t>
  </si>
  <si>
    <t>COLLABORAZIONI COORDINATE E CONTINUATIVE (CO.CO.CO) SANITARIE - ONERI SOCIALI</t>
  </si>
  <si>
    <t>510.160.20</t>
  </si>
  <si>
    <t>COLLABORAZIONI COORDINATE E CONTINUATIVE (CO.CO.CO) NON SANITARIE</t>
  </si>
  <si>
    <t>Collaborazioni coordinate e continuative non sanitarie da privato</t>
  </si>
  <si>
    <t>510.160.25</t>
  </si>
  <si>
    <t>COLLABORAZIONI COORDINATE E CONTINUATIVE (CO.CO.CO) NON SANITARIE - ONERI SOCIALI</t>
  </si>
  <si>
    <t>510.250.00</t>
  </si>
  <si>
    <t>AUSGABEN FÜR GEISTLICHES VERTRAGSPERSONAL</t>
  </si>
  <si>
    <t>Beteiligung an den Ausgaben für Gesundheitsleistungen (Ticket)</t>
  </si>
  <si>
    <t>Anteil der dem Geschäftsjahr zugerechneten Investitionsbeiträge</t>
  </si>
  <si>
    <t>Zuwachs des Anlagevermögens durch innerbetriebliche Arbeiten</t>
  </si>
  <si>
    <t>Sonstige Erlöse und Erträge</t>
  </si>
  <si>
    <t>Summe A)</t>
  </si>
  <si>
    <t>Beteiligungen an das Personal für freiberufliche Leistungen (Intramoenia)</t>
  </si>
  <si>
    <t>Kosten aufgrund der Tarifunterschiede zum Einheitstarif "TUC"</t>
  </si>
  <si>
    <t>Ausbildung</t>
  </si>
  <si>
    <t>Instandhaltung und Reparaturen</t>
  </si>
  <si>
    <t>Leitendes ärztliches Personal</t>
  </si>
  <si>
    <t>Leitendes nicht ärztliches Personal des Sanitätsstellenplans</t>
  </si>
  <si>
    <t>70</t>
  </si>
  <si>
    <t>80</t>
  </si>
  <si>
    <t>RINNOVO CONTRATTI DIRIGENZA MEDICA - RUOLO SANITARIO</t>
  </si>
  <si>
    <t>535.450.20</t>
  </si>
  <si>
    <t>RINNOVO CONTRATTI DIRIGENZA NON MEDICA - RUOLO SANITARIO</t>
  </si>
  <si>
    <t>535.450.25</t>
  </si>
  <si>
    <t>RINNOVO CONTRATTI COMPARTO - RUOLO SANITARIO</t>
  </si>
  <si>
    <t>535.450.30</t>
  </si>
  <si>
    <t>ERNEUERUNG DER VERTRÄGE -LEITENDES FACHPERSONAL</t>
  </si>
  <si>
    <t xml:space="preserve">RINNOVO CONTRATTI DIRIGENZA - RUOLO PROFESSIONALE </t>
  </si>
  <si>
    <t>535.450.35</t>
  </si>
  <si>
    <t>ERNEUERUNG DER VERTRÄGE - NICHT-LEITENDES FACHPERSONAL</t>
  </si>
  <si>
    <t>RINNOVO CONTRATTI COMPARTO - RUOLO PROFESSIONALE</t>
  </si>
  <si>
    <t>535.450.40</t>
  </si>
  <si>
    <t>ERNEUERUNG DER VERTRÄGE - LEITENDES TECHNISCHES PERSONAL</t>
  </si>
  <si>
    <t>RINNOVO CONTRATTI DIRIGENZA - RUOLO TECNICO</t>
  </si>
  <si>
    <t>535.450.45</t>
  </si>
  <si>
    <t>ERNEUERUNG DER VERTRÄGE - NICHT-LEITENDES TECHNISCHES PERSONAL</t>
  </si>
  <si>
    <t>RINNOVO CONTRATTI COMPARTO - RUOLO TECNICO</t>
  </si>
  <si>
    <t>535.450.50</t>
  </si>
  <si>
    <t>ERNEUERUNG DER VERTRÄGE - LEITENDES VERWALTUNGSPERSONAL</t>
  </si>
  <si>
    <t>RINNOVO CONTRATTI DIRIGENZA - RUOLO AMMINISTRATIVO</t>
  </si>
  <si>
    <t>535.450.55</t>
  </si>
  <si>
    <t>ERNEUERUNG DER VERTRÄGE - NICHT-LEITENDES VERWALTUNGSPERSONAL</t>
  </si>
  <si>
    <t>RINNOVO CONTRATTI COMPARTO - RUOLO AMMINISTRATIVO</t>
  </si>
  <si>
    <t>535.500.00</t>
  </si>
  <si>
    <t>535.500.10</t>
  </si>
  <si>
    <t>535.600.00</t>
  </si>
  <si>
    <t>ZUWEISUNGEN AN RÜCKSTELLUNGEN FÜR DAS PERSONAL IM RUHESTAND</t>
  </si>
  <si>
    <t>ACCANTONAMENTI AL FONDO PER IL PERSONALE DIPENDENTE IN QUIESCENZA</t>
  </si>
  <si>
    <t>535.600.10</t>
  </si>
  <si>
    <t>535.650.00</t>
  </si>
  <si>
    <t>ZUWEISUNGEN AN RÜCKSTELLUNGEN FÜR ANGLEICHUNGEN DER TARIFVERZEICHNISSE UND FÜR DIE ERNEUERUNGEN VON KONVENTIONEN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</si>
  <si>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</si>
  <si>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</si>
  <si>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</si>
  <si>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</si>
  <si>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</si>
  <si>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</si>
  <si>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</si>
  <si>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</si>
  <si>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</si>
  <si>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</si>
  <si>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</si>
  <si>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</si>
  <si>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</si>
  <si>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</si>
  <si>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</si>
  <si>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</si>
  <si>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</si>
  <si>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</si>
  <si>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</si>
  <si>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</si>
  <si>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</si>
  <si>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</si>
  <si>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</si>
  <si>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</si>
  <si>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</si>
  <si>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</si>
  <si>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</si>
  <si>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</si>
  <si>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VERZUGSZINSEN</t>
  </si>
  <si>
    <t>INTERESSI DI MORA</t>
  </si>
  <si>
    <t>550.400.10</t>
  </si>
  <si>
    <t>550.500.00</t>
  </si>
  <si>
    <t>ANDERE PASSIVZINSEN</t>
  </si>
  <si>
    <t>ALTRI INTERESSI PASSIVI</t>
  </si>
  <si>
    <t>550.500.10</t>
  </si>
  <si>
    <t>550.900.00</t>
  </si>
  <si>
    <t>ANDERE FINANZAUFWÄNDE</t>
  </si>
  <si>
    <t>550.900.10</t>
  </si>
  <si>
    <t>ALTRI ONERI FINANZIARI</t>
  </si>
  <si>
    <t>Altri oneri finanziari</t>
  </si>
  <si>
    <t>560.000.00</t>
  </si>
  <si>
    <t>560</t>
  </si>
  <si>
    <t>AUSSERORDENTLICHE AUFWÄNDE</t>
  </si>
  <si>
    <t>SOPRAVVENIENZE PASSIVE</t>
  </si>
  <si>
    <t>560.100.00</t>
  </si>
  <si>
    <t>E.2.B.3.2.G</t>
  </si>
  <si>
    <t>Altre sopravvenienze passive v/terzi</t>
  </si>
  <si>
    <t>E.2.b</t>
  </si>
  <si>
    <t>560.100.20</t>
  </si>
  <si>
    <t>PASSIVRUNDUNGEN</t>
  </si>
  <si>
    <t>ARROTONDAMENTI PASSIVI</t>
  </si>
  <si>
    <t>Altri oneri straordinari</t>
  </si>
  <si>
    <t>560.100.30</t>
  </si>
  <si>
    <t>PREISNACHLÄSSE UND VERGÜNSTIGUNGEN</t>
  </si>
  <si>
    <t>560.200.00</t>
  </si>
  <si>
    <t>INSUSSISTENZE DELL'ATTIVO</t>
  </si>
  <si>
    <t>560.300.00</t>
  </si>
  <si>
    <t>DIFFERENZE PASSIVE DI CAMBIO</t>
  </si>
  <si>
    <t>560.300.10</t>
  </si>
  <si>
    <t>DIFFERENZE PASSIVE DI CAMBIO REALIZZATE</t>
  </si>
  <si>
    <t>Perdite su cambi</t>
  </si>
  <si>
    <t>560.300.20</t>
  </si>
  <si>
    <t>DIFFERENZE PASSIVE DI CAMBIO NON REALIZZATE</t>
  </si>
  <si>
    <t>570.000.00</t>
  </si>
  <si>
    <t>570</t>
  </si>
  <si>
    <t>ABWERTUNGEN FÜR WERTBERICHTIGUNGEN VON FINANZAKTIVA</t>
  </si>
  <si>
    <t>SVALUTAZIONI PER RETTIFICHE DI VALORE DI ATTIVITÀ FINANZIARIA</t>
  </si>
  <si>
    <t>570.100.00</t>
  </si>
  <si>
    <t>570.100.10</t>
  </si>
  <si>
    <t>Svalutazioni</t>
  </si>
  <si>
    <t>D.2</t>
  </si>
  <si>
    <t>570.100.20</t>
  </si>
  <si>
    <t>ABWERTUNGEN FÜR BETEILIGUNGEN AUS DEM UMLAUFVERMÖGEN</t>
  </si>
  <si>
    <t>SVALUTAZIONE PARTECIPAZIONI ATTIVO CIRCOLANTE</t>
  </si>
  <si>
    <t>570.100.30</t>
  </si>
  <si>
    <t>ABWERTUNGEN FÜR WERTPAPIERE AUS DEM UMLAUFVERMÖGEN</t>
  </si>
  <si>
    <t>SVALUTAZIONE TITOLI ATTIVO CIRCOLANTE</t>
  </si>
  <si>
    <t>570.100.40</t>
  </si>
  <si>
    <t>ABWERTUNGEN FÜR BETEILIGUNGEN AUS DEM ANLAGEVERMÖGEN</t>
  </si>
  <si>
    <t>SVALUTAZIONE PARTECIPAZIONI IMMOBILIZZATE</t>
  </si>
  <si>
    <t>570.100.50</t>
  </si>
  <si>
    <t>ABWERTUNGEN FÜR WERTPAPIERE AUS DEM ANLAGEVERMÖGEN</t>
  </si>
  <si>
    <t>SVALUTAZIONE TITOLI IMMOBILIZZATI</t>
  </si>
  <si>
    <t>580.000.00</t>
  </si>
  <si>
    <t>580</t>
  </si>
  <si>
    <t>VERÄUSSERUNGSVERLUSTE</t>
  </si>
  <si>
    <t>MINUSVALENZE</t>
  </si>
  <si>
    <t>580.100.00</t>
  </si>
  <si>
    <t>580.100.10</t>
  </si>
  <si>
    <t>E.2.A</t>
  </si>
  <si>
    <t>Minusvalenze</t>
  </si>
  <si>
    <t>580.200.00</t>
  </si>
  <si>
    <t>580.200.10</t>
  </si>
  <si>
    <t>E.2.a</t>
  </si>
  <si>
    <t>590.000.00</t>
  </si>
  <si>
    <t>590</t>
  </si>
  <si>
    <t>STEUERN UND GEBÜHREN</t>
  </si>
  <si>
    <t>IMPOSTE E TASSE</t>
  </si>
  <si>
    <t>590.100.00</t>
  </si>
  <si>
    <t>IRES</t>
  </si>
  <si>
    <t>590.100.10</t>
  </si>
  <si>
    <t>IRES AUF INSTITUTIONELLE TÄTIGKEIT</t>
  </si>
  <si>
    <t>IRES SU ATTIVITA' ISTITUZIONALE</t>
  </si>
  <si>
    <t>Y.2.A</t>
  </si>
  <si>
    <t>IRES su attività istituzionale</t>
  </si>
  <si>
    <t>590.100.20</t>
  </si>
  <si>
    <t>IRES AUF WIRTSCHAFTLICHE TÄTIGKEIT</t>
  </si>
  <si>
    <t>IRES SU ATTIVITA' COMMERCIALE</t>
  </si>
  <si>
    <t>Y.2.B</t>
  </si>
  <si>
    <t>IRES su attività commerciale</t>
  </si>
  <si>
    <t>590.200.00</t>
  </si>
  <si>
    <t>WERTSCHÖPFUNGSSTEUER</t>
  </si>
  <si>
    <t>IRAP</t>
  </si>
  <si>
    <t>590.200.10</t>
  </si>
  <si>
    <t>IRAP relativa ad attività di libera professione (intramoenia)</t>
  </si>
  <si>
    <t>590.210.00</t>
  </si>
  <si>
    <t>VORAUSGEZAHLTE STEUERN</t>
  </si>
  <si>
    <t>IMPOSTE ANTICIPATE</t>
  </si>
  <si>
    <t>590.210.10</t>
  </si>
  <si>
    <t>590.220.00</t>
  </si>
  <si>
    <t>AUFGESCHOBENE STEUERN</t>
  </si>
  <si>
    <t>IMPOSTE DIFFERITE</t>
  </si>
  <si>
    <t>590.220.10</t>
  </si>
  <si>
    <t>ZUWEISUNGEN AN RÜCKSTELLUNG FÜR AUFGESCHOBENE STEUERN</t>
  </si>
  <si>
    <t>ACCANTONAMENTO AL FONDO IMPOSTE DIFFERITE</t>
  </si>
  <si>
    <t>590.300.00</t>
  </si>
  <si>
    <t>REGISTERGEBÜHREN - STEMPELSTEUERN</t>
  </si>
  <si>
    <t xml:space="preserve">IMPOSTE DI REGISTRO - IMPOSTE DI BOLLO </t>
  </si>
  <si>
    <t>590.300.10</t>
  </si>
  <si>
    <t>590.400.00</t>
  </si>
  <si>
    <t>GEMEINDESTEUERN UND -GEBÜHREN</t>
  </si>
  <si>
    <t>IMPOSTE E TASSE COMUNALI</t>
  </si>
  <si>
    <t>590.400.10</t>
  </si>
  <si>
    <t>TASSA COMUNALE SMALTIMENTO RIFIUTI</t>
  </si>
  <si>
    <t>590.500.00</t>
  </si>
  <si>
    <t>KRAFTFAHRZEUGSTEUER</t>
  </si>
  <si>
    <t>TASSE DI CIRCOLAZIONE AUTOMEZZI</t>
  </si>
  <si>
    <t>590.500.10</t>
  </si>
  <si>
    <t>590.600.00</t>
  </si>
  <si>
    <t>590.600.10</t>
  </si>
  <si>
    <t>590.900.00</t>
  </si>
  <si>
    <t>VERSCHIEDENE STEUERN UND GEBÜHREN</t>
  </si>
  <si>
    <t>IMPOSTE E TASSE DIVERSE</t>
  </si>
  <si>
    <t>590.900.10</t>
  </si>
  <si>
    <t>600.000.00</t>
  </si>
  <si>
    <t>VERÄNDERUNGEN DER RESTBESTÄNDE (ANFANGSBESTÄNDE - ENDBESTÄNDE)</t>
  </si>
  <si>
    <t>VARIAZIONE DELLE RIMANENZE  (RIM. INIZ. - RIM. FIN.)</t>
  </si>
  <si>
    <t>600.100.00</t>
  </si>
  <si>
    <t>VARIAZIONE DELLE SCORTE SANITARIE</t>
  </si>
  <si>
    <t>600.200.00</t>
  </si>
  <si>
    <t>VARIAZIONE DELLE SCORTE NON SANITARIE</t>
  </si>
  <si>
    <t>MATERIAL UND ZUBEHÖR FÜR INSTANDHALTUNG VON MEDIZINISCHEN GERÄTEN</t>
  </si>
  <si>
    <t>MATERIALI ED ACCESSORI PER MANUTENZIONE DI ATTREZZATURE SANITARIE</t>
  </si>
  <si>
    <t>320.200.10</t>
  </si>
  <si>
    <t>320.300.00</t>
  </si>
  <si>
    <t>MATERIAL UND ZUBEHÖR FÜR INSTANDHALTUNG VON GÜTERN DES ÖKONOMAT UND SONSTIGEN GÜTERN</t>
  </si>
  <si>
    <t>MATERIALI ED ACCESSORI PER MANUTENZIONE DI ATTREZZATURE ECONOMALI ED ALTRI BENI</t>
  </si>
  <si>
    <t>320.300.10</t>
  </si>
  <si>
    <t>320.400.00</t>
  </si>
  <si>
    <t>MATERIAL UND ZUBEHÖR FÜR INSTANDHALTUNG VON FAHRZEUGEN</t>
  </si>
  <si>
    <t>320.400.10</t>
  </si>
  <si>
    <t>330.000.00</t>
  </si>
  <si>
    <t>330</t>
  </si>
  <si>
    <t>330.100.00</t>
  </si>
  <si>
    <t>DIENSTLEISTUNGEN FÜR INSTANDHALTUNG VON UNBEWEGLICHEN GÜTERN</t>
  </si>
  <si>
    <t>SERVIZI PER MANUTENZIONE DI IMMOBILI</t>
  </si>
  <si>
    <t>330.100.10</t>
  </si>
  <si>
    <t>B.3.A</t>
  </si>
  <si>
    <t>B.2.g</t>
  </si>
  <si>
    <t>330.200.00</t>
  </si>
  <si>
    <t>DIENSTLEISTUNGEN FÜR INSTANDHALTUNG VON MEDIZINISCHEN GERÄTEN</t>
  </si>
  <si>
    <t>SERVIZI PER MANUTENZIONE DI ATTREZZATURE SANITARIE</t>
  </si>
  <si>
    <t>330.200.10</t>
  </si>
  <si>
    <t>B.3.C</t>
  </si>
  <si>
    <t>330.300.00</t>
  </si>
  <si>
    <t>DIENSTLEISTUNGEN FÜR INSTANDHALTUNG VON GERÄTEN DES ÖKONOMATS</t>
  </si>
  <si>
    <t>SERVIZI PER MANUTENZIONE DI ATTREZZATURE ECONOMALI ED ALTRI BENI</t>
  </si>
  <si>
    <t>330.300.10</t>
  </si>
  <si>
    <t>DIENSTLEISTUNGEN FÜR INSTANDHALTUNG VON SOFTWARE</t>
  </si>
  <si>
    <t>SERVIZI PER MANUTENZIONE DI SOFTWARE</t>
  </si>
  <si>
    <t>330.300.90</t>
  </si>
  <si>
    <t>DIENSTLEISTUNGEN FÜR INSTANDHALTUNG VON ÖKONOMATS- UND SONSTIGEN GÜTERN</t>
  </si>
  <si>
    <t>SERVIZI PER MANUTENZIONE DI ATTREZZATURE ECONOMALE ED ALTRI BENI</t>
  </si>
  <si>
    <t>330.400.00</t>
  </si>
  <si>
    <t>DIENSTLEISTUNGEN FÜR INSTANDHALTUNG VON FAHRZEUGEN</t>
  </si>
  <si>
    <t>SERVIZI PER MANUTENZIONE AUTOMEZZI</t>
  </si>
  <si>
    <t>330.400.10</t>
  </si>
  <si>
    <t>340.000.00</t>
  </si>
  <si>
    <t>340</t>
  </si>
  <si>
    <t>ERWERB VON IN AUFTRAG GEGEBENEN DIENSTLEISTUNGEN</t>
  </si>
  <si>
    <t>ACQUISTI DI SERVIZI APPALTATI</t>
  </si>
  <si>
    <t>340.100.00</t>
  </si>
  <si>
    <t>WÄSCHEREI</t>
  </si>
  <si>
    <t>LAVANDERIA</t>
  </si>
  <si>
    <t>340.100.10</t>
  </si>
  <si>
    <t>B.2.B.1.1</t>
  </si>
  <si>
    <t>Lavanderia</t>
  </si>
  <si>
    <t>B.2.f</t>
  </si>
  <si>
    <t>340.150.00</t>
  </si>
  <si>
    <t>REINIGUNG</t>
  </si>
  <si>
    <t>PULIZIA</t>
  </si>
  <si>
    <t>340.150.10</t>
  </si>
  <si>
    <t>Pulizia</t>
  </si>
  <si>
    <t>340.200.00</t>
  </si>
  <si>
    <t>MENSA</t>
  </si>
  <si>
    <t>340.200.10</t>
  </si>
  <si>
    <t>340.250.00</t>
  </si>
  <si>
    <t xml:space="preserve">HEIZUNG </t>
  </si>
  <si>
    <t>RISCALDAMENTO</t>
  </si>
  <si>
    <t>340.250.10</t>
  </si>
  <si>
    <t>Riscaldamento</t>
  </si>
  <si>
    <t>340.300.00</t>
  </si>
  <si>
    <t>DIENSTLEISTUNGEN ZUR DATENVERARBEITUNG</t>
  </si>
  <si>
    <t>SERVIZI DI ELABORAZIONE DATI</t>
  </si>
  <si>
    <t>340.300.10</t>
  </si>
  <si>
    <t>B.2.B.1.5</t>
  </si>
  <si>
    <t>340.350.00</t>
  </si>
  <si>
    <t>SERVIZI DI TRASPORTO SANITARI</t>
  </si>
  <si>
    <t>340.350.10</t>
  </si>
  <si>
    <t>340.500.60</t>
  </si>
  <si>
    <t>ALTRE CONSULENZE SANITARIE</t>
  </si>
  <si>
    <t>340.500.80</t>
  </si>
  <si>
    <t>BERATUNGEN IN DEN BEREICHEN TECHNIK, STEUER UND VERWALTUNG VON SANITÄTSBETRIEBEN AUSSERHALB DES LANDES</t>
  </si>
  <si>
    <t>CONSULENZE TECNICHE, FISCALI ED AMMINISTRATIVE DA PARTE DELLE AZIENDE SANITARIE EXTRA PAB</t>
  </si>
  <si>
    <t>340.500.90</t>
  </si>
  <si>
    <t>ANDERE BERATUNGEN IN DEN BEREICHEN TECHNIK, STEUER UND VERWALTUNG</t>
  </si>
  <si>
    <t>ALTRE CONSULENZE TECNICHE, FISCALI ED AMMINISTRATIVE</t>
  </si>
  <si>
    <t>Consulenze non sanitarie da privato</t>
  </si>
  <si>
    <t>340.900.00</t>
  </si>
  <si>
    <t>ALTRI SERVIZI RESI DA PRIVATI, DA ASSOCIAZIONI E DA ENTI PUBBLICI</t>
  </si>
  <si>
    <t>340.900.10</t>
  </si>
  <si>
    <t>340.900.20</t>
  </si>
  <si>
    <t>FAMILIENUNTERSTÜTZUNGSMASSNAHMEN (FÜHRUNG VON KINDERHORTEN)</t>
  </si>
  <si>
    <t>INIZIATIVE DI SOSTEGNO ALLA FAMIGLIA (GESTIONE ASILI NIDO)</t>
  </si>
  <si>
    <t>340.900.30</t>
  </si>
  <si>
    <t>FAMILIENBERATUNGSSTELLEN</t>
  </si>
  <si>
    <t>CONSULTORI FAMILIARI</t>
  </si>
  <si>
    <t>Altri servizi sanitari da privato</t>
  </si>
  <si>
    <t>340.900.40</t>
  </si>
  <si>
    <t>SERVIZIO PER LA MESSA A DISPOSIZIONE DI PERSONALE SANITARIO</t>
  </si>
  <si>
    <t>350.000.00</t>
  </si>
  <si>
    <t>GEBÜHREN</t>
  </si>
  <si>
    <t>UTENZE</t>
  </si>
  <si>
    <t>350.100.00</t>
  </si>
  <si>
    <t>ELEKTRISCHE ENERGIE</t>
  </si>
  <si>
    <t>ENERGIA ELETTRICA</t>
  </si>
  <si>
    <t>350.100.10</t>
  </si>
  <si>
    <t>Utenze elettricità</t>
  </si>
  <si>
    <t>B.2.h</t>
  </si>
  <si>
    <t>350.200.00</t>
  </si>
  <si>
    <t>TRINK- UND ABWASSER</t>
  </si>
  <si>
    <t>ACQUA POTABILE E DI RIFIUTO</t>
  </si>
  <si>
    <t>350.200.10</t>
  </si>
  <si>
    <t>Altre utenze</t>
  </si>
  <si>
    <t>BANCHE DATI</t>
  </si>
  <si>
    <t>350.600.10</t>
  </si>
  <si>
    <t>350.900.00</t>
  </si>
  <si>
    <t>VERSCHIEDENE GEBÜHREN</t>
  </si>
  <si>
    <t>UTENZE VARIE</t>
  </si>
  <si>
    <t>350.900.10</t>
  </si>
  <si>
    <t>360.000.00</t>
  </si>
  <si>
    <t>360.100.00</t>
  </si>
  <si>
    <t>KONVENTIONEN FÜR ALLGEMEIN-ÄRZTLICHE BETREUUNG</t>
  </si>
  <si>
    <t>CONVENZIONI PER ASSISTENZA MEDICO GENERICA</t>
  </si>
  <si>
    <t>360.100.10</t>
  </si>
  <si>
    <t>VERGÜTUNGEN - KONVENTIONEN FÜR ALLGEMEIN-ÄRZTLICHE BETREUUNG</t>
  </si>
  <si>
    <t>COMPENSI - ASSISTENZA MEDICO GENERICA</t>
  </si>
  <si>
    <t>B.2.A.1.1.A</t>
  </si>
  <si>
    <t>B.2.d</t>
  </si>
  <si>
    <t>360.100.20</t>
  </si>
  <si>
    <t>SOZIALABGABEN - KONVENTIONEN FÜR ALLGEMEIN-ÄRZTLICHE BETREUUNG</t>
  </si>
  <si>
    <t>ONERI SOCIALI - ASSISTENZA MEDICO GENERICA</t>
  </si>
  <si>
    <t>360.100.30</t>
  </si>
  <si>
    <t>KRANKENVERSICHERUNGSPRÄMIEN - KONVENTIONEN FÜR ALLGEMEIN - ÄRZTLICHE BETREUUNG</t>
  </si>
  <si>
    <t>PREMI ASSICURATIVI MALATTIA - ASSISTENZA MEDICO GENERICA</t>
  </si>
  <si>
    <t>360.200.00</t>
  </si>
  <si>
    <t>CONVENZIONI PER ASSISTENZA PEDIATRICA</t>
  </si>
  <si>
    <t>360.200.10</t>
  </si>
  <si>
    <t>COMPENSI - ASSISTENZA PEDIATRICA</t>
  </si>
  <si>
    <t>B.2.A.1.1.B</t>
  </si>
  <si>
    <t>360.200.20</t>
  </si>
  <si>
    <t>ONERI SOCIALI - ASSISTENZA PEDIATRICA</t>
  </si>
  <si>
    <t>720.300.90</t>
  </si>
  <si>
    <t>ERLÖSE FÜR VERWALTUNGS- UND FÜHRUNGSLEISTUNGEN FÜR ANDERE SUBJEKTE</t>
  </si>
  <si>
    <t>PRESTAZIONI AMMINISTRATIVE E GESTIONALI AD ALTRI SOGGETTI</t>
  </si>
  <si>
    <t>720.400.00</t>
  </si>
  <si>
    <t xml:space="preserve">CONSULENZE </t>
  </si>
  <si>
    <t>A.2.B</t>
  </si>
  <si>
    <t>Ricavi per prestazioni non sanitarie</t>
  </si>
  <si>
    <t>720.400.20</t>
  </si>
  <si>
    <t>720.400.21</t>
  </si>
  <si>
    <t>720.400.90</t>
  </si>
  <si>
    <t>CONSULENZE SANITARIE AD ALTRI SOGGETTI</t>
  </si>
  <si>
    <t>720.400.91</t>
  </si>
  <si>
    <t>CONSULENZE NON SANITARIE AD ALTRI SOGGETTI</t>
  </si>
  <si>
    <t>720.500.00</t>
  </si>
  <si>
    <t>ERLÖSE AUS LEISTUNGEN FÜR PRIVATE</t>
  </si>
  <si>
    <t>RICAVI PER PRESTAZIONI A PRIVATI</t>
  </si>
  <si>
    <t>720.500.10</t>
  </si>
  <si>
    <t>720.500.20</t>
  </si>
  <si>
    <t>720.500.30</t>
  </si>
  <si>
    <t>720.500.40</t>
  </si>
  <si>
    <t>DIFFERENZEN AUS UNTERBRINGUNG IN SONDERZIMMERN</t>
  </si>
  <si>
    <t>DIFFERENZE ALBERGHIERE CAMERE SPECIALI</t>
  </si>
  <si>
    <t>720.500.50</t>
  </si>
  <si>
    <t>BENÜTZUNG VON TELEFON UND FERNSEHEN</t>
  </si>
  <si>
    <t>USO TELEFONO E TV</t>
  </si>
  <si>
    <t>720.500.60</t>
  </si>
  <si>
    <t>BEGLEITPFLEGESATZ</t>
  </si>
  <si>
    <t>RETTA  ACCOMPAGNATORI</t>
  </si>
  <si>
    <t>720.600.00</t>
  </si>
  <si>
    <t>ERLÖSE AUS TIERÄRZTLICHEN LEISTUNGEN</t>
  </si>
  <si>
    <t>RICAVI PER PRESTAZIONI VETERINARIE</t>
  </si>
  <si>
    <t>720.600.10</t>
  </si>
  <si>
    <t>VERGÜTUNGEN - KONVENTIONEN FÜR INTERNE FACHÄRZTLICHE BETREUUNG</t>
  </si>
  <si>
    <t>COMPENSI - ASSISTENZA SPECIALISTICA INTERNA</t>
  </si>
  <si>
    <t>da privato - Medici SUMAI</t>
  </si>
  <si>
    <t>12) Acq. Prest. san. - assist. special.conv.</t>
  </si>
  <si>
    <t>B.2.e</t>
  </si>
  <si>
    <t>380.100.20</t>
  </si>
  <si>
    <t>SOZIALABGABEN FÜR INTERNE FACHÄRZTLICHE BETREUUNG</t>
  </si>
  <si>
    <t>ONERI SOCIALI - ASSISTENZA SPECIALISTICA INTERNA</t>
  </si>
  <si>
    <t>380.200.00</t>
  </si>
  <si>
    <t>ACCANTONAMENTO FONDO PREMIO OPEROSITÀ (SUMAI)</t>
  </si>
  <si>
    <t>380.200.10</t>
  </si>
  <si>
    <t>380.900.00</t>
  </si>
  <si>
    <t>SONSTIGE KONVENTIONEN FÜR INTERNE FACHÄRZTLICHE BETREUUNG</t>
  </si>
  <si>
    <t>ALTRE CONVENZIONI SANITARIE - ASSISTENZA SPECIALISTICA INTERNA</t>
  </si>
  <si>
    <t>380.900.10</t>
  </si>
  <si>
    <t>390.000.00</t>
  </si>
  <si>
    <t>390</t>
  </si>
  <si>
    <t>KONVENTIONEN FÜR EXTERNE FACHÄRZTLICHE BETREUUNG</t>
  </si>
  <si>
    <t>CONVENZIONI SANITARIE PER ASSISTENZA SPECIALISTICA ESTERNA</t>
  </si>
  <si>
    <t>390.100.00</t>
  </si>
  <si>
    <t>390.100.10</t>
  </si>
  <si>
    <t>390.100.20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</si>
  <si>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</si>
  <si>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</si>
  <si>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</si>
  <si>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</si>
  <si>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</si>
  <si>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720.600.20</t>
  </si>
  <si>
    <t>720.700.00</t>
  </si>
  <si>
    <t>ERLÖSE AUS FREIBERUFLICHER TÄTIGKEIT</t>
  </si>
  <si>
    <t>RICAVI PER PRESTAZIONI LIBERO-PROFESSIONALI</t>
  </si>
  <si>
    <t>720.700.10</t>
  </si>
  <si>
    <t>Ricavi per prestazioni sanitarie intramoenia - Area specialistica</t>
  </si>
  <si>
    <t>720.750.00</t>
  </si>
  <si>
    <t>750</t>
  </si>
  <si>
    <t xml:space="preserve">ERLÖSE AUS ARBEITSMEDIZINISCHEN UND RECHTSMEDIZINISCHEN LEISTUNGEN </t>
  </si>
  <si>
    <t>RICAVI PER PRESTAZIONI MEDICINA DEL LAVORO E MEDICINA LEGALE</t>
  </si>
  <si>
    <t>720.750.10</t>
  </si>
  <si>
    <t>720.750.20</t>
  </si>
  <si>
    <t>ERLÖSE AUS ARBEITSMEDIZINISCHEN UND RECHTSMEDIZINISCHEN LEISTUNGEN - PRIVATE</t>
  </si>
  <si>
    <t>400.700.00</t>
  </si>
  <si>
    <t>400.700.10</t>
  </si>
  <si>
    <t>400.700.20</t>
  </si>
  <si>
    <t>400.700.30</t>
  </si>
  <si>
    <t>400.700.40</t>
  </si>
  <si>
    <t>400.900.00</t>
  </si>
  <si>
    <t>THERMALBETREUUNG</t>
  </si>
  <si>
    <t>ASSISTENZA TERMALE</t>
  </si>
  <si>
    <t>400.900.10</t>
  </si>
  <si>
    <t>400.950.00</t>
  </si>
  <si>
    <t>950</t>
  </si>
  <si>
    <t>400.950.10</t>
  </si>
  <si>
    <t>410.000.00</t>
  </si>
  <si>
    <t>410</t>
  </si>
  <si>
    <t>410.100.00</t>
  </si>
  <si>
    <t>AUFENTHALTSBEZOGENE LEISTUNGEN</t>
  </si>
  <si>
    <t>COSTI PER PRESTAZIONI IN REGIME DI RICOVERO</t>
  </si>
  <si>
    <t>B.2.a</t>
  </si>
  <si>
    <t>AA0310</t>
  </si>
  <si>
    <t>B)</t>
  </si>
  <si>
    <t>Altri beni e prodotti sanitari</t>
  </si>
  <si>
    <t>90</t>
  </si>
  <si>
    <t>15</t>
  </si>
  <si>
    <t>900</t>
  </si>
  <si>
    <t>120</t>
  </si>
  <si>
    <t>130</t>
  </si>
  <si>
    <t>LOCAZIONI PASSIVE - AREA NON SANITARIA</t>
  </si>
  <si>
    <t>430.200.00</t>
  </si>
  <si>
    <t>GEBÜHREN FÜR MIETE VON MEDIZINTECHNISCHEN GERÄTEN</t>
  </si>
  <si>
    <t>CANONI DI NOLEGGIO APPARECCHIATURE SANITARIE</t>
  </si>
  <si>
    <t>430.200.10</t>
  </si>
  <si>
    <t>B.4.B.1</t>
  </si>
  <si>
    <t>Canoni di noleggio - area sanitaria</t>
  </si>
  <si>
    <t>430.300.00</t>
  </si>
  <si>
    <t>GEBÜHREN FÜR MIETE VON NICHT-MEDIZINTECHNISCHEN GERÄTEN</t>
  </si>
  <si>
    <t>CANONI DI NOLEGGIO APPARECCHIATURE NON SANITARIE</t>
  </si>
  <si>
    <t>430.300.10</t>
  </si>
  <si>
    <t>GEBÜHREN FÜR MIETE VON HARD- UND SOFTWARE</t>
  </si>
  <si>
    <t>CANONI NOLEGGIO HARDWARE E SOFTWARE</t>
  </si>
  <si>
    <t>Canoni di noleggio - area non sanitaria</t>
  </si>
  <si>
    <t>430.300.90</t>
  </si>
  <si>
    <t>GEBÜHREN FÜR MIETE VON SONSTIGEN NICHT-MEDIZINTECHNISCHEN GERÄTEN</t>
  </si>
  <si>
    <t>CANONI DI NOLEGGIO ALTRE APPARECCHIATURE NON SANITARIE</t>
  </si>
  <si>
    <t>430.400.00</t>
  </si>
  <si>
    <t>GEBÜHREN FÜR MIETE VON KRAFTFAHRZEUGEN</t>
  </si>
  <si>
    <t>430.400.10</t>
  </si>
  <si>
    <t>CANONI DI NOLEGGIO AUTOMEZZI</t>
  </si>
  <si>
    <t>430.400.20</t>
  </si>
  <si>
    <t>MIETZINS FÜR ANDERE GÜTER</t>
  </si>
  <si>
    <t>CANONI DI NOLEGGIO ALTRI BENI</t>
  </si>
  <si>
    <t>430.500.00</t>
  </si>
  <si>
    <t>RATEN FÜR LEASING</t>
  </si>
  <si>
    <t>CANONI DI LEASING</t>
  </si>
  <si>
    <t>430.500.10</t>
  </si>
  <si>
    <t>RATEN FÜR LEASING VON MEDIZINTECHNISCHEN GERÄTEN</t>
  </si>
  <si>
    <t>CANONI DI LEASING APPARECCHIATURE SANITARIE</t>
  </si>
  <si>
    <t>Canoni di leasing - area sanitaria</t>
  </si>
  <si>
    <t>430.500.20</t>
  </si>
  <si>
    <t>RATEN FÜR LEASING VON NICHT-MEDIZINTECHNISCHEN GERÄTEN</t>
  </si>
  <si>
    <t>AUFWENDUNGEN FÜR DIE PRODUKTION</t>
  </si>
  <si>
    <t>COSTI DELLA PRODUZIONE</t>
  </si>
  <si>
    <t>Acquisti di beni</t>
  </si>
  <si>
    <t>460.200.20</t>
  </si>
  <si>
    <t>VERANSTALTUNGEN UND EVENTS</t>
  </si>
  <si>
    <t>MANIFESTAZIONI ED EVENTI</t>
  </si>
  <si>
    <t>460.250.00</t>
  </si>
  <si>
    <t>KOSTEN FÜR STREITFÄLLE, SCHIEDSSPRÜCHE UND SCHADENSERSATZ</t>
  </si>
  <si>
    <t>COSTI PER LITI, ARBITRAGGI E RISARCIMENTI</t>
  </si>
  <si>
    <t>460.250.10</t>
  </si>
  <si>
    <t>RÜCKERSTATTUNG VON RECHTSKOSTEN AN DAS PERSONAL</t>
  </si>
  <si>
    <t>RIMBORSO SPESE LEGALI AL PERSONALE</t>
  </si>
  <si>
    <t>460.250.20</t>
  </si>
  <si>
    <t>RECHTSKOSTEN FÜR STREITFÄLLE UND SCHIEDSSPRÜCHE</t>
  </si>
  <si>
    <t>SPESE LEGALI PER LITI E ARBITRAGGI</t>
  </si>
  <si>
    <t>460.250.30</t>
  </si>
  <si>
    <t>KOSTEN FÜR SCHADENSERSATZ</t>
  </si>
  <si>
    <t>COSTI PER RISARCIMENTI</t>
  </si>
  <si>
    <t>460.350.00</t>
  </si>
  <si>
    <t>RÜCKERSTATTUNGEN AN DAS BEDIENSTETE PERSONAL AUFGRUND VON STRASSENUNFÄLLEN</t>
  </si>
  <si>
    <t>RIMBORSI AL PERSONALE DIPENDENTE IN SEGUITO A INCIDENTI STRADALI</t>
  </si>
  <si>
    <t>460.350.10</t>
  </si>
  <si>
    <t>460.400.00</t>
  </si>
  <si>
    <t>POSTSPESEN</t>
  </si>
  <si>
    <t>SPESE POSTALI</t>
  </si>
  <si>
    <t>460.400.10</t>
  </si>
  <si>
    <t>460.450.00</t>
  </si>
  <si>
    <t>STEMPEL UND MARKEN</t>
  </si>
  <si>
    <t>BOLLI E MARCHE</t>
  </si>
  <si>
    <t>460.450.10</t>
  </si>
  <si>
    <t>460.500.00</t>
  </si>
  <si>
    <t>ABBONAMENTI</t>
  </si>
  <si>
    <t>460.500.10</t>
  </si>
  <si>
    <t>460.550.00</t>
  </si>
  <si>
    <t>VERSICHERUNGSPRÄMIEN</t>
  </si>
  <si>
    <t>PREMI DI ASSICURAZIONE</t>
  </si>
  <si>
    <t>460.550.10</t>
  </si>
  <si>
    <t>VERSICHERUNGSPRÄMIEN - HAFTPFLICHTVERSICHERUNG FÜR DIE KRANKENHAUSTÄTIGKEIT</t>
  </si>
  <si>
    <t>PREMI DI ASSICURAZIONE - ASSICURAZIONE RCT ATTIVITÀ OSPEDALIERA</t>
  </si>
  <si>
    <t xml:space="preserve">Premi di assicurazione - R.C. Professionale </t>
  </si>
  <si>
    <t>460.550.20</t>
  </si>
  <si>
    <t>ANDERE VERSICHERUNGSPRÄMIEN</t>
  </si>
  <si>
    <t>ALTRI PREMI DI ASSICURAZIONE</t>
  </si>
  <si>
    <t>Premi di assicurazione - Altri premi assicurativi</t>
  </si>
  <si>
    <t>460.600.00</t>
  </si>
  <si>
    <t>BÜCHER, ZEITSCHRIFTEN UND TELEFONVERZEICHNISSE</t>
  </si>
  <si>
    <t>LIBRI, RIVISTE ED ELENCHI TELEFONICI</t>
  </si>
  <si>
    <t>460.600.10</t>
  </si>
  <si>
    <t>460.650.00</t>
  </si>
  <si>
    <t>650</t>
  </si>
  <si>
    <t>INKASSO- UND BANKSPESEN</t>
  </si>
  <si>
    <t>SPESE DI INCASSO E BANCARIE</t>
  </si>
  <si>
    <t>460.650.10</t>
  </si>
  <si>
    <t>460.700.00</t>
  </si>
  <si>
    <t>KONDOMINIUMSPESEN</t>
  </si>
  <si>
    <t>SPESE CONDOMINIALI</t>
  </si>
  <si>
    <t>460.700.10</t>
  </si>
  <si>
    <t>460.900.00</t>
  </si>
  <si>
    <t>SONSTIGE ALLGEMEINE VERWALTUNGSKOSTEN</t>
  </si>
  <si>
    <t>ALTRI COSTI GENERALI ED AMMINISTRATIVI</t>
  </si>
  <si>
    <t>460.900.10</t>
  </si>
  <si>
    <t>470.000.00</t>
  </si>
  <si>
    <t>470</t>
  </si>
  <si>
    <t>SANITÄTSSTELLENPLAN</t>
  </si>
  <si>
    <t>PERSONALE RUOLO SANITARIO</t>
  </si>
  <si>
    <t>470.100.00</t>
  </si>
  <si>
    <t>FESTE BEZÜGE - PERSONAL DES SANITÄTSSTELLENPLANS</t>
  </si>
  <si>
    <t>COMPETENZE FISSE - PERSONALE RUOLO SANITARIO</t>
  </si>
  <si>
    <t>470.100.10</t>
  </si>
  <si>
    <t>470.100.20</t>
  </si>
  <si>
    <t>470.100.30</t>
  </si>
  <si>
    <t>PRODUKTIVITÄTSSTEIGERUNGSPRÄMIE - PERSONAL DES SANITÄTSSTELLENPLANS</t>
  </si>
  <si>
    <t>INCENTIVI  - PERSONALE RUOLO SANITARIO</t>
  </si>
  <si>
    <t>470.300.10</t>
  </si>
  <si>
    <t>470.300.20</t>
  </si>
  <si>
    <t>470.300.30</t>
  </si>
  <si>
    <t>470.600.00</t>
  </si>
  <si>
    <t>BETEILIGUNGEN AN DEN PFLEGESATZAUFSCHLÄGEN - PERSONAL DES SANITÄTSSTELLENPLANS</t>
  </si>
  <si>
    <t>COMPARTECIPAZIONI PER DIFFERENZA DI CLASSE - PERSONALE RUOLO SANITARIO</t>
  </si>
  <si>
    <t>470.600.10</t>
  </si>
  <si>
    <t>470.600.20</t>
  </si>
  <si>
    <t>470.700.00</t>
  </si>
  <si>
    <t>C)</t>
  </si>
  <si>
    <t>140</t>
  </si>
  <si>
    <t>400.500.25</t>
  </si>
  <si>
    <t>400.500.30</t>
  </si>
  <si>
    <t>B.2.A.12.3</t>
  </si>
  <si>
    <t xml:space="preserve"> da pubblico (Extraregione) non soggette a compensazione</t>
  </si>
  <si>
    <t>400.500.35</t>
  </si>
  <si>
    <t>AA0240</t>
  </si>
  <si>
    <t>220</t>
  </si>
  <si>
    <t>480.700.10</t>
  </si>
  <si>
    <t>480.700.15</t>
  </si>
  <si>
    <t>480.700.20</t>
  </si>
  <si>
    <t xml:space="preserve">RIMBORSI A FARMACIE PRIVATE ED ESERCIZI COMMERCIALI  PER PRODOTTI DIETETICI </t>
  </si>
  <si>
    <t>ASSISTENZA TERMALE  DA PRIVATO</t>
  </si>
  <si>
    <t>THERMALBETREUUNG VON PRIVATEN</t>
  </si>
  <si>
    <t>B.2.A.10.4</t>
  </si>
  <si>
    <t>400.900.20</t>
  </si>
  <si>
    <t>ASSISTENZA TERMALE DA PUBBLICO EXTRA PAB - FATTURATA</t>
  </si>
  <si>
    <t>THERMALBETREUUNG VON ÖFFENTLICHEN EINRICHTUNGEN AUSSERHALB DES LANDES -  VERRECHNET</t>
  </si>
  <si>
    <t>400.900.21</t>
  </si>
  <si>
    <t>B.2.A.10.3</t>
  </si>
  <si>
    <t>FORNITURA STRAORDINARIA PROTESI - LP 30/92</t>
  </si>
  <si>
    <t>AUSSERORDENTLICHE LIEFERUNG VON PROTHESEN - LG 30/92</t>
  </si>
  <si>
    <t>400.960.00</t>
  </si>
  <si>
    <t>960</t>
  </si>
  <si>
    <t>ACQUISTO PRESTAZIONI PER DISTRIBUZIONE DIRETTA FARMACI</t>
  </si>
  <si>
    <t>ANKAUF LEISTUNGEN FÜR DIREKTE MEDIKAMENTENVERTEILUNG</t>
  </si>
  <si>
    <t>400.960.05</t>
  </si>
  <si>
    <t>SPESE PER LA DISTRIBUZIONE DIRETTA DEI FARMACI - LEGGE N.405/2001 ART.8 LETT.A) - DA PUBBLICO (ALTRI SOGGETTI PUBBL.DELLA PAB)</t>
  </si>
  <si>
    <t>60</t>
  </si>
  <si>
    <t>490.000.00</t>
  </si>
  <si>
    <t>490</t>
  </si>
  <si>
    <t>PERSONAL DES TECHNISCHEN STELLENPLANS</t>
  </si>
  <si>
    <t>PERSONALE RUOLO TECNICO</t>
  </si>
  <si>
    <t>490.100.00</t>
  </si>
  <si>
    <t>FESTE BEZÜGE - PERSONAL DES TECHNISCHEN STELLENPLANS</t>
  </si>
  <si>
    <t>COMPETENZE FISSE - PERSONALE RUOLO TECNICO</t>
  </si>
  <si>
    <t>490.100.10</t>
  </si>
  <si>
    <t>490.100.20</t>
  </si>
  <si>
    <t>490.100.30</t>
  </si>
  <si>
    <t>490.100.40</t>
  </si>
  <si>
    <t>490.200.00</t>
  </si>
  <si>
    <t>ZUSÄTZLICHE BEZÜGE - PERSONAL DES TECHNISCHEN STELLENPLANS</t>
  </si>
  <si>
    <t>COMPETENZE ACCESSORIE - PERSONALE RUOLO TECNICO</t>
  </si>
  <si>
    <t>490.200.10</t>
  </si>
  <si>
    <t>490.200.20</t>
  </si>
  <si>
    <t>490.300.00</t>
  </si>
  <si>
    <t>PRODUKTIVITÄTSSTEIGERUNGSPRÄMIE - PERSONAL DES TECHNISCHEN STELLENPLANS</t>
  </si>
  <si>
    <t>INCENTIVI  - PERSONALE RUOLO TECNICO</t>
  </si>
  <si>
    <t>490.300.10</t>
  </si>
  <si>
    <t>490.300.20</t>
  </si>
  <si>
    <t>490.600.00</t>
  </si>
  <si>
    <t>SOZIALABGABEN - PERSONAL DES TECHNISCHEN STELLENPLANS</t>
  </si>
  <si>
    <t>ONERI SOCIALI - PERSONALE RUOLO TECNICO</t>
  </si>
  <si>
    <t>490.600.10</t>
  </si>
  <si>
    <t>490.600.20</t>
  </si>
  <si>
    <t>490.600.30</t>
  </si>
  <si>
    <t>490.600.40</t>
  </si>
  <si>
    <t>490.700.00</t>
  </si>
  <si>
    <t>490.700.10</t>
  </si>
  <si>
    <t>490.700.15</t>
  </si>
  <si>
    <t>490.700.20</t>
  </si>
  <si>
    <t>490.700.25</t>
  </si>
  <si>
    <t>490.700.30</t>
  </si>
  <si>
    <t>490.700.35</t>
  </si>
  <si>
    <t>490.700.40</t>
  </si>
  <si>
    <t>490.700.45</t>
  </si>
  <si>
    <t>490.700.60</t>
  </si>
  <si>
    <t>490.700.65</t>
  </si>
  <si>
    <t>500.000.00</t>
  </si>
  <si>
    <t>PERSONAL DES VERWALTUNGSSTELLENPLANS</t>
  </si>
  <si>
    <t>PERSONALE RUOLO AMMINISTRATIVO</t>
  </si>
  <si>
    <t>500.100.00</t>
  </si>
  <si>
    <t>FESTE BEZÜGE - PERSONAL DES VERWALTUNGSSTELLENPLANS</t>
  </si>
  <si>
    <t>COMPETENZE FISSE - PERSONALE RUOLO AMMINISTRATIVO</t>
  </si>
  <si>
    <t>500.100.10</t>
  </si>
  <si>
    <t>500.700.25</t>
  </si>
  <si>
    <t>500.700.30</t>
  </si>
  <si>
    <t>500.700.35</t>
  </si>
  <si>
    <t>500.700.40</t>
  </si>
  <si>
    <t>500.700.45</t>
  </si>
  <si>
    <t>500.700.60</t>
  </si>
  <si>
    <t>500.700.65</t>
  </si>
  <si>
    <t>510.000.00</t>
  </si>
  <si>
    <t>510</t>
  </si>
  <si>
    <t>SONSTIGE PERSONALKOSTEN</t>
  </si>
  <si>
    <t>ALTRI COSTI DI PERSONALE</t>
  </si>
  <si>
    <t>510.100.00</t>
  </si>
  <si>
    <t>510.100.10</t>
  </si>
  <si>
    <t>Compartecipazione al personale per att. Libero-prof. (intramoenia)</t>
  </si>
  <si>
    <t>510.150.00</t>
  </si>
  <si>
    <t>EXTERNES PERSONAL MIT PRIVATRECHTLICHEM VERTRAG</t>
  </si>
  <si>
    <t>PERSONALE ESTERNO CON CONTRATTO DI DIRITTO PRIVATO</t>
  </si>
  <si>
    <t>510.150.10</t>
  </si>
  <si>
    <t>510.150.11</t>
  </si>
  <si>
    <t>510.150.12</t>
  </si>
  <si>
    <t>510.150.13</t>
  </si>
  <si>
    <t>510.150.20</t>
  </si>
  <si>
    <t>510.160.00</t>
  </si>
  <si>
    <t>160</t>
  </si>
  <si>
    <t>230</t>
  </si>
  <si>
    <t>D)</t>
  </si>
  <si>
    <t>240</t>
  </si>
  <si>
    <t>Beiträge für laufende Ausgaben - von Region oder Autonomer Provinz für Anteil regionaler Gesundheitsfond</t>
  </si>
  <si>
    <t>Beiträge für laufende Ausgaben - außerhalb Fond</t>
  </si>
  <si>
    <t>Beiträge von Region oder Aut. Prov. (außerhalb Fond) - zusätzliche Bilanzmittel zur Deckung der WBS</t>
  </si>
  <si>
    <t>Beiträge von Region oder Aut. Prov. (außerhalb Fond) - sonstiges</t>
  </si>
  <si>
    <t>Beiträge von öffentlichen Sanitätsbetrieben (außerhalb Fond)</t>
  </si>
  <si>
    <t>Beiträge für laufende Ausgaben - für Forschung</t>
  </si>
  <si>
    <t>vom Gesundheitsministerium für laufende Forschung</t>
  </si>
  <si>
    <t>vom Gesundheitsministerium für zielgerichtete Forschung</t>
  </si>
  <si>
    <t>von der Region und anderen öffentlichen Subjekten</t>
  </si>
  <si>
    <t>von Privaten</t>
  </si>
  <si>
    <t>Beiträge für laufende Ausgaben - von Privaten</t>
  </si>
  <si>
    <t>Berichtigung Beiträge für laufende Ausgaben für Zuweisung an Investitionen</t>
  </si>
  <si>
    <t>Verwendung Mittel aus nicht verwendeten Anteilen verwendungsgebundener Beiträge vorhergehender Geschäftsjahre</t>
  </si>
  <si>
    <t>Kostenbeiträge, Rückerlangungen und Rückerstattungen</t>
  </si>
  <si>
    <t>470.800.16</t>
  </si>
  <si>
    <t>470.800.21</t>
  </si>
  <si>
    <t>470.800.26</t>
  </si>
  <si>
    <t>Nichtleitendes Personal des Sanitätsstellenplans</t>
  </si>
  <si>
    <t>Leitendes Personal der anderen Stellenpläne</t>
  </si>
  <si>
    <t>Nicht leitendes Personal der anderen Stellenpläne</t>
  </si>
  <si>
    <t>Verschiedene Aufwendungen der Gebarung</t>
  </si>
  <si>
    <t>Abschreibungen des immateriellen Anlagevermögens</t>
  </si>
  <si>
    <t>Abschreibungen der Gebäude</t>
  </si>
  <si>
    <t>Abschreibungen des sonstigen materiellen Anlagevermögens</t>
  </si>
  <si>
    <t>Abwertungen des Anlagevermögens und der Forderungen</t>
  </si>
  <si>
    <t>Rückstellungen</t>
  </si>
  <si>
    <t>Rückstellungen für Leistungsprämie</t>
  </si>
  <si>
    <t>Rückstellungen für nicht verwendete Anteile verwendungsgebundener Beiträge</t>
  </si>
  <si>
    <t>Summe B)</t>
  </si>
  <si>
    <t>DIFF. PRODUKTIONSWERT UND AUFWENDUNGEN FÜR DIE PROD. (A-B)</t>
  </si>
  <si>
    <t>Aktivzinsen und andere Finanzerträge</t>
  </si>
  <si>
    <t>Passivzinsen und andere Finanzaufwendungen</t>
  </si>
  <si>
    <t>Summe C)</t>
  </si>
  <si>
    <t>Summe D)</t>
  </si>
  <si>
    <t>Außerordentliche Erträge</t>
  </si>
  <si>
    <t>Veräußerungsgewinne</t>
  </si>
  <si>
    <t>Andere außerordentliche Erträge</t>
  </si>
  <si>
    <t>Außerordentliche Aufwendungen</t>
  </si>
  <si>
    <t>Veräußerungsverluste</t>
  </si>
  <si>
    <t>Andere außerordentliche Aufwendungen</t>
  </si>
  <si>
    <t>Summe E)</t>
  </si>
  <si>
    <t>JAHRESERGEBNIS VOR STEUERN  (A-B+C+D+E)</t>
  </si>
  <si>
    <t>STEUERN AUF DAS EINKOMMEN AUS DEM GESCHÄFTSJAHR</t>
  </si>
  <si>
    <t>Wertschöpfungssteuer für lohnabhängiges Personal</t>
  </si>
  <si>
    <t>Wertschöpfungssteuer für Mitarbeiter und dem lohnabhängigen Personal gleichgestelltes Personal</t>
  </si>
  <si>
    <t>Wertschöpfungssteuer für freiberufliche Tätigkeit (Intramoenia)</t>
  </si>
  <si>
    <t>Wertschöpfungssteuer auf wirtschaftliche Tätigkeit</t>
  </si>
  <si>
    <t>Zuweisungen an Rückstellungen für Steuern (Feststellungen, Erlasse, usw.)</t>
  </si>
  <si>
    <t>Summe Y)</t>
  </si>
  <si>
    <t>GEWINN (VERLUST) DES GESCHÄFTSJAHRES</t>
  </si>
  <si>
    <t xml:space="preserve">DESCRIZIONE ITALIANO </t>
  </si>
  <si>
    <t>BESCHREIBUNG DEUTSCH</t>
  </si>
  <si>
    <t>Codice informatico CE ministeriale</t>
  </si>
  <si>
    <t>PAY-BACK BEI ÜBERSCHREITUNG DER AUSGABENHÖCHSTGRENZE FÜR DIE PHARMAZEUTISCHE BETREUUNG AUF DEM TERRITORIUM</t>
  </si>
  <si>
    <t>A.5.E.1.1</t>
  </si>
  <si>
    <t>Pay-back per il superamento del tetto della spesa farmaceutica territoriale</t>
  </si>
  <si>
    <t>740.300.12</t>
  </si>
  <si>
    <t>PAY-BACK PER IL SUPERAMENTO DEL TETTO DELLA SPESA FARMACEUTICA OSPEDALIERA</t>
  </si>
  <si>
    <t>PAY-BACK BEI ÜBERSCHREITUNG DER AUSGABENHÖCHSTGRENZE FÜR DIE PHARMAZEUTISCHE BETREUUNG IM KRANKENHAUS</t>
  </si>
  <si>
    <t>A.5.E.1.2</t>
  </si>
  <si>
    <t>Pay-back per il superamento del tetto della spesa farmaceutica ospedaliera</t>
  </si>
  <si>
    <t>740.300.13</t>
  </si>
  <si>
    <t>PAY-BACK PER FARMACI SOTTOPOSTI A MONITORAGGIO AIFA</t>
  </si>
  <si>
    <t>PAY-BACK FÜR PHARMAZEUTISCHE PRODUKTE, DIE DER ÜBERWACHUNG DURCH DIE AIFA UNTERLIEGEN</t>
  </si>
  <si>
    <t>A.5.D.3</t>
  </si>
  <si>
    <t>Altri concorsi, recuperi e rimborsi da parte di altri soggetti pubblici</t>
  </si>
  <si>
    <t>RICAVI PER FORNITURE DI BENI</t>
  </si>
  <si>
    <t>A.5.D.2</t>
  </si>
  <si>
    <t>Rimborsi per acquisto beni da parte di altri soggetti pubblici</t>
  </si>
  <si>
    <t>RICAVI PER FORNITURE DI BENI AD ALTRI SOGGETTI</t>
  </si>
  <si>
    <t>E.1.B.1</t>
  </si>
  <si>
    <t>Proventi da donazioni e liberalità diverse</t>
  </si>
  <si>
    <t xml:space="preserve">LOCAZIONI ATTIVE  </t>
  </si>
  <si>
    <t>760.400.20</t>
  </si>
  <si>
    <t>LOCAZIONI ATTIVE  DA IMMOBILI DELLA PAB</t>
  </si>
  <si>
    <t>AKTIVMIETEN AUS IMMOBILIEN DES LANDES</t>
  </si>
  <si>
    <t>FINANZERTRÄGE AUS DEPOSITEN UND KASSAÜBERSCHÜSSEN</t>
  </si>
  <si>
    <t>C.1.B</t>
  </si>
  <si>
    <t>C.1.A</t>
  </si>
  <si>
    <t>Interessi attivi su c/tesoreria unica</t>
  </si>
  <si>
    <t>C.1.C</t>
  </si>
  <si>
    <t>C.2.A</t>
  </si>
  <si>
    <t>PROVENTI STRAORDINARI</t>
  </si>
  <si>
    <t>780.100.11</t>
  </si>
  <si>
    <t>Sopravvenienze attive v/terzi relative alla mobilità extraregionale</t>
  </si>
  <si>
    <t>780.100.12</t>
  </si>
  <si>
    <t>SOPRAVVENIENZE ATTIVE V/TERZI RELATIVE AL PERSONALE</t>
  </si>
  <si>
    <t>AUSSERORDENTLICHE ERTRÄGE GEGENÜBER DRITTEN BETREFFEND DAS PERSONAL</t>
  </si>
  <si>
    <t>Sopravvenienze attive v/terzi relative al personale</t>
  </si>
  <si>
    <t>780.100.13</t>
  </si>
  <si>
    <t>SOPRAVVENIENZE ATTIVE V/TERZI RELATIVE ALLE CONVENZIONI CON MEDICI DI BASE</t>
  </si>
  <si>
    <t>AUSSERORDENTLICHE ERTRÄGE GEGENÜBER DRITTEN BETREFFEND KONVENTIONEN FÜR GESUNDHEITLICHE GRUNDVERSORGUNG</t>
  </si>
  <si>
    <t>Dispositivi medici</t>
  </si>
  <si>
    <t>14</t>
  </si>
  <si>
    <t>16</t>
  </si>
  <si>
    <t>Prodotti chimici</t>
  </si>
  <si>
    <t>17</t>
  </si>
  <si>
    <t>Materiali e prodotti per uso veterinario</t>
  </si>
  <si>
    <t>18</t>
  </si>
  <si>
    <t>ACCANTONAMENTI AL FONDO ONERI PER ADEGUAMENTI TARIFFARI E PER RINNOVO CONVENZIONI</t>
  </si>
  <si>
    <t>535.650.10</t>
  </si>
  <si>
    <t>535.700.00</t>
  </si>
  <si>
    <t>ZUWEISUNGEN AN RÜCKSTELLUNGEN FÜR RISIKEN</t>
  </si>
  <si>
    <t xml:space="preserve">ACCANTONAMENTI AI FONDI RISCHI </t>
  </si>
  <si>
    <t>535.700.10</t>
  </si>
  <si>
    <t>ZUWEISUNGEN AN RÜCKSTELLUNGEN FÜR RISIKEN AUS STREITFÄLLEN, UND SCHIEDSSPRÜCHEN UND FÜR SCHADENERSATZ</t>
  </si>
  <si>
    <t>ACCANTONAMENTI AL FONDO RISCHI SU LITI, ARBITRAGGI E RISARCIMENTI</t>
  </si>
  <si>
    <t>Accantonamenti per cause civili ed oneri processuali</t>
  </si>
  <si>
    <t>535.700.20</t>
  </si>
  <si>
    <t>Accantonamenti per contenzioso personale dipendente</t>
  </si>
  <si>
    <t>535.700.90</t>
  </si>
  <si>
    <t>ZUWEISUNGEN AN SONSTIGEN RÜCKSTELLUNGEN FÜR RISIKEN</t>
  </si>
  <si>
    <t>ACCANTONAMENTI AD ALTRI FONDI RISCHI</t>
  </si>
  <si>
    <t>535.900.00</t>
  </si>
  <si>
    <t>ZUWEISUNGEN AN SONSTIGE RÜCKSTELLUNGEN</t>
  </si>
  <si>
    <t xml:space="preserve">ACCANTONAMENTI AD ALTRI FONDI </t>
  </si>
  <si>
    <t>535.900.90</t>
  </si>
  <si>
    <t>ACCANTONAMENTI AD ALTRI FONDI</t>
  </si>
  <si>
    <t>550.000.00</t>
  </si>
  <si>
    <t>FINANZAUFWAND</t>
  </si>
  <si>
    <t>ONERI FINANZIARI</t>
  </si>
  <si>
    <t>550.100.00</t>
  </si>
  <si>
    <t>INTERESSI PASSIVI PER ANTICIPAZIONI DI CASSA</t>
  </si>
  <si>
    <t>550.100.10</t>
  </si>
  <si>
    <t>550.200.00</t>
  </si>
  <si>
    <t>PASSIVZINSEN FÜR DARLEHEN</t>
  </si>
  <si>
    <t>INTERESSI PASSIVI SU MUTUI</t>
  </si>
  <si>
    <t>550.200.10</t>
  </si>
  <si>
    <t>Interessi passivi su mutui</t>
  </si>
  <si>
    <t>550.300.00</t>
  </si>
  <si>
    <t>INTERESSI PASSIVI SU ALTRE FORME DI CREDITO EX ART. 3 D.LGS. 502/92</t>
  </si>
  <si>
    <t>550.300.10</t>
  </si>
  <si>
    <t>Altri interessi passivi</t>
  </si>
  <si>
    <t>550.400.00</t>
  </si>
  <si>
    <t>01) Acq. Beni San.</t>
  </si>
  <si>
    <t>B.1.a</t>
  </si>
  <si>
    <t>300.150.00</t>
  </si>
  <si>
    <t>DIÄTPRODUKTE</t>
  </si>
  <si>
    <t xml:space="preserve">PRODOTTI DIETETICI </t>
  </si>
  <si>
    <t>300.150.10</t>
  </si>
  <si>
    <t>300.200.00</t>
  </si>
  <si>
    <t>MATERIALE PER LA PROFILASSI IGIENICO-SANITARIA</t>
  </si>
  <si>
    <t>300.600.00</t>
  </si>
  <si>
    <t>WERTSCHÖPFUNGSSTEUER BEDIENSTETES PERSONAL</t>
  </si>
  <si>
    <t>IRAP PERSONALE DIPENDENTE</t>
  </si>
  <si>
    <t>Y.1.A</t>
  </si>
  <si>
    <t>IRAP relativa a personale dipendente</t>
  </si>
  <si>
    <t>590.200.20</t>
  </si>
  <si>
    <t>IRAP relativa a collaboratori e personale assimilato a lavoro dipendente</t>
  </si>
  <si>
    <t>590.200.30</t>
  </si>
  <si>
    <t>WERTSCHÖFPUNGSSTEUER AUF WIRTSCHAFTLICHE TÄTIGKEIT</t>
  </si>
  <si>
    <t>IRAP SU ATTIVITÁ COMMERCIALI</t>
  </si>
  <si>
    <t>IRAP relativa ad attività commerciali</t>
  </si>
  <si>
    <t>590.200.40</t>
  </si>
  <si>
    <t>MATERIALI PER LA PULIZIA E DI CONVIVENZA</t>
  </si>
  <si>
    <t>310.300.00</t>
  </si>
  <si>
    <t>BRENNSTOFFE</t>
  </si>
  <si>
    <t>COMBUSTIBILI</t>
  </si>
  <si>
    <t>310.300.10</t>
  </si>
  <si>
    <t>METHAN - STADTGAS</t>
  </si>
  <si>
    <t>METANO - GAS DI CITTA'</t>
  </si>
  <si>
    <t>Combustibili, carburanti e lubrificanti</t>
  </si>
  <si>
    <t>310.300.90</t>
  </si>
  <si>
    <t>HEIZÖL UND ANDERE BRENNSTOFFE</t>
  </si>
  <si>
    <t>GASOLIO ED ALTRI COMBUSTIBILI</t>
  </si>
  <si>
    <t>310.400.00</t>
  </si>
  <si>
    <t>TREIB- UND SCHMIERSTOFFE</t>
  </si>
  <si>
    <t>CARBURANTI E LUBRIFICANTI</t>
  </si>
  <si>
    <t>310.400.10</t>
  </si>
  <si>
    <t>310.500.00</t>
  </si>
  <si>
    <t>CANCELLERIA, STAMPATI E MATERIALI DI CONSUMO PER L'INFORMATICA</t>
  </si>
  <si>
    <t>310.500.10</t>
  </si>
  <si>
    <t>Supporti informatici e cancelleria</t>
  </si>
  <si>
    <t>310.900.00</t>
  </si>
  <si>
    <t>ACQUISTI ALTRI BENI NON SANITARI</t>
  </si>
  <si>
    <t>310.900.10</t>
  </si>
  <si>
    <t>320.000.00</t>
  </si>
  <si>
    <t>320</t>
  </si>
  <si>
    <t>320.100.00</t>
  </si>
  <si>
    <t>MATERIAL UND ZUBEHÖR FÜR INSTANDHALTUNG VON UNBEWEGLICHEN GÜTERN</t>
  </si>
  <si>
    <t>MATERIALI ED ACCESSORI PER MANUTENZIONE DI IMMOBILI</t>
  </si>
  <si>
    <t>320.100.10</t>
  </si>
  <si>
    <t>B.1.B.5</t>
  </si>
  <si>
    <t>Materiale per la manutenzione</t>
  </si>
  <si>
    <t>320.200.00</t>
  </si>
  <si>
    <t>500.600.41</t>
  </si>
  <si>
    <t>500.700.11</t>
  </si>
  <si>
    <t>500.700.16</t>
  </si>
  <si>
    <t>500.700.21</t>
  </si>
  <si>
    <t>500.700.26</t>
  </si>
  <si>
    <t>500.700.31</t>
  </si>
  <si>
    <t>470.800.56</t>
  </si>
  <si>
    <t>56</t>
  </si>
  <si>
    <t>470.800.61</t>
  </si>
  <si>
    <t>360.300.00</t>
  </si>
  <si>
    <t>CONVENZIONI PER ASSISTENZA GUARDIA MEDICA FESTIVA E NOTTURNA</t>
  </si>
  <si>
    <t>360.300.10</t>
  </si>
  <si>
    <t>COMPENSI - ASSISTENZA GUARDIA MEDICA FESTIVA E NOTTURNA</t>
  </si>
  <si>
    <t>360.300.20</t>
  </si>
  <si>
    <t>ONERI SOCIALI - ASSISTENZA GUARDIA MEDICA FESTIVA E NOTTURNA</t>
  </si>
  <si>
    <t>360.300.30</t>
  </si>
  <si>
    <t>PREMI ASSICURATIVI MALATTIA - ASSISTENZA GUARDIA MEDICA FESTIVA E NOTTURNA</t>
  </si>
  <si>
    <t>360.400.00</t>
  </si>
  <si>
    <t>KONVENTIONEN ALLGEMEIN-ÄRZTLICHER URLAUBSDIENST</t>
  </si>
  <si>
    <t>CONVENZIONI PER ASSISTENZA GUARDIA MEDICA TURISTICA</t>
  </si>
  <si>
    <t>360.400.10</t>
  </si>
  <si>
    <t>VERGÜTUNGEN - KONVENTIONEN ALLGEMEIN-ÄRZTLICHER URLAUBSDIENST</t>
  </si>
  <si>
    <t>COMPENSI - ASSISTENZA GUARDIA MEDICA TURISTICA</t>
  </si>
  <si>
    <t>360.400.20</t>
  </si>
  <si>
    <t>SOZIALABGABEN -  KONVENTIONEN ALLGEMEIN-ÄRZTLICHER URLAUBSDIENST</t>
  </si>
  <si>
    <t>ONERI SOCIALI - ASSISTENZA GUARDIA MEDICA TURISTICA</t>
  </si>
  <si>
    <t>360.400.30</t>
  </si>
  <si>
    <t>KRANKENVERSICHERUNGSPRÄMIEN - KONVENTIONEN ALLGEMEIN-ÄRZTLICHER URLAUBSDIENST</t>
  </si>
  <si>
    <t>PREMI ASSICURATIVI MALATTIA - ASSISTENZA GUARDIA MEDICA TURISTICA</t>
  </si>
  <si>
    <t>360.900.00</t>
  </si>
  <si>
    <t>ALTRE PRESTAZIONI PER ASSISTENZA SANITARIA DI BASE</t>
  </si>
  <si>
    <t>360.900.10</t>
  </si>
  <si>
    <t>SONSTIGE LEISTUNGEN FÜR GESUNDHEITLICHE GRUNDVERSORGUNG</t>
  </si>
  <si>
    <t>B.2.A.1.1.D</t>
  </si>
  <si>
    <t>Altro (medicina dei servizi, psicologi, medici 118, ecc)</t>
  </si>
  <si>
    <t>370.000.00</t>
  </si>
  <si>
    <t>370</t>
  </si>
  <si>
    <t>KONVENTIONEN FÜR PHARMAZEUTISCHE BETREUUNG</t>
  </si>
  <si>
    <t>CONVENZIONI PER ASSISTENZA FARMACEUTICA</t>
  </si>
  <si>
    <t>370.100.00</t>
  </si>
  <si>
    <t>370.100.10</t>
  </si>
  <si>
    <t>da convenzione</t>
  </si>
  <si>
    <t>B.2.c</t>
  </si>
  <si>
    <t>370.100.20</t>
  </si>
  <si>
    <t>370.100.30</t>
  </si>
  <si>
    <t>BEITRAG GEMÄSS ART. 20 DPR 94/89</t>
  </si>
  <si>
    <t>CONTRIBUTO EX ART. 20 DPR 94/89</t>
  </si>
  <si>
    <t>380.000.00</t>
  </si>
  <si>
    <t>380</t>
  </si>
  <si>
    <t>KONVENTIONEN FÜR INTERNE FACHÄRZTLICHE BETREUUNG</t>
  </si>
  <si>
    <t>CONVENZIONI SANITARIE PER ASSISTENZA SPECIALISTICA INTERNA</t>
  </si>
  <si>
    <t>380.100.00</t>
  </si>
  <si>
    <t>380.100.10</t>
  </si>
  <si>
    <t>400.000.00</t>
  </si>
  <si>
    <t>400.100.00</t>
  </si>
  <si>
    <t>400.100.10</t>
  </si>
  <si>
    <t>14) Acq. Altre prest. sanitarie</t>
  </si>
  <si>
    <t>400.200.00</t>
  </si>
  <si>
    <t>400.200.10</t>
  </si>
  <si>
    <t>400.300.00</t>
  </si>
  <si>
    <t>400.400.00</t>
  </si>
  <si>
    <t>400.500.00</t>
  </si>
  <si>
    <t>400.500.10</t>
  </si>
  <si>
    <t>400.500.20</t>
  </si>
  <si>
    <t>700</t>
  </si>
  <si>
    <t>800</t>
  </si>
  <si>
    <t>30</t>
  </si>
  <si>
    <t>61</t>
  </si>
  <si>
    <t>Insussistenze passive v/terzi relative all'acquisto prestaz. sanitarie da operatori accreditati</t>
  </si>
  <si>
    <t>560.200.16</t>
  </si>
  <si>
    <t>AKTIVSCHWUND BETREFFEND DIE ANKÄUFE VON GÜTERN UND DIENSTLEISTUNGEN</t>
  </si>
  <si>
    <t>Insussistenze passive v/terzi relative all'acquisto di beni e servizi</t>
  </si>
  <si>
    <t>560.200.17</t>
  </si>
  <si>
    <t>ALTRE INSUSSISTENZE DELL'ATTIVO</t>
  </si>
  <si>
    <t>SONSTIGER AKTIVSCHWUND</t>
  </si>
  <si>
    <t>Altre insussistenze passive v/terzi</t>
  </si>
  <si>
    <t>560.250.00</t>
  </si>
  <si>
    <t>ONERI TRIBUTARI DA ESERCIZI PRECEDENTI</t>
  </si>
  <si>
    <t>STEUERABGABEN AUS VERGANGENEN GESCHÄFTSJAHREN</t>
  </si>
  <si>
    <t>560.250.10</t>
  </si>
  <si>
    <t>E.2.B.1</t>
  </si>
  <si>
    <t>Oneri tributari da esercizi precedenti</t>
  </si>
  <si>
    <t>C.4.B</t>
  </si>
  <si>
    <t xml:space="preserve"> Svalutazioni</t>
  </si>
  <si>
    <t xml:space="preserve">IRES </t>
  </si>
  <si>
    <t xml:space="preserve"> IRES </t>
  </si>
  <si>
    <t>IRAP COLLABORATORI E PERSONALE ASSIMILATO AL LAVORO DIPENDENTE E ATTIVITÀ LIBERO PROFESSIONALE OCCASIONALE</t>
  </si>
  <si>
    <t>WERTSCHÖPFUNGSSTEUER FÜR MITARBEITER UND DEM LOHNABHÄNGIGEN PERSONAL GLEICHGESTELLTES PERSONAL SOWIE FÜR GELEGENTLICHE FREIBERUFLICHE TÄTIGKEIT</t>
  </si>
  <si>
    <t>Y.1.B</t>
  </si>
  <si>
    <t>Y.1.D</t>
  </si>
  <si>
    <t>IRAP relativa ad attività commerciale</t>
  </si>
  <si>
    <t>IRAP LIBERA PROFESSIONE IN REGIME DI INTRAMOENIA</t>
  </si>
  <si>
    <t>WERTSCHÖPFUNGSSTEUER FÜR FREIBERUFLICHE INTRAMOENIA-TÄTIGKEIT</t>
  </si>
  <si>
    <t>Y.1.C</t>
  </si>
  <si>
    <t>B.9.A</t>
  </si>
  <si>
    <t>Imposte e tasse (escluso IRAP e IRES)</t>
  </si>
  <si>
    <t>595.000.00</t>
  </si>
  <si>
    <t>595</t>
  </si>
  <si>
    <t>PERDITE SU CREDITI</t>
  </si>
  <si>
    <t>FORDERUNGSVERLUSTE</t>
  </si>
  <si>
    <t>595.100.00</t>
  </si>
  <si>
    <t>595.100.10</t>
  </si>
  <si>
    <t>B.9.B</t>
  </si>
  <si>
    <t>Perdite su crediti</t>
  </si>
  <si>
    <t>700.100.20</t>
  </si>
  <si>
    <t>480.700.11</t>
  </si>
  <si>
    <t>480.700.16</t>
  </si>
  <si>
    <t>480.700.21</t>
  </si>
  <si>
    <t>480.700.26</t>
  </si>
  <si>
    <t>480.700.31</t>
  </si>
  <si>
    <t>500.700.36</t>
  </si>
  <si>
    <t>500.700.41</t>
  </si>
  <si>
    <t>500.700.46</t>
  </si>
  <si>
    <t>500.700.61</t>
  </si>
  <si>
    <t>500.700.66</t>
  </si>
  <si>
    <t>COMPARTECIPAZIONI A PERSONALE  PER ATTIVITÀ LIBERO-PROFESSIONALI</t>
  </si>
  <si>
    <t>510.100.05</t>
  </si>
  <si>
    <t>BETEILIGUNGEN AN DAS PERSONAL FÜR FREIBERUFLICHE LEISTUNGEN - KRANKENHAUSBEREICH</t>
  </si>
  <si>
    <t>B.2.A.13.1</t>
  </si>
  <si>
    <t>Compartecipazione al personale per att. libero professionale intramoenia- Area ospedaliera</t>
  </si>
  <si>
    <t>BETEILIGUNGEN AN DAS PERSONAL FÜR FREIBERUFLICHE LEISTUNGEN - FACHARZTBEREICH</t>
  </si>
  <si>
    <t>B.2.A.13.2</t>
  </si>
  <si>
    <t>Compartecipazione al personale per att. libero professionale intramoenia- Area specialistica</t>
  </si>
  <si>
    <t>510.100.20</t>
  </si>
  <si>
    <t>BETEILIGUNGEN AN DAS PERSONAL FÜR FREIBERUFLICHE LEISTUNGEN - BERATUNGEN (GEM. EX-ART. 55 ABS.1 BUCHST. C), D) UND GEM EX-ART. 57-58)</t>
  </si>
  <si>
    <t>B.2.A.13.4</t>
  </si>
  <si>
    <t>Compartecipazione al personale per att. libero professionale intramoenia - Consulenze (ex art. 55 c.1 lett. c), d) ed ex art. 57-58)</t>
  </si>
  <si>
    <t>510.100.40</t>
  </si>
  <si>
    <t>CANONI DI LEASING APPARECCHIATURE NON SANITARIE</t>
  </si>
  <si>
    <t>Canoni di leasing - area non sanitaria</t>
  </si>
  <si>
    <t>430.500.30</t>
  </si>
  <si>
    <t>RATEN FÜR LEASING VON KRAFTFAHRZEUGEN</t>
  </si>
  <si>
    <t>CANONI DI LEASING AUTOMEZZI</t>
  </si>
  <si>
    <t>430.500.40</t>
  </si>
  <si>
    <t>LEASINGRATEN FÜR ANDERE GÜTER</t>
  </si>
  <si>
    <t>CANONI DI LEASING ALTRI BENI</t>
  </si>
  <si>
    <t>430.900.00</t>
  </si>
  <si>
    <t>SONSTIGE KOSTEN FÜR DIE NUTZUNG VON GÜTERN DRITTER</t>
  </si>
  <si>
    <t>ALTRI COSTI PER GODIMENTO BENI DI TERZI</t>
  </si>
  <si>
    <t>430.900.10</t>
  </si>
  <si>
    <t>440.000.00</t>
  </si>
  <si>
    <t>440</t>
  </si>
  <si>
    <t>VERGÜTUNGEN FÜR LEITENDE ORGANE</t>
  </si>
  <si>
    <t>COMPENSI AGLI ORGANI DIRETTIVI</t>
  </si>
  <si>
    <t>440.100.00</t>
  </si>
  <si>
    <t>440.100.10</t>
  </si>
  <si>
    <t>ENTSCHÄDIGUNG - LEITUNGSORGANE</t>
  </si>
  <si>
    <t>INDENNITA' - ORGANI DIRETTIVI</t>
  </si>
  <si>
    <t>Indennità, rimborso spese e oneri sociali per gli Organi Direttivi e Collegio Sindacale</t>
  </si>
  <si>
    <t>B.5</t>
  </si>
  <si>
    <t>440.100.20</t>
  </si>
  <si>
    <t>RÜCKERSTATTUNG VON AUSGABEN - LEITUNGSORGANE</t>
  </si>
  <si>
    <t>RIMBORSO SPESE - ORGANI DIRETTIVI</t>
  </si>
  <si>
    <t>440.100.30</t>
  </si>
  <si>
    <t>SOZIALABGABEN - LEITUNGSORGANE</t>
  </si>
  <si>
    <t>ONERI SOCIALI - ORGANI DIRETTIVI</t>
  </si>
  <si>
    <t>440.200.00</t>
  </si>
  <si>
    <t>ACCANTONAMENTI PER ALTRI ONERI DA LIQUIDARE - ORGANI DIRETTIVI</t>
  </si>
  <si>
    <t>440.200.10</t>
  </si>
  <si>
    <t>Altri accantonamenti</t>
  </si>
  <si>
    <t>450.000.00</t>
  </si>
  <si>
    <t>COMPENSI AL COLLEGIO DEI REVISORI</t>
  </si>
  <si>
    <t>450.100.00</t>
  </si>
  <si>
    <t>450.100.10</t>
  </si>
  <si>
    <t>INDENNITA' - COLLEGIO DEI REVISORI</t>
  </si>
  <si>
    <t>450.100.20</t>
  </si>
  <si>
    <t>RIMBORSO SPESE - COLLEGIO DEI REVISORI</t>
  </si>
  <si>
    <t>450.100.30</t>
  </si>
  <si>
    <t>ONERI SOCIALI - COLLEGIO DEI REVISORI</t>
  </si>
  <si>
    <t>450.200.00</t>
  </si>
  <si>
    <t>ACCANTONAMENTI PER ALTRI ONERI DA LIQUIDARE - COLLEGIO REVISORI</t>
  </si>
  <si>
    <t>450.200.10</t>
  </si>
  <si>
    <t>460.000.00</t>
  </si>
  <si>
    <t>460</t>
  </si>
  <si>
    <t>ALLGEMEINE UND VERWALTUNGSKOSTEN</t>
  </si>
  <si>
    <t>COSTI GENERALI ED AMMINISTRATIVI</t>
  </si>
  <si>
    <t>460.100.00</t>
  </si>
  <si>
    <t>SITZUNGSGELDER UND RÜCKERSTATTUNG VON KOSTEN FÜR DIE MITGLIEDER VON VERSCHIEDENEN KOMMISSIONEN</t>
  </si>
  <si>
    <t>GETTONI DI PRESENZA E RIMBORSO COSTI AI MEMBRI DI COMMISSIONI VARIE</t>
  </si>
  <si>
    <t>460.100.10</t>
  </si>
  <si>
    <t>Altri oneri diversi di gestione</t>
  </si>
  <si>
    <t>460.150.00</t>
  </si>
  <si>
    <t>REPRÄSENTATIONSKOSTEN</t>
  </si>
  <si>
    <t>COSTI DI RAPPRESENTANZA</t>
  </si>
  <si>
    <t>460.150.10</t>
  </si>
  <si>
    <t>460.200.00</t>
  </si>
  <si>
    <t>VERÖFFENTLICHUNGEN UND VERANSTALTUNGEN</t>
  </si>
  <si>
    <t>PUBBLICITA' E MANIFESTAZIONI</t>
  </si>
  <si>
    <t>460.200.10</t>
  </si>
  <si>
    <t>VERÖFFENTLICHUNGEN UND ANZEIGEN</t>
  </si>
  <si>
    <t>PUBBLICITA' ED INSERZIONI</t>
  </si>
  <si>
    <t>B.2.B.1.12.C</t>
  </si>
  <si>
    <t>310</t>
  </si>
  <si>
    <t>150</t>
  </si>
  <si>
    <t>470.100.40</t>
  </si>
  <si>
    <t>470.100.50</t>
  </si>
  <si>
    <t>470.100.60</t>
  </si>
  <si>
    <t>470.200.00</t>
  </si>
  <si>
    <t>ZUSÄTZLICHE BEZÜGE - PERSONAL DES SANITÄTSSTELLENPLANS</t>
  </si>
  <si>
    <t>COMPETENZE ACCESSORIE - PERSONALE RUOLO SANITARIO</t>
  </si>
  <si>
    <t>470.200.10</t>
  </si>
  <si>
    <t>470.200.20</t>
  </si>
  <si>
    <t>470.200.30</t>
  </si>
  <si>
    <t>470.300.00</t>
  </si>
  <si>
    <t>STATIONÄRE UND TEILSTATIONÄRE REHABILITATIONSBETREUUNG IN EINRICHTUNGEN GEMÄSS ART. 26 G. 833/78 VON PRIVATEN DES LANDES</t>
  </si>
  <si>
    <t>B.2.A.4.4</t>
  </si>
  <si>
    <t>400.200.20</t>
  </si>
  <si>
    <t>STATIONÄRE UND TEILSTATIONÄRE REHABILITATIONSBETREUUNG IN EINRICHTUNGEN GEMÄSS ART. 26 G. 833/78 VON PRIVATEN AUSSERHALB DES LANDES</t>
  </si>
  <si>
    <t>B.2.A.4.5</t>
  </si>
  <si>
    <t>da privato ( extraregionale)</t>
  </si>
  <si>
    <t>B.2.A.4.3</t>
  </si>
  <si>
    <t>da pubblico (Extraregione) non soggetti a compensazione</t>
  </si>
  <si>
    <t>B.2.A.12.4</t>
  </si>
  <si>
    <t>B.2.A.12.5</t>
  </si>
  <si>
    <t>da privato (extraregionale)</t>
  </si>
  <si>
    <t>B.2.A.8.4</t>
  </si>
  <si>
    <t>B.2.A.8.5</t>
  </si>
  <si>
    <t>B.2.A.12.2</t>
  </si>
  <si>
    <t>da pubblico (Altri soggetti pubbl. della regione)</t>
  </si>
  <si>
    <t>400.500.15</t>
  </si>
  <si>
    <t>Prestazioni di psichiatria non soggetta a compensazione (resid. e semiresid.)</t>
  </si>
  <si>
    <t xml:space="preserve">PRESTAZIONI DI RICOVERO AD ALTRI SOGGETTI PUBBLICI </t>
  </si>
  <si>
    <t>A.4.A.2</t>
  </si>
  <si>
    <t xml:space="preserve">Ricavi per prestaz. sanitarie e sociosanitarie a rilevanza sanitaria erogate ad altri soggetti pubblici </t>
  </si>
  <si>
    <t>PRESTAZIONI DI RICOVERO AD AZIENDE SANITARIE E CASSE MUTUA ESTERE (FATTURATE DIRETTAMENTE)</t>
  </si>
  <si>
    <t>Altre prestazioni sanitarie e sociosanitarie a rilevanza sanitaria - Mobilità attiva Internazionale</t>
  </si>
  <si>
    <t>Ricavi per prestazioni sanitarie e sociosanitarie a rilevanza sanitaria erogate a privati</t>
  </si>
  <si>
    <t>A.4.c</t>
  </si>
  <si>
    <t>720.200.22</t>
  </si>
  <si>
    <t>A.4.A.3.6</t>
  </si>
  <si>
    <t>Prestazioni servizi farmaceutica convenzionata Extraregione</t>
  </si>
  <si>
    <t>720.200.23</t>
  </si>
  <si>
    <t>A.4.A.3.5</t>
  </si>
  <si>
    <t>Prestazioni servizi MMG, PLS, Contin. assistenziale Extraregione</t>
  </si>
  <si>
    <t>720.200.24</t>
  </si>
  <si>
    <t>A.4.A.3.2</t>
  </si>
  <si>
    <t>720.200.25</t>
  </si>
  <si>
    <t>A.4.A.3.7</t>
  </si>
  <si>
    <t>Prestazioni termali Extraregione</t>
  </si>
  <si>
    <t>720.200.26</t>
  </si>
  <si>
    <t>A.4.A.3.4</t>
  </si>
  <si>
    <t>B.2.A.5.2</t>
  </si>
  <si>
    <t>400.700.15</t>
  </si>
  <si>
    <t xml:space="preserve">RIMBORSI A FARMACIE PRIVATE ED ESERCIZI COMMERCIALI PER PRESIDI SANITARI </t>
  </si>
  <si>
    <t>B.2.A.5.4</t>
  </si>
  <si>
    <t>400.700.25</t>
  </si>
  <si>
    <t>RÜCKERSTATTUNGEN AN ÖFFENTLICHE APOTHEKEN FÜR GALENIKA</t>
  </si>
  <si>
    <t>400.700.35</t>
  </si>
  <si>
    <t xml:space="preserve">RIMBORSI A FARMACIE PRIVATE ED ESERCIZI COMMERCIALI PER GALENICI </t>
  </si>
  <si>
    <t xml:space="preserve">RIMBORSI A FARMACIE PUBBLICHE PER PRODOTTI DIETETICI </t>
  </si>
  <si>
    <t>RÜCKERSTATTUNGEN AN ÖFFENTLICHE APOTHEKEN FÜR DIÄTPRODUKTE</t>
  </si>
  <si>
    <t>400.700.45</t>
  </si>
  <si>
    <t>Accantonamenti per quote inutilizzate contributi da soggetti pubblici per ricerca</t>
  </si>
  <si>
    <t>535.800.40</t>
  </si>
  <si>
    <t>ACCANTONAMENTI PER QUOTE INUTILIZZATE DEI CONTRIBUTI VINCOLATI DA PRIVATI</t>
  </si>
  <si>
    <t>ZUWEISUNGEN AN RÜCKSTELLUNGEN FÜR NICHT VERWENDETE ANTEILE VON ZWECKGEBUNDENEN BEITRÄGEN VON PRIVATEN</t>
  </si>
  <si>
    <t>Accantonamenti per quote inutilizzate contributi vincolati da privati</t>
  </si>
  <si>
    <t>ACCANTONAMENTI PER INTERESSI DI MORA</t>
  </si>
  <si>
    <t>ZUWEISUNG AN RÜCKSTELLUNGEN FÜR VERZUGSZINSEN</t>
  </si>
  <si>
    <t>11</t>
  </si>
  <si>
    <t>31</t>
  </si>
  <si>
    <t>32</t>
  </si>
  <si>
    <t>CONTO  ECONOMICO</t>
  </si>
  <si>
    <t>Importo</t>
  </si>
  <si>
    <t>1)</t>
  </si>
  <si>
    <t>Contributi in c/esercizio</t>
  </si>
  <si>
    <t>a)</t>
  </si>
  <si>
    <t>Contributi in c/esercizio - da Regione o Provincia Autonoma per quota F.S. regionale</t>
  </si>
  <si>
    <t>b)</t>
  </si>
  <si>
    <t>Contributi in c/esercizio - extra fondo</t>
  </si>
  <si>
    <t>A.1.b.1</t>
  </si>
  <si>
    <t>Contributi da Regione o Prov. Aut. (extra fondo) - vincolati</t>
  </si>
  <si>
    <t>A.1.b.2</t>
  </si>
  <si>
    <t>2)</t>
  </si>
  <si>
    <t>Contributi da Regione o Prov. Aut. (extra fondo) - Risorse aggiuntive da bilancio a titolo di copertura LEA</t>
  </si>
  <si>
    <t>A.1.b.3</t>
  </si>
  <si>
    <t>3)</t>
  </si>
  <si>
    <t>Contributi da Regione o Prov. Aut. (extra fondo) - Risorse aggiuntive da bilancio a titolo di copertura extra LEA</t>
  </si>
  <si>
    <t>A.1.b.4</t>
  </si>
  <si>
    <t>4)</t>
  </si>
  <si>
    <t>Contributi da Regione o Prov. Aut. (extra fondo) - altro</t>
  </si>
  <si>
    <t>250</t>
  </si>
  <si>
    <t>350</t>
  </si>
  <si>
    <t>Consulenze, collaborazioni, interinale, altre prestazioni di lavoro sanitarie e sociosanitarie</t>
  </si>
  <si>
    <t>B.2.p</t>
  </si>
  <si>
    <t>p)</t>
  </si>
  <si>
    <t>Altri servizi sanitari e sociosanitari a rilevanza sanitaria</t>
  </si>
  <si>
    <t>B.2.q</t>
  </si>
  <si>
    <t>q)</t>
  </si>
  <si>
    <t>Costi per differenziale Tariffe TUC</t>
  </si>
  <si>
    <t>Acquisti di servizi non sanitari</t>
  </si>
  <si>
    <t>B.3.a</t>
  </si>
  <si>
    <t>Servizi non sanitari</t>
  </si>
  <si>
    <t>B.3.b</t>
  </si>
  <si>
    <r>
      <t>Consulenze, collaborazioni, interinale, altre prestazioni di lavoro non sanitarie</t>
    </r>
    <r>
      <rPr>
        <sz val="10"/>
        <color indexed="10"/>
        <rFont val="Verdana"/>
        <family val="2"/>
      </rPr>
      <t xml:space="preserve"> </t>
    </r>
  </si>
  <si>
    <t>B.3.c</t>
  </si>
  <si>
    <t>Formazione</t>
  </si>
  <si>
    <t>B.4</t>
  </si>
  <si>
    <t>Manutenzione e riparazione</t>
  </si>
  <si>
    <t>Personale dirigente medico</t>
  </si>
  <si>
    <t>Personale dirigente ruolo sanitario non medico</t>
  </si>
  <si>
    <t>Personale comparto ruolo sanitario</t>
  </si>
  <si>
    <t>Personale dirigente altri ruoli</t>
  </si>
  <si>
    <t>B.6.e</t>
  </si>
  <si>
    <t>Personale comparto altri ruoli</t>
  </si>
  <si>
    <t>Oneri diversi di gestione</t>
  </si>
  <si>
    <t>B.8.a</t>
  </si>
  <si>
    <t>Ammortamenti immobilizzazioni immateriali</t>
  </si>
  <si>
    <t>B.8.b</t>
  </si>
  <si>
    <t>Ammortamenti dei Fabbricati</t>
  </si>
  <si>
    <t>B.8.c</t>
  </si>
  <si>
    <t>Svalutazione delle immobilizzazioni e dei crediti</t>
  </si>
  <si>
    <t>10)</t>
  </si>
  <si>
    <t>B.10.a</t>
  </si>
  <si>
    <t>Variazione delle rimanenze sanitarie</t>
  </si>
  <si>
    <t>B.10.b</t>
  </si>
  <si>
    <t>Variazione delle rimanenze non sanitarie</t>
  </si>
  <si>
    <t>11)</t>
  </si>
  <si>
    <t>Accantonamenti</t>
  </si>
  <si>
    <t>B.11.a</t>
  </si>
  <si>
    <t>B.11.b</t>
  </si>
  <si>
    <t xml:space="preserve">Accantonamenti per premio operosità </t>
  </si>
  <si>
    <t>B.11.c</t>
  </si>
  <si>
    <t>Accantonamenti per quote inutilizzate di contributi vincolati</t>
  </si>
  <si>
    <t>B.11.d</t>
  </si>
  <si>
    <t>Totale B)</t>
  </si>
  <si>
    <t>DIFF. TRA VALORE E COSTI DELLA PRODUZIONE (A-B)</t>
  </si>
  <si>
    <t>C.1</t>
  </si>
  <si>
    <t>Interessi attivi ed altri proventi finanziari</t>
  </si>
  <si>
    <t>C.2</t>
  </si>
  <si>
    <t>Interessi passivi ed altri oneri finanziari</t>
  </si>
  <si>
    <t>Totale C)</t>
  </si>
  <si>
    <t>Totale D)</t>
  </si>
  <si>
    <t>Proventi straordinari</t>
  </si>
  <si>
    <t>Oneri straordinari</t>
  </si>
  <si>
    <t>Totale E)</t>
  </si>
  <si>
    <t>RISULTATO PRIMA DELLE IMPOSTE (A-B+C+D+E)</t>
  </si>
  <si>
    <t>Y)</t>
  </si>
  <si>
    <t>IMPOSTE SUL REDDITO DELL'ESERCIZIO</t>
  </si>
  <si>
    <t>Y.1.a</t>
  </si>
  <si>
    <t>Y.1.b</t>
  </si>
  <si>
    <t>Y.1.c</t>
  </si>
  <si>
    <t>Y.1.d</t>
  </si>
  <si>
    <t>Y.2</t>
  </si>
  <si>
    <t>Accantonamento a fondo imposte (accertamenti, condoni, ecc.)</t>
  </si>
  <si>
    <t>Totale Y)</t>
  </si>
  <si>
    <t>Betrag</t>
  </si>
  <si>
    <t>470.700.31</t>
  </si>
  <si>
    <t>470.700.41</t>
  </si>
  <si>
    <t>470.700.51</t>
  </si>
  <si>
    <t>470.700.61</t>
  </si>
  <si>
    <t>470.800.11</t>
  </si>
  <si>
    <t>ERLÖSE AUS TIERÄRZTLICHEN LEISTUNGEN BEREICH B FÜR PRIVATE</t>
  </si>
  <si>
    <t>720.600.25</t>
  </si>
  <si>
    <t>RICAVI PER PRESTAZIONI VETERINARIE AREA B EROGATE A SOGGETTI PUBBLICI</t>
  </si>
  <si>
    <t>ERLÖSE AUS TIERÄRZTLICHEN LEISTUNGEN BEREICH B FÜR ÖFFENTLICHE EINRICHTUNGEN</t>
  </si>
  <si>
    <t>720.700.05</t>
  </si>
  <si>
    <t>RICAVI PER PRESTAZIONI LIBERO-PROFESSIONALI- AREA OSPEDALIERA</t>
  </si>
  <si>
    <t>ERLÖSE AUS FREIBERUFLICHER TÄTIGKEIT  -KRANKENHAUSBEREICH</t>
  </si>
  <si>
    <t>A.4.D.1</t>
  </si>
  <si>
    <t>Ricavi per prestazioni sanitarie intramoenia - Area ospedaliera</t>
  </si>
  <si>
    <t>A.4.b</t>
  </si>
  <si>
    <t>RICAVI PER PRESTAZIONI LIBERO-PROFESSIONALI- AREA SPECIALISTICA</t>
  </si>
  <si>
    <t>ERLÖSE AUS FREIBERUFLICHER TÄTIGKEIT - FACHÄRZTLICHER BEREICH</t>
  </si>
  <si>
    <t>A.4.D.2</t>
  </si>
  <si>
    <t>720.700.20</t>
  </si>
  <si>
    <t>RICAVI PER PRESTAZIONI LIBERO-PROFESSIONALI CONSULENZE (EX ART. 55 C.1 LETT. C), D) ED EX ART. 57-58)</t>
  </si>
  <si>
    <t>ERLÖSE AUS FREIBERUFLICHER TÄTIGKEIT - BERATUNGEN (GEM. EX-ART. 55 ABS.1 BUCHST. C), D) UND GEM. EX-ART. 57-58)</t>
  </si>
  <si>
    <t>A.4.D.4</t>
  </si>
  <si>
    <t>Ricavi per prestazioni sanitarie intramoenia - Consulenze (ex art. 55 c.1 lett. c), d) ed ex Art. 57-58)</t>
  </si>
  <si>
    <t>720.700.40</t>
  </si>
  <si>
    <t>RICAVI PER PRESTAZIONI LIBERO-PROFESSIONALI ALTRO</t>
  </si>
  <si>
    <t>ERLÖSE AUS FREIBERUFLICHER TÄTIGKEIT - SONSTIGES</t>
  </si>
  <si>
    <t>A.4.D.6</t>
  </si>
  <si>
    <t>Ricavi per prestazioni sanitarie intramoenia - Altro</t>
  </si>
  <si>
    <t>A.6.A</t>
  </si>
  <si>
    <t>Compartecipazione alla spesa per prestazioni sanitarie - Ticket sulle prestazioni di specialistica ambulatoriale</t>
  </si>
  <si>
    <t>A.6.B</t>
  </si>
  <si>
    <t>A.6.C</t>
  </si>
  <si>
    <t>Compartecipazione alla spesa per prestazioni sanitarie (Ticket) - Altro</t>
  </si>
  <si>
    <t>A.5.E.2</t>
  </si>
  <si>
    <t>Altri concorsi, recuperi e rimborsi da privati</t>
  </si>
  <si>
    <t>740.200.05</t>
  </si>
  <si>
    <t>RIMBORSI ASSICURATIVI</t>
  </si>
  <si>
    <t>VERSICHERUNGSRÜCKERSTATTUNGEN</t>
  </si>
  <si>
    <t>A.5.A</t>
  </si>
  <si>
    <t>Rimborsi assicurativi</t>
  </si>
  <si>
    <t>A.9.B</t>
  </si>
  <si>
    <t>Fitti attivi ed altri proventi da attività immobiliari</t>
  </si>
  <si>
    <t>740.200.61</t>
  </si>
  <si>
    <t>RIMBORSO DEGLI ONERI STIPENDIALI DEL PERSONALE DIPENDENTE DELL'AZIENDA IN POSIZIONE DI COMANDO PRESSO LA PAB</t>
  </si>
  <si>
    <t>RÜCKZAHLUNG FÜR LOHNABHÄNGIGES AN DAS LAND ABGEORDNETES PERSONAL DES SANITÄTSBETRIEBES</t>
  </si>
  <si>
    <t>A.5.B.1</t>
  </si>
  <si>
    <t>Rimborso degli oneri stipendiali del personale dipendente dell'azienda in posizione di comando presso la Regione</t>
  </si>
  <si>
    <t>740.200.62</t>
  </si>
  <si>
    <t>62</t>
  </si>
  <si>
    <t>RIMBORSO DEGLI ONERI STIPENDIALI DEL PERSONALE DIPENDENTE DELL'AZIENDA IN POSIZIONE DI COMANDO PRESSO ALTRI SOGGETTI PUBBLICI</t>
  </si>
  <si>
    <t>RÜCKZAHLUNG FÜR LOHNABHÄNGIGES AN ANDERE ÖFFENTLICHE KÖRPERSCHAFTEN ABGEORDNETES PERSONAL DES SANITÄTSBETRIEBES</t>
  </si>
  <si>
    <t>A.5.D.1</t>
  </si>
  <si>
    <t>Rimborso degli oneri stipendiali del personale dipendente dell'azienda in posizione di comando presso altri soggetti pubblici</t>
  </si>
  <si>
    <t>740.200.63</t>
  </si>
  <si>
    <t>63</t>
  </si>
  <si>
    <t>ALTRI CONCORSI, RECUPERI E RIMBORSI DA PARTE DELLA PAB</t>
  </si>
  <si>
    <t>ANDERE KOSTENBEITRÄGE,  RÜCKERSTATTUNGEN UND RÜCKERLANGUNGEN VOM LAND</t>
  </si>
  <si>
    <t>A.5.B.2</t>
  </si>
  <si>
    <t>Altri concorsi, recuperi e rimborsi da parte della Regione</t>
  </si>
  <si>
    <t>RIMBORSI PER ASSISTENZA FARMACEUTICA</t>
  </si>
  <si>
    <t>RÜCKVERGÜTUNGEN FÜR PHARMAZEUTISCHE BETREUUNG</t>
  </si>
  <si>
    <t>A.5.E.1.3</t>
  </si>
  <si>
    <t>Ulteriore Pay-back</t>
  </si>
  <si>
    <t>740.300.11</t>
  </si>
  <si>
    <t>PAY-BACK PER IL SUPERAMENTO DEL TETTO DELLA SPESA FARMACEUTICA TERRITORIALE</t>
  </si>
  <si>
    <t>B.1.A.7</t>
  </si>
  <si>
    <t>300.900.00</t>
  </si>
  <si>
    <t>ALTRI BENI E PRODOTTI SANITARI</t>
  </si>
  <si>
    <t>300.900.10</t>
  </si>
  <si>
    <t>B.1.A.8</t>
  </si>
  <si>
    <t>B.1.B.1</t>
  </si>
  <si>
    <t>B.1.B.2</t>
  </si>
  <si>
    <t>B.1.B.3</t>
  </si>
  <si>
    <t>B.1.B.4</t>
  </si>
  <si>
    <t>B.1.B.6</t>
  </si>
  <si>
    <t>Manutenzione e riparazione ai fabbricati e loro pertinenze</t>
  </si>
  <si>
    <t>330.100.20</t>
  </si>
  <si>
    <t>SERVIZI PER MANUTENZIONE DI IMPIANTI E MACCHINARI</t>
  </si>
  <si>
    <t>DIENSTLEISTUNGEN FÜR INSTANDHALTUNG VON MASCHINEN UND MASCHINELLEN ANLAGEN</t>
  </si>
  <si>
    <t>B.3.B</t>
  </si>
  <si>
    <t>Manutenzione e riparazione agli impianti e macchinari</t>
  </si>
  <si>
    <t>Manutenzione e riparazione alle attrezzature sanitarie e scientifiche</t>
  </si>
  <si>
    <t>B.3.F</t>
  </si>
  <si>
    <t>Altre manutenzioni e riparazioni</t>
  </si>
  <si>
    <t>B.3.E</t>
  </si>
  <si>
    <t>Manutenzione e riparazione agli automezzi</t>
  </si>
  <si>
    <t>330.500.00</t>
  </si>
  <si>
    <t>SERVIZI PER MANUTENZIONE MOBILI ED ARREDI</t>
  </si>
  <si>
    <t>A.1.B.1.2</t>
  </si>
  <si>
    <t>Contributi da Regione o Prov. Aut. (extra fondo) - Risorse aggiuntive da bilancio regionale a titolo di copertura LEA</t>
  </si>
  <si>
    <t>CONTRIBUTI IN C/ESERCIZIO DA PAB CON DESTINAZIONE VINCOLATA DA FSP</t>
  </si>
  <si>
    <t>VERWENDUNGSGEBUNDENE BEITRÄGE DES LANDES FÜR LAUFENDE AUSGABEN AUS DEM LGF</t>
  </si>
  <si>
    <t>A.1.A.2</t>
  </si>
  <si>
    <t>da Regione o Prov. Aut. per quota F.S. regionale vincolato</t>
  </si>
  <si>
    <t>700.200.20</t>
  </si>
  <si>
    <t>CONTRIBUTI IN C/ESERCIZIO DA PAB CON DESTINAZIONE VINCOLATA EXTRA FSP</t>
  </si>
  <si>
    <t>A.1.B.1.1</t>
  </si>
  <si>
    <t>da Regione o Prov. Aut. ( extra fondo)  vincolati</t>
  </si>
  <si>
    <t>CONTRIBUTI IN C/ESERCIZIO DA PAB PER RINNOVI CONTRATTUALI DA FSP</t>
  </si>
  <si>
    <t>BEITRÄGE DES LANDES FÜR LAUFENDE AUSGABEN AUS DEM LGF FÜR DIE ERNEUERUNG VON VERTRÄGEN</t>
  </si>
  <si>
    <t>700.300.20</t>
  </si>
  <si>
    <t>CONTRIBUTI IN C/ESERCIZIO DA PAB PER RINNOVI CONTRATTUALI EXTRA FSP</t>
  </si>
  <si>
    <t>BEITRÄGE DES LANDES FÜR LAUFENDE AUSGABEN FÜR DIE ERNEUERUNG VON VERTRÄGEN (AUSSERHALB DES LGF)</t>
  </si>
  <si>
    <t xml:space="preserve"> A.1.B.1.3</t>
  </si>
  <si>
    <t>Contributi da Regione o Prov. Aut. (extra fondo) - Risorse aggiuntive da bilancio regionale a titolo di copertura extra LEA</t>
  </si>
  <si>
    <t>A.1.B.1.3</t>
  </si>
  <si>
    <t>700.500.00</t>
  </si>
  <si>
    <t>CONTRIBUTI IN C/ESERCIZIO DA PAB PER RICERCA</t>
  </si>
  <si>
    <t>BEITRÄGE DES LANDES FÜR LAUFENDE AUSGABEN FÜR FORSCHUNG</t>
  </si>
  <si>
    <t>700.500.10</t>
  </si>
  <si>
    <t>A.1.C.3</t>
  </si>
  <si>
    <t>Contributi da Regione ed altri soggetti pubblici per ricerca</t>
  </si>
  <si>
    <t>A.1.c.3</t>
  </si>
  <si>
    <t>700.520.00</t>
  </si>
  <si>
    <t>ALTRI CONTRIBUTI IN C/ESERCIZIO DA PAB EXTRA FONDO</t>
  </si>
  <si>
    <t>ANDERE BEITRÄGE FÜR LAUFENDE AUSGABEN DES LANDES (ZUSÄTZLICHER FONDS)</t>
  </si>
  <si>
    <t>700.520.10</t>
  </si>
  <si>
    <t>A.1.B.1.4</t>
  </si>
  <si>
    <t>Contributi da Regione o Prov. Aut. (extra fondo) - Altro</t>
  </si>
  <si>
    <t>700.600.00</t>
  </si>
  <si>
    <t>RETTIFICA CONTRIBUTI C/ESERCIZIO PER DESTINAZIONE AD INVESTIMENTI</t>
  </si>
  <si>
    <t>BERICHTIGUNG BEITRÄGE FÜR LAUFENDE AUSGABEN FÜR ZUWEISUNG AN INVESTITIONEN</t>
  </si>
  <si>
    <t>700.600.10</t>
  </si>
  <si>
    <t>RETTIFICA CONTRIBUTI IN C/ESERCIZIO PER DESTINAZIONE AD INVESTIMENTI - DA PAB PER QUOTA FSP</t>
  </si>
  <si>
    <t>BERICHTIGUNG BEITRÄGE FÜR LAUFENDE AUSGABEN FÜR ZUWEISUNG AN INVESTITIONEN - VOM LAND, BETREFFEND DEN LGF</t>
  </si>
  <si>
    <t>A.2.A</t>
  </si>
  <si>
    <t>Rettifica contributi in c/esercizio per destinazione ad investimenti - da Regione o Prov. Aut. per quota F.S. regionale</t>
  </si>
  <si>
    <t>700.600.20</t>
  </si>
  <si>
    <t>RETTIFICA CONTRIBUTI IN C/ESERCIZIO PER DESTINAZIONE AD INVESTIMENTI - EXTRA FSP</t>
  </si>
  <si>
    <t>BERICHTIGUNG BEITRÄGE FÜR LAUFENDE AUSGABEN FÜR ZUWEISUNG AN INVESTITIONEN - AUSSERHALB LGF</t>
  </si>
  <si>
    <t>Rettifica contributi in c/esercizio per destinazione ad investimenti - altri contributi</t>
  </si>
  <si>
    <t>A.1.B.3.1</t>
  </si>
  <si>
    <t>Contributi da altri soggetti pubblici (extra fondo) vincolati</t>
  </si>
  <si>
    <t>710.300.00</t>
  </si>
  <si>
    <t>CONTRIBUTI IN C/ESERCIZIO DA MINISTERO DELLA SALUTE ED ALTRI SOGGETTI PER RICERCA</t>
  </si>
  <si>
    <t>KOSTEN FÜR DIE DIREKTE VERTEILUNG VON MEDIKAMENTEN - GESETZ N. 405/2001 ART. 8 BUCHST. A) - VON ÖFFENTLICHEN EINRICHTUNGEN (ANDERE ÖFFENTLICHE EINRICHTUNGEN DES LANDES)</t>
  </si>
  <si>
    <t>B.2.A.9.2</t>
  </si>
  <si>
    <t>Acquisto pretazioni di distribuzione farmaci File F - da pubblico (altri soggetti pubbl. Della Regione)</t>
  </si>
  <si>
    <t>400.960.10</t>
  </si>
  <si>
    <t>B.2.A.9.3</t>
  </si>
  <si>
    <t>400.960.15</t>
  </si>
  <si>
    <t>SPESE PER LA DISTRIBUZIONE DIRETTA DEI FARMACI - LEGGE N.405/2001 ART.8 LETT.A) - DA PRIVATO DELLA PAB</t>
  </si>
  <si>
    <t>KOSTEN FÜR DIE DIREKTE VERTEILUNG VON MEDIKAMENTEN - GESETZ N. 405/2001 ART. 8 BUCHST. A) - VON PRIVATEN DES LANDES</t>
  </si>
  <si>
    <t>B.2.A.9.4</t>
  </si>
  <si>
    <t>Acquisto pretazioni di distribuzione farmaci File F - da privato (intraregionale)</t>
  </si>
  <si>
    <t>B.2.A.7.3</t>
  </si>
  <si>
    <t>PRESTAZIONI DI RICOVERO DA  ALTRI SOGGETTI PUBBLICI DELLA PAB</t>
  </si>
  <si>
    <t>B.2.A.7.2</t>
  </si>
  <si>
    <t>B.2.A.16.5</t>
  </si>
  <si>
    <t>Costi per servizi sanitari - Mobilità internazionale passiva</t>
  </si>
  <si>
    <t>B.2.A.7.4.C</t>
  </si>
  <si>
    <t>Servizi sanitari per assistenza ospedaliera da Case di Cura private</t>
  </si>
  <si>
    <t>410.100.51</t>
  </si>
  <si>
    <t>51</t>
  </si>
  <si>
    <t>PRESTAZIONI DI RICOVERO DA IRCCS PRIVATI E POLICLINICI PRIVATI</t>
  </si>
  <si>
    <t>B.2.A.7.4.A</t>
  </si>
  <si>
    <t>Servizi sanitari per assistenza ospedaliera da IRCCS privati e Policlinici privati</t>
  </si>
  <si>
    <t>410.100.55</t>
  </si>
  <si>
    <t>B.2.A.7.5</t>
  </si>
  <si>
    <t xml:space="preserve"> da privato per cittadini non residenti - Extraregione (mobilità attiva in compensazione)</t>
  </si>
  <si>
    <t>GEWINN- UND VERLUSTRECHNUNG</t>
  </si>
  <si>
    <t>AUFWÄNDE</t>
  </si>
  <si>
    <t>COSTI</t>
  </si>
  <si>
    <t>300.000.00</t>
  </si>
  <si>
    <t>ACQUISTI DI BENI SANITARI</t>
  </si>
  <si>
    <t>300.100.00</t>
  </si>
  <si>
    <t>PRODOTTI FARMACEUTICI ED EMODERIVATI</t>
  </si>
  <si>
    <t>05</t>
  </si>
  <si>
    <t>PRODOTTI SANITARI PER USO VETERINARIO</t>
  </si>
  <si>
    <t>300.600.10</t>
  </si>
  <si>
    <t>310.000.00</t>
  </si>
  <si>
    <t>ACQUISTI DI BENI NON SANITARI</t>
  </si>
  <si>
    <t>310.100.00</t>
  </si>
  <si>
    <t>LEBENSMITTEL</t>
  </si>
  <si>
    <t>PRODOTTI ALIMENTARI</t>
  </si>
  <si>
    <t>310.100.10</t>
  </si>
  <si>
    <t>Prodotti alimentari</t>
  </si>
  <si>
    <t>B.1.b</t>
  </si>
  <si>
    <t>310.200.00</t>
  </si>
  <si>
    <t>TEXTILIEN, BEKLEIDUNG UND MATERIAL FÜR REINIGUNG UND HAUSHALT</t>
  </si>
  <si>
    <t>TESSILI, VESTIARIO E MATERIALI PER LA PULIZIA E DI CONVIVENZA</t>
  </si>
  <si>
    <t>310.200.10</t>
  </si>
  <si>
    <t>TEXTILIEN UND BEKLEIDUNG</t>
  </si>
  <si>
    <t xml:space="preserve">TESSILI E VESTIARIO </t>
  </si>
  <si>
    <t>Materiali di guardaroba, di pulizia e di convivenza in genere</t>
  </si>
  <si>
    <t>310.200.20</t>
  </si>
  <si>
    <t>MATERIAL FÜR REINIGUNG UND HAUSHALT</t>
  </si>
  <si>
    <t>490.700.41</t>
  </si>
  <si>
    <t>490.700.46</t>
  </si>
  <si>
    <t>490.700.61</t>
  </si>
  <si>
    <t>490.700.66</t>
  </si>
  <si>
    <t>B.8.A.1</t>
  </si>
  <si>
    <t>500.100.11</t>
  </si>
  <si>
    <t>B.8.A.2</t>
  </si>
  <si>
    <t>500.100.21</t>
  </si>
  <si>
    <t>B.8.B.1</t>
  </si>
  <si>
    <t>500.100.31</t>
  </si>
  <si>
    <t>B.8.B.2</t>
  </si>
  <si>
    <t>500.100.41</t>
  </si>
  <si>
    <t>500.200.11</t>
  </si>
  <si>
    <t>500.200.21</t>
  </si>
  <si>
    <t>500.300.11</t>
  </si>
  <si>
    <t>500.300.21</t>
  </si>
  <si>
    <t>500.600.11</t>
  </si>
  <si>
    <t>500.600.21</t>
  </si>
  <si>
    <t>500.600.31</t>
  </si>
  <si>
    <t>Quota imputata all'esercizio dei finanziamenti per investimenti dallo Stato</t>
  </si>
  <si>
    <t>A.7.C</t>
  </si>
  <si>
    <t>Quota imputata all'esercizio dei finanziamenti per beni di prima dotazione</t>
  </si>
  <si>
    <t>A.7.F</t>
  </si>
  <si>
    <t>Quota imputata all'esercizio di altre poste del patrimonio netto</t>
  </si>
  <si>
    <r>
      <t>Beträge</t>
    </r>
    <r>
      <rPr>
        <b/>
        <sz val="12"/>
        <rFont val="Verdana"/>
        <family val="2"/>
      </rPr>
      <t xml:space="preserve">: Euro    </t>
    </r>
  </si>
  <si>
    <t>470.800.31</t>
  </si>
  <si>
    <t>470.800.36</t>
  </si>
  <si>
    <t>470.800.41</t>
  </si>
  <si>
    <t>470.800.46</t>
  </si>
  <si>
    <t>46</t>
  </si>
  <si>
    <t>470.800.51</t>
  </si>
  <si>
    <t>A.4.A.3.8</t>
  </si>
  <si>
    <t>Prestazioni trasporto ambulanze ed elisoccorso Extraregione</t>
  </si>
  <si>
    <t>720.200.28</t>
  </si>
  <si>
    <t>28</t>
  </si>
  <si>
    <t>A.4.A.3.10</t>
  </si>
  <si>
    <t>Ricavi per cessione di emocomponenti e cellule staminali Extraregione</t>
  </si>
  <si>
    <t>720.200.29</t>
  </si>
  <si>
    <t>29</t>
  </si>
  <si>
    <t>A.4.A.3.9</t>
  </si>
  <si>
    <t>720.250.00</t>
  </si>
  <si>
    <t>720.250.10</t>
  </si>
  <si>
    <t>A.4.B.1</t>
  </si>
  <si>
    <t>Prestazioni di ricovero da priv. Extraregione in compensazione (mobilità attiva)</t>
  </si>
  <si>
    <t>720.250.20</t>
  </si>
  <si>
    <t>A.4.B.2</t>
  </si>
  <si>
    <t>Prestazioni ambulatoriali da priv. Extraregione in compensazione  (mobilità attiva)</t>
  </si>
  <si>
    <t>720.250.40</t>
  </si>
  <si>
    <t>Altri beni e prodotti non sanitari</t>
  </si>
  <si>
    <t>Sanitätsbetrieb der Autonomen Provinz Bozen  
Azienda sanitaria della Provincia autonoma di Bolzano</t>
  </si>
  <si>
    <t>Wert 
valore</t>
  </si>
  <si>
    <t>%</t>
  </si>
  <si>
    <t>gruppo 
mastro 
conto</t>
  </si>
  <si>
    <t>gruppo</t>
  </si>
  <si>
    <t>mastro</t>
  </si>
  <si>
    <t>conto</t>
  </si>
  <si>
    <t>Codice Allegato 1</t>
  </si>
  <si>
    <t xml:space="preserve">Abschluss / Consuntivo </t>
  </si>
  <si>
    <t xml:space="preserve">Voranschlag / Preventivo </t>
  </si>
  <si>
    <t>A)</t>
  </si>
  <si>
    <t>10</t>
  </si>
  <si>
    <t>000</t>
  </si>
  <si>
    <t>00</t>
  </si>
  <si>
    <t>100</t>
  </si>
  <si>
    <t>200</t>
  </si>
  <si>
    <t>AA0110</t>
  </si>
  <si>
    <t>300</t>
  </si>
  <si>
    <t>400</t>
  </si>
  <si>
    <t>500</t>
  </si>
  <si>
    <t>AA0120</t>
  </si>
  <si>
    <t>20</t>
  </si>
  <si>
    <t>600</t>
  </si>
  <si>
    <t>33</t>
  </si>
  <si>
    <t>36</t>
  </si>
  <si>
    <t>E.2.B.5</t>
  </si>
  <si>
    <t>AKTIVSCHWUND</t>
  </si>
  <si>
    <t>560.200.11</t>
  </si>
  <si>
    <t>Insussistenze passive v/terzi relative alla mobilità extraregionale</t>
  </si>
  <si>
    <t>560.200.12</t>
  </si>
  <si>
    <t>INSUSSISTENZE DELL'ATTIVO RELATIVE AL PERSONALE</t>
  </si>
  <si>
    <t>AKTIVSCHWUND BETREFFEND DAS PERSONAL</t>
  </si>
  <si>
    <t>Insussistenze passive v/terzi relative al personale</t>
  </si>
  <si>
    <t>560.200.13</t>
  </si>
  <si>
    <t>INSUSSISTENZE DELL'ATTIVO RELATIVE ALLE CONVENZIONI CON MEDICI DI BASE</t>
  </si>
  <si>
    <t>AKTIVSCHWUND BETREFFEND DIE KONVENTIONEN FÜR GESUNDHEITLICHE GRUNDVERSORGUNG</t>
  </si>
  <si>
    <t>Insussistenze passive v/terzi relative alle convenzioni con medici di base</t>
  </si>
  <si>
    <t>560.200.14</t>
  </si>
  <si>
    <t>INSUSSISTENZE DELL'ATTIVO RELATIVE ALLE CONVENZIONI PER LA SPECIALISTICA</t>
  </si>
  <si>
    <t>AKTIVSCHWUND BETREFFEND DIE KONVENTIONEN FÜR FACHÄRZTLICHE BETREUUNG</t>
  </si>
  <si>
    <t>Insussistenze passive v/terzi relative alle convenzioni per la specialistica</t>
  </si>
  <si>
    <t>560.200.15</t>
  </si>
  <si>
    <t>480.100.21</t>
  </si>
  <si>
    <t>B.6.B.1</t>
  </si>
  <si>
    <t>480.100.31</t>
  </si>
  <si>
    <t>B.6.B.2</t>
  </si>
  <si>
    <t>480.100.41</t>
  </si>
  <si>
    <t>480.200.11</t>
  </si>
  <si>
    <t>480.200.21</t>
  </si>
  <si>
    <t>480.300.11</t>
  </si>
  <si>
    <t>480.300.21</t>
  </si>
  <si>
    <t>480.600.11</t>
  </si>
  <si>
    <t>480.600.21</t>
  </si>
  <si>
    <t>480.600.31</t>
  </si>
  <si>
    <t>480.600.41</t>
  </si>
  <si>
    <t>480.700.36</t>
  </si>
  <si>
    <t>480.700.41</t>
  </si>
  <si>
    <t>480.700.46</t>
  </si>
  <si>
    <t>480.700.61</t>
  </si>
  <si>
    <t>480.700.66</t>
  </si>
  <si>
    <t>B.7.A.1</t>
  </si>
  <si>
    <t>490.100.11</t>
  </si>
  <si>
    <t>B.7.A.2</t>
  </si>
  <si>
    <t>490.100.21</t>
  </si>
  <si>
    <t>B.7.B.1</t>
  </si>
  <si>
    <t>490.100.31</t>
  </si>
  <si>
    <t>B.7.B.2</t>
  </si>
  <si>
    <t>490.100.41</t>
  </si>
  <si>
    <t>490.200.11</t>
  </si>
  <si>
    <t>Sopravvenienze attive v/terzi relative alle convenzioni con medici di base</t>
  </si>
  <si>
    <t>780.100.14</t>
  </si>
  <si>
    <t>SOPRAVVENIENZE ATTIVE V/TERZI RELATIVE ALLE CONVENZIONI PER LA SPECIALISTICA</t>
  </si>
  <si>
    <t>AUSSERORDENTLICHE ERTRÄGE GEGENÜBER DRITTEN BETREFFEND KONVENTIONEN FÜR FACHÄRZTLICHE BETREUUNG</t>
  </si>
  <si>
    <t>Sopravvenienze attive v/terzi relative alle convenzioni per la specialistica</t>
  </si>
  <si>
    <t>780.100.15</t>
  </si>
  <si>
    <t>SOPRAVVENIENZE ATTIVE V/TERZI RELATIVE ALL'ACQUISTO PRESTAZ. SANITARIE DA OPERATORI ACCREDITATI</t>
  </si>
  <si>
    <t>Sopravvenienze attive v/terzi relative all'acquisto prestaz. sanitarie da operatori accreditati</t>
  </si>
  <si>
    <t>780.100.16</t>
  </si>
  <si>
    <t>SOPRAVVENIENZE ATTIVE V/TERZI RELATIVE ALL'ACQUISTO DI BENI E SERVIZI</t>
  </si>
  <si>
    <t>AUSSERORDENTLICHE ERTRÄGE GEGENÜBER DRITTEN BETREFFEND ANKÄUFE VON GÜTERN UND DIENSTLEISTUNGEN</t>
  </si>
  <si>
    <t>Sopravvenienze attive v/terzi relative all'acquisto di beni e servizi</t>
  </si>
  <si>
    <t>780.100.17</t>
  </si>
  <si>
    <t xml:space="preserve">ALTRE SOPRAVVENIENZE ATTIVE </t>
  </si>
  <si>
    <t xml:space="preserve">ANDERE AUSSERORDENTLICHE ERTRÄGE </t>
  </si>
  <si>
    <t>780.200.11</t>
  </si>
  <si>
    <t>E.1.B.3.2.A</t>
  </si>
  <si>
    <t>Insussistenze attive v/terzi relative alla mobilità extraregionale</t>
  </si>
  <si>
    <t>780.200.12</t>
  </si>
  <si>
    <t>INSUSSISTENZE DEL PASSIVO RELATIVE AL PERSONALE</t>
  </si>
  <si>
    <t>PASSIVSCHWUND BETREFFEND DAS PERSONAL</t>
  </si>
  <si>
    <t>E.1.B.3.2.B</t>
  </si>
  <si>
    <t>Insussistenze attive v/terzi relative al personale</t>
  </si>
  <si>
    <t>780.200.13</t>
  </si>
  <si>
    <t>INSUSSISTENZE DEL PASSIVO RELATIVE ALLE CONVENZIONI CON MEDICI DI BASE</t>
  </si>
  <si>
    <t>PASSIVSCHWUND BETREFFEND DIE KONVENTIONEN FÜR GESUNDHEITLICHE GRUNDVERSORGUNG</t>
  </si>
  <si>
    <t>E.1.B.3.2.C</t>
  </si>
  <si>
    <t>Insussistenze attive v/terzi relative alle convenzioni con medici di base</t>
  </si>
  <si>
    <t>780.200.14</t>
  </si>
  <si>
    <t>INSUSSISTENZE DEL PASSIVO RELATIVE ALLE CONVENZIONI PER LA SPECIALISTICA</t>
  </si>
  <si>
    <t>PASSIVSCHWUND BETREFFEND DIE KONVENTIONEN FÜR FACHÄRZTLICHE BETREUUNG</t>
  </si>
  <si>
    <t>E.1.B.3.2.D</t>
  </si>
  <si>
    <t>Insussistenze attive v/terzi relative alle convenzioni per la specialistica</t>
  </si>
  <si>
    <t>780.200.15</t>
  </si>
  <si>
    <t>INSUSSISTENZE DEL PASSIVO RELATIVE ALL'ACQUISTO PRESTAZ. SANITARIE DA OPERATORI ACCREDITATI</t>
  </si>
  <si>
    <t>E.1.B.3.2.E</t>
  </si>
  <si>
    <t>Insussistenze attive v/terzi relative all'acquisto prestaz. sanitarie da operatori accreditati</t>
  </si>
  <si>
    <t>780.200.16</t>
  </si>
  <si>
    <t>INSUSSISTENZE DEL PASSIVO RELATIVE ALL'ACQUISTO DI BENI E SERVIZI</t>
  </si>
  <si>
    <t>PASSIVSCHWUND BETREFFEND DIE ANKÄUFE VON GÜTERN UND DIENSTLEISTUNGEN</t>
  </si>
  <si>
    <t>550</t>
  </si>
  <si>
    <t>Servizi sanitari per assistenza specialistica da IRCCS Privati e Policlinici privati</t>
  </si>
  <si>
    <t>390.150.13</t>
  </si>
  <si>
    <t>Servizi sanitari per assistenza specialistica da Case di Cura private</t>
  </si>
  <si>
    <t>390.150.20</t>
  </si>
  <si>
    <t>B.2.A.3.6</t>
  </si>
  <si>
    <t>da privato per cittadini non residenti - Extraregione (mobilità attiva in compensazione)</t>
  </si>
  <si>
    <t>390.150.30</t>
  </si>
  <si>
    <t>ASSISTENZA PROTESICA ART. 26, C. 3 L. 833/78 E DM 27 AGOSTO 1999, N. 332.</t>
  </si>
  <si>
    <t>B.2.A.6.4</t>
  </si>
  <si>
    <t>ASSISTENZA RIABILITATIVA RESIDENZIALE E SEMIRESIDENZIALE IN ISTITUTI COME SCHEMA TIPO ART. 26 L. 833/78 DA PRIVATO PAB</t>
  </si>
  <si>
    <t>Utilizzo fondi per quote inutilizzate contributi di esercizi precedenti da soggetti pubblici (extra fondo) vincolati</t>
  </si>
  <si>
    <t>710.400.20</t>
  </si>
  <si>
    <t>710.400.30</t>
  </si>
  <si>
    <t>UTILIZZO FONDI PER QUOTE INUTILIZZATE CONTRIBUTI DI ESERCIZI PRECEDENTI PER RICERCA</t>
  </si>
  <si>
    <t xml:space="preserve">VERWENDUNG RÜCKSTELLUNGEN FÜR NICHT VERWENDETE BEITRÄGE VERGANGENER GESCHÄFTSJAHRE FÜR FORSCHUNG </t>
  </si>
  <si>
    <t>A.3.C</t>
  </si>
  <si>
    <t>Utilizzo fondi per quote inutilizzate contributi di esercizi precedenti per ricerca</t>
  </si>
  <si>
    <t>710.400.40</t>
  </si>
  <si>
    <t>UTILIZZO FONDI PER QUOTE INUTILIZZATE CONTRIBUTI DI ESERCIZI PRECEDENTI DA PRIVATI</t>
  </si>
  <si>
    <t>VERWENDUNG RÜCKSTELLUNGEN FÜR NICHT VERWENDETE BEITRÄGE VERGANGENER GESCHÄFTSJAHRE VON PRIVATEN</t>
  </si>
  <si>
    <t>A.3.D</t>
  </si>
  <si>
    <t>Utilizzo fondi per quote inutilizzate contributi vincolati di esercizi precedenti da privati</t>
  </si>
  <si>
    <t>Altre prestazioni sanitarie e socio-sanitarie a rilevanza sanitaria non soggette a compensazione Extraregione</t>
  </si>
  <si>
    <t>A.4.a</t>
  </si>
  <si>
    <t>A.4.A.3.1</t>
  </si>
  <si>
    <t>720.100.22</t>
  </si>
  <si>
    <t>PSYCHIATRISCHE LEISTUNGEN IN WOHNSTÄTTEN UND ÜBERGANGSWOHNHEIMEN AN ÖFFENTLICHE SANITÄTSBETRIEBE AUSSERHALB DES LANDES</t>
  </si>
  <si>
    <t>A.4.A.3.3</t>
  </si>
  <si>
    <t>B.2.A.15.4.C</t>
  </si>
  <si>
    <t>Rimborso oneri stipendiali personale sanitario in comando da aziende di altre Regioni (Extraregione)</t>
  </si>
  <si>
    <t>B.2.A.15.4.B</t>
  </si>
  <si>
    <t>Rimborso oneri stipendiali personale sanitario in comando da Regioni, soggetti pubblici e da Università</t>
  </si>
  <si>
    <t>Rimborso oneri stipendiali personale non sanitario in comando da aziende di altre Regioni (Extraregione)</t>
  </si>
  <si>
    <t>B.2.B.2.4.B</t>
  </si>
  <si>
    <t>Rimborso oneri stipendiali personale non sanitario in comando da Regione, soggetti pubblici e da Università</t>
  </si>
  <si>
    <t>B.10</t>
  </si>
  <si>
    <t>COSTI DI RICERCA E DI SVILUPPO  - AMMORTAMENTI</t>
  </si>
  <si>
    <t>KOSTEN FÜR FORSCHUNG, ENTWICKLUNG - ABSCHREIBUNGEN</t>
  </si>
  <si>
    <t>COSTI DI RICERCA  E DI SVILUPPO  - AMMORTAMENTI</t>
  </si>
  <si>
    <t>520.300.20</t>
  </si>
  <si>
    <t>DIRITTI DI BREVETTO E DIRITTI DI UTILIZZAZIONE DELLE OPERE D'INGEGNO DERIVANTI DALL'ATTIVITÁ DI RICERCA - AMMORTAMENTI</t>
  </si>
  <si>
    <t>PATENTRECHTE UND RECHTE ZUR NUTZUNG VON GEISTESWERKEN AUS FORSCHUNGSTÄTIGKEIT - ABSCHREIBUNGEN</t>
  </si>
  <si>
    <t>520.600.05</t>
  </si>
  <si>
    <t>PUBBLICITÀ - AMMORTAMENTI</t>
  </si>
  <si>
    <t>WERBUNG - ABSCHREIBUNGEN</t>
  </si>
  <si>
    <t xml:space="preserve"> ALTRE IMMOBILIZZAZIONI - AMMORTAMENTI</t>
  </si>
  <si>
    <t>SONSTIGES ANLAGEVERMÖGEN - ABSCHREIBUNGEN</t>
  </si>
  <si>
    <t>520.600.20</t>
  </si>
  <si>
    <t>B.12.B</t>
  </si>
  <si>
    <t>Svalutazione delle immobilizzazioni immateriali e materiali</t>
  </si>
  <si>
    <t>Acc. Rinnovi contratt.: dirigenza medica</t>
  </si>
  <si>
    <t>Acc. Rinnovi contratt.: dirigenza non medica</t>
  </si>
  <si>
    <t>Acc. Rinnovi contratt.: comparto</t>
  </si>
  <si>
    <t>ACCANTONAMENTI AL FONDO ONERI PER RINNOVO ACCORDI PER IL PERSONALE CONVENZIONATO MMG/PLS/MCA</t>
  </si>
  <si>
    <t>ZUWEISUNGEN AN RÜCKSTELLUNGEN FÜR ERNEUERUNG DER ABKOMMEN MIT DEM VERTRAGSGEBUNDENEN PERSONAL (GESUNDHEITLICHE GRUNDVERSORGUNG)</t>
  </si>
  <si>
    <t xml:space="preserve"> Acc. Rinnovi convenzioni MMG/PLS/MCA</t>
  </si>
  <si>
    <t>535.500.20</t>
  </si>
  <si>
    <t>ACCANTONAMENTI AL FONDO ONERI PER RINNOVO ACCORDI PER IL PERSONALE CONVENZIONATO MEDICI SUMAI</t>
  </si>
  <si>
    <t>ZUWEISUNGEN AN RÜCKSTELLUNGEN FÜR ERNEUERUNG DER ABKOMMEN MIT DEM VERTRAGSGEBUNDENEN PERSONAL (SUMAI)</t>
  </si>
  <si>
    <t xml:space="preserve"> Acc. Rinnovi convenzioni medici Sumai</t>
  </si>
  <si>
    <t>ZUWEISUNGEN AN RÜCKSTELLUNGEN FÜR STREIFÄLLE DES BEDIENSTETEN PERSONALS</t>
  </si>
  <si>
    <t>535.700.30</t>
  </si>
  <si>
    <t>ACCANTONAMENTI PER RISCHI CONNESSI AD ACQUISTO PRESTAZIONI SANITARIE DA PRIVATO</t>
  </si>
  <si>
    <t>Accantonamenti per rischi connessi all'acquisto di prestazioni sanitarie da privato</t>
  </si>
  <si>
    <t>535.700.40</t>
  </si>
  <si>
    <t>ACCANTONAMENTI PER COPERTURA DIRETTA DEI RISCHI (AUTOASSICURAZIONE)</t>
  </si>
  <si>
    <t>ZUWEISUNGEN AN RÜCKSTELLUNGEN FÜR DIE DIREKTE ABDECKUNG VON RISIKEN (SELBSTVERSICHERUNG)</t>
  </si>
  <si>
    <t>Accantonamenti per copertura diretta dei rischi (autoassicurazione)</t>
  </si>
  <si>
    <t>535.800.00</t>
  </si>
  <si>
    <t>ACCANTONAMENTI PER QUOTE INUTILIZZATE DEI CONTRIBUTI VINCOLATI</t>
  </si>
  <si>
    <t xml:space="preserve">ZUWEISUNGEN AN RÜCKSTELLUNGEN FÜR NICHT VERWENDETE ZWECKGEBUNDENE BEITRÄGE </t>
  </si>
  <si>
    <t>535.800.10</t>
  </si>
  <si>
    <t>ACCANTONAMENTI PER QUOTE INUTILIZZATE DEI CONTRIBUTI VINCOLATI DA PAB DA FSP</t>
  </si>
  <si>
    <t>ZUWEISUNGEN AN RÜCKSTELLUNGEN FÜR NICHT VERWENDETE ZWECKGEBUNDENE BEITRÄGE DES LANDES AUS DEM LGF</t>
  </si>
  <si>
    <t>Accantonamenti per quote inutilizzate contributi da Regione e Prov. Aut. per quota F.S. vincolato</t>
  </si>
  <si>
    <t>535.800.15</t>
  </si>
  <si>
    <t>ACCANTONAMENTI PER QUOTE INUTILIZZATE DEI CONTRIBUTI VINCOLATI DA PAB EXTRA FSP</t>
  </si>
  <si>
    <t>ZUWEISUNGEN AN RÜCKSTELLUNGEN FÜR NICHT VERWENDETE ANTEILE VON ZWECKGEBUNDENEN BEITRÄGEN DES LANDES (AUSSERHALB DES LGF)</t>
  </si>
  <si>
    <t>Accantonamenti per quote inutilizzate contributi da soggetti pubblici (extra fondo) vincolati</t>
  </si>
  <si>
    <t>535.800.20</t>
  </si>
  <si>
    <t>535.800.30</t>
  </si>
  <si>
    <t>ACCANTONAMENTI PER QUOTE INUTILIZZATE DEI CONTRIBUTI PER RICERCA</t>
  </si>
  <si>
    <t>ZUWEISUNGEN AN RÜCKSTELLUNGEN FÜR NICHT VERWENDETE FORSCHUNGSBEITRÄGE</t>
  </si>
  <si>
    <t>C.3.A</t>
  </si>
  <si>
    <t>Interessi passivi su anticipazioni di cassa</t>
  </si>
  <si>
    <t>C.3.B</t>
  </si>
  <si>
    <t>C.3.C</t>
  </si>
  <si>
    <t>C.4.A</t>
  </si>
  <si>
    <t>ONERI STRAORDINARI</t>
  </si>
  <si>
    <t>560.100.11</t>
  </si>
  <si>
    <t>E.2.B.3.2.A</t>
  </si>
  <si>
    <t xml:space="preserve"> Sopravvenienze passive v/terzi relative alla mobilità extraregionale</t>
  </si>
  <si>
    <t>560.100.12</t>
  </si>
  <si>
    <t>SOPRAV. PASSIVE V/TERZI RELATIVE AL PERSONALE - DIRIGENZA MEDICA</t>
  </si>
  <si>
    <t>AUSSERORDENTLICHE AUFWÄNDE GEGENÜBER DRITTEN BETREFFEND ÄRZTLICHES LEITENDES PERSONAL</t>
  </si>
  <si>
    <t>E.2.B.3.2.B.1</t>
  </si>
  <si>
    <t>Soprav. passive v/terzi relative al personale - dirigenza medica</t>
  </si>
  <si>
    <t>560.100.13</t>
  </si>
  <si>
    <t>SOPRAV. PASSIVE V/TERZI RELATIVE AL PERSONALE - DIRIGENZA NON MEDICA</t>
  </si>
  <si>
    <t>AUSSERORDENTLICHE AUFWÄNDE GEGENÜBER DRITTEN BETREFFEND NICHTÄRZTLICHE LEITER</t>
  </si>
  <si>
    <t>E.2.B.3.2.B.2</t>
  </si>
  <si>
    <t>Soprav. passive v/terzi relative al personale - dirigenza non medica</t>
  </si>
  <si>
    <t>560.100.14</t>
  </si>
  <si>
    <t>SOPRAV. PASSIVE V/TERZI RELATIVE AL PERSONALE - COMPARTO</t>
  </si>
  <si>
    <t>AUSSERORDENTLICHE AUFWÄNDE GEGENÜBER DRITTEN BETREFFEND NICHTLEITENDES PERSONAL</t>
  </si>
  <si>
    <t>E.2.B.3.2.B.3</t>
  </si>
  <si>
    <t>Soprav. passive v/terzi relative al personale - comparto</t>
  </si>
  <si>
    <t>560.100.15</t>
  </si>
  <si>
    <t>SOPRAVVENIENZE PASSIVE V/TERZI RELATIVE ALLE CONVENZIONI CON MEDICI DI BASE</t>
  </si>
  <si>
    <t>AUSSERORDENTLICHE AUFWÄNDE GEGENÜBER DRITTEN BETREFFEND KONVENTIONEN FÜR GESUNDHEITLICHE GRUNDVERSORGUNG</t>
  </si>
  <si>
    <t>E.2.B.3.2.C</t>
  </si>
  <si>
    <t>Sopravvenienze passive v/terzi relative alle convenzioni con medici di base</t>
  </si>
  <si>
    <t>560.100.16</t>
  </si>
  <si>
    <t>SOPRAVVENIENZE PASSIVE V/TERZI RELATIVE ALLE CONVENZIONI PER LA SPECIALISTICA</t>
  </si>
  <si>
    <t>AUSSERORDENTLICHE AUFWÄNDE GEGENÜBER DRITTEN BETREFFEND KONVENTIONEN FÜR FACHÄRZTLICHE BETREUUNG</t>
  </si>
  <si>
    <t>E.2.B.3.2.D</t>
  </si>
  <si>
    <t>Sopravvenienze passive v/terzi relative alle convenzioni per la specialistica</t>
  </si>
  <si>
    <t>560.100.17</t>
  </si>
  <si>
    <t>SOPRAVVENIENZE PASSIVE V/TERZI RELATIVE ALL'ACQUISTO PRESTAZ. SANITARIE DA OPERATORI ACCREDITATI</t>
  </si>
  <si>
    <t>E.2.B.3.2.E</t>
  </si>
  <si>
    <t>Sopravvenienze passive v/terzi relative all'acquisto prestaz. sanitarie da operatori accreditati</t>
  </si>
  <si>
    <t>560.100.18</t>
  </si>
  <si>
    <t>SOPRAVVENIENZE PASSIVE V/TERZI RELATIVE ALL'ACQUISTO DI BENI E SERVIZI</t>
  </si>
  <si>
    <t>AUSSERORDENTLICHE AUFWÄNDE GEGENÜBER DRITTEN BETREFFEND ANKÄUFE VON GÜTERN UND DIENSTLEISTUNGEN</t>
  </si>
  <si>
    <t>E.2.B.3.2.F</t>
  </si>
  <si>
    <t>Sopravvenienze passive v/terzi relative all'acquisto di beni e servizi</t>
  </si>
  <si>
    <t>560.100.19</t>
  </si>
  <si>
    <t>19</t>
  </si>
  <si>
    <t>470.800.66</t>
  </si>
  <si>
    <t>66</t>
  </si>
  <si>
    <t>470.800.86</t>
  </si>
  <si>
    <t>86</t>
  </si>
  <si>
    <t>470.800.91</t>
  </si>
  <si>
    <t>470.800.96</t>
  </si>
  <si>
    <t>96</t>
  </si>
  <si>
    <t>B.6.A.1</t>
  </si>
  <si>
    <t>480.100.11</t>
  </si>
  <si>
    <t>B.6.A.2</t>
  </si>
  <si>
    <t>210</t>
  </si>
  <si>
    <t>DIENSTLEISTUNGEN FÜR INSTANDHALTUNG VON MÖBELN UND EINRICHTUNGEN</t>
  </si>
  <si>
    <t>B.2.B.1.2</t>
  </si>
  <si>
    <t>B.2.B.1.4</t>
  </si>
  <si>
    <t>Servizi di assistenza informatica</t>
  </si>
  <si>
    <t>B.2.A.11.2</t>
  </si>
  <si>
    <t>340.350.12</t>
  </si>
  <si>
    <t>SERVIZI DI TRASPORTO SANITARI DA PRIVATO - ELISOCCORSO</t>
  </si>
  <si>
    <t>B.2.A.11.4</t>
  </si>
  <si>
    <t>340.350.25</t>
  </si>
  <si>
    <t xml:space="preserve">SERVIZI DI TRASPORTO SANITARI DA PUBBLICO EXTRA PAB FATTURATI </t>
  </si>
  <si>
    <t>B.2.A.16.3</t>
  </si>
  <si>
    <t>Altri servizi sanitari e sociosanitari a rilevanza sanitaria da pubblico (Extraregione)</t>
  </si>
  <si>
    <t>340.350.26</t>
  </si>
  <si>
    <t>B.2.A.11.3</t>
  </si>
  <si>
    <t>da pubblico (Extraregione)</t>
  </si>
  <si>
    <t>B.2.B.1.6</t>
  </si>
  <si>
    <t>B.2.B.1.7</t>
  </si>
  <si>
    <t>B.2.A.15.2</t>
  </si>
  <si>
    <t>Consulenze sanitarie e sociosanit. da terzi - Altri soggetti pubblici</t>
  </si>
  <si>
    <t>B.2.A.15.3.B</t>
  </si>
  <si>
    <t>Altre consulenze sanitarie e sociosanitarie da privato</t>
  </si>
  <si>
    <t>B.2.B.2.2</t>
  </si>
  <si>
    <t>Consulenze non sanitarie da Terzi - Altri soggetti pubblici</t>
  </si>
  <si>
    <t xml:space="preserve">Consulenze, collaborazioni, interinale, altre prestazioni di lavoro non sanitarie </t>
  </si>
  <si>
    <t>B.2.B.2.3.A</t>
  </si>
  <si>
    <t>da privato (intraregionale)</t>
  </si>
  <si>
    <t>B.2.A.15.3.E</t>
  </si>
  <si>
    <t>Lavoro interninale - area sanitaria</t>
  </si>
  <si>
    <t>B.2.B.1.9</t>
  </si>
  <si>
    <t>B.2.B.1.10</t>
  </si>
  <si>
    <t>B.2.B.1.8</t>
  </si>
  <si>
    <t>Costi per assistenza MMG</t>
  </si>
  <si>
    <t>Costi per assistenza PLS</t>
  </si>
  <si>
    <t>B.2.A.1.1.C</t>
  </si>
  <si>
    <t>Costi per assistenza Continuità assistenziale</t>
  </si>
  <si>
    <t>360.900.20</t>
  </si>
  <si>
    <t>B.2.A.1.3</t>
  </si>
  <si>
    <t>da pubblico (Aziende sanitarie pubbliche Extraregione) - Mobilità extraregionale</t>
  </si>
  <si>
    <t>B.2.A.2.1</t>
  </si>
  <si>
    <t>370.200.00</t>
  </si>
  <si>
    <t>ACQUISTI DI SERVIZI PER ASSISTENZA FARMACEUTICA</t>
  </si>
  <si>
    <t>ANKAUF LEISTUNGEN FÜR PHARMAZEUTISCHE BETREUUNG</t>
  </si>
  <si>
    <t>370.200.11</t>
  </si>
  <si>
    <t>B.2.A.2.3</t>
  </si>
  <si>
    <t>Accantonamenti per premio di operosità (SUMAI)</t>
  </si>
  <si>
    <t>Servizi sanitari per assistenza specialistica da altri privati</t>
  </si>
  <si>
    <t>ASSISTENZA SPECIALISTICA ESTERNA DA CASE DI CURA PRIVATE CONVENZIONATE</t>
  </si>
  <si>
    <t>EXTERNE FACHÄRZTLICHE BETREUUNG VON ANDEREN PRIVATEN</t>
  </si>
  <si>
    <t>390.150.00</t>
  </si>
  <si>
    <t>ACQUISTI SERVIZI PER ASSISTENZA SPECIALISTICA ESTERNA</t>
  </si>
  <si>
    <t>ANKAUF LEISTUNGEN FÜR EXTERNE FACHÄRZTLICHE BETREUUNG</t>
  </si>
  <si>
    <t>390.150.10</t>
  </si>
  <si>
    <t>EXTERNE FACHÄRZTLICHE BETREUUNG VON SANITÄTSBETRIEBEN AUSSERHALB DES LANDES DIREKT VERRECHNET</t>
  </si>
  <si>
    <t>390.150.11</t>
  </si>
  <si>
    <t>390.150.12</t>
  </si>
  <si>
    <t>BEITRÄGE FÜR LAUFENDE AUSGABEN VOM GESUNDHEITSMINISTERIUM UND ANDEREN KÖRPERSCHAFTEN FÜR FORSCHUNG</t>
  </si>
  <si>
    <t>710.300.10</t>
  </si>
  <si>
    <t>CONTRIBUTI IN C/ESERCIZIO DA MINISTERO DELLA SALUTE PER RICERCA CORRENTE</t>
  </si>
  <si>
    <t>BEITRÄGE FÜR LAUFENDE AUSGABEN VOM GESUNDHEITSMINISTERIUM FÜR LAUFENDE FORSCHUNG</t>
  </si>
  <si>
    <t>A.1.C.1</t>
  </si>
  <si>
    <t>Contributi da Ministero della salute per ricerca corrente</t>
  </si>
  <si>
    <t>710.300.20</t>
  </si>
  <si>
    <t>CONTRIBUTI IN C/ESERCIZIO DA MINISTERO DELLA SALUTE PER RICERCA FINALIZZATA</t>
  </si>
  <si>
    <t>BEITRÄGE FÜR LAUFENDE AUSGABEN VOM GESUNDHEITSMINISTERIUM FÜR ZIELGERICHTETE FORSCHUNG</t>
  </si>
  <si>
    <t>A.1.C.2</t>
  </si>
  <si>
    <t xml:space="preserve">Contributi da Ministero della salute per ricerca finalizzata </t>
  </si>
  <si>
    <t>A.1.c.2</t>
  </si>
  <si>
    <t>710.300.30</t>
  </si>
  <si>
    <t xml:space="preserve">CONTRIBUTI IN C/ESERCIZIO DA ALTRI SOGGETTI PUBBLICI PER RICERCA </t>
  </si>
  <si>
    <t>BEITRÄGE FÜR LAUFENDE AUSGABEN VON ANDEREN ÖFFENTLICHEN KÖRPERSCHAFTEN FÜR FORSCHUNG</t>
  </si>
  <si>
    <t>710.300.40</t>
  </si>
  <si>
    <t xml:space="preserve">CONTRIBUTI IN C/ESERCIZIO DA PRIVATI PER RICERCA </t>
  </si>
  <si>
    <t>BEITRÄGE FÜR LAUFENDE AUSGABEN VON PRIVATEN FÜR FORSCHUNG</t>
  </si>
  <si>
    <t>A.1.C.4</t>
  </si>
  <si>
    <t>Contributi da privati per ricerca</t>
  </si>
  <si>
    <t>A.1.c.4</t>
  </si>
  <si>
    <t>710.350.00</t>
  </si>
  <si>
    <t xml:space="preserve">CONTRIBUTI IN C/ESERCIZIO DA PRIVATI </t>
  </si>
  <si>
    <t>BEITRÄGE FÜR LAUFENDE AUSGABEN VON PRIVATEN</t>
  </si>
  <si>
    <t>710.350.10</t>
  </si>
  <si>
    <t xml:space="preserve">A.1.D </t>
  </si>
  <si>
    <t>Contributi c/esercizio da privati</t>
  </si>
  <si>
    <t>710.400.00</t>
  </si>
  <si>
    <t>UTILIZZO FONDI PER QUOTE INUTILIZZATE CONTRIBUTI VINCOLATI DI ESERCIZI PRECEDENTI</t>
  </si>
  <si>
    <t>VERWENDUNG RÜCKSTELLUNGEN FÜR NICHT VERWENDETE ZWECKGEBUNDENE BEITRÄGE VERGANGENER GESCHÄFTSJAHRE</t>
  </si>
  <si>
    <t>710.400.10</t>
  </si>
  <si>
    <t>UTILIZZO FONDI PER QUOTE INUTILIZZATE CONTRIBUTI VINCOLATI DI ESERCIZI PRECEDENTI DA PAB PER FSP</t>
  </si>
  <si>
    <t xml:space="preserve">VERWENDUNG RÜCKSTELLUNGEN FÜR NICHT VERWENDETE ZWECKGEBUNDENE BEITRÄGE DES LANDES AUS LGF VERGANGENER GESCHÄFTSJAHRE </t>
  </si>
  <si>
    <t>A.3.A</t>
  </si>
  <si>
    <t>Utilizzo fondi per quote inutilizzate contributi di esercizi precedenti da Regione o Prov. Aut. per quota F.S. regionale vincolato</t>
  </si>
  <si>
    <t>A.3</t>
  </si>
  <si>
    <t>710.400.15</t>
  </si>
  <si>
    <t>UTILIZZO FONDI PER QUOTE INUTILIZZATE CONTRIBUTI VINCOLATI DI ESERCIZI PRECEDENTI DA PAB EXTRA FSP</t>
  </si>
  <si>
    <t>VERWENDUNG RÜCKSTELLUNGEN FÜR NICHT VERWENDETE ZWECKGEBUNDENE BEITRÄGE DES LANDES VERGANGENER GESCHÄFTSJAHRE AUSSERHALB DES LGF</t>
  </si>
  <si>
    <t>A.3.B</t>
  </si>
  <si>
    <t>BETEILIGUNGEN AN DAS PERSONAL FÜR FREIBERUFLICHE LEISTUNGEN - SONSTIGES</t>
  </si>
  <si>
    <t>B.2.A.13.6</t>
  </si>
  <si>
    <t>Compartecipazione al personale per att. libero professionale intramoenia- Altro</t>
  </si>
  <si>
    <t>510.100.50</t>
  </si>
  <si>
    <t>ZUSÄTZLICHE LEISTUNGEN, DIE VOM ÄRZTLICHEN PERSONAL FÜR FREIBERUFLICHE TÄTIGKEIT ERBRACHT WERDEN - FACHARZTBEREICH</t>
  </si>
  <si>
    <t xml:space="preserve">EXTERNES TECHNISCHES PERSONAL - BEFRISTET  </t>
  </si>
  <si>
    <t>B.5.A.1.3</t>
  </si>
  <si>
    <t>Costo del personale dirigente medico - altro</t>
  </si>
  <si>
    <t>B.2.A.15.3.C</t>
  </si>
  <si>
    <t>B.2.B.2.3.B</t>
  </si>
  <si>
    <t>B.2.B.2.3.E</t>
  </si>
  <si>
    <t>Altre collaborazioni e prestazioni di lavoro - area non sanitaria</t>
  </si>
  <si>
    <t>B.2.A.15.3.F</t>
  </si>
  <si>
    <t xml:space="preserve">Altre collaborazioni e prestazioni di lavoro - area sanitaria </t>
  </si>
  <si>
    <t>B.2.B.3.2</t>
  </si>
  <si>
    <t>B.2.B.3.1</t>
  </si>
  <si>
    <t>COMPENSI PER IL PERSONALE COMANDATO ALL'AZIENDA</t>
  </si>
  <si>
    <t>A.1.b.5</t>
  </si>
  <si>
    <t>5)</t>
  </si>
  <si>
    <t>Contributi da aziende sanitarie pubbliche (extra fondo)</t>
  </si>
  <si>
    <t>A.1.b.6</t>
  </si>
  <si>
    <t>6)</t>
  </si>
  <si>
    <t>Contributi da altri soggetti pubblici</t>
  </si>
  <si>
    <t>c)</t>
  </si>
  <si>
    <t>Contributi in c/esercizio - per ricerca</t>
  </si>
  <si>
    <t>A.1.c.1</t>
  </si>
  <si>
    <t>da Ministero della Salute per ricerca corrente</t>
  </si>
  <si>
    <t>da Ministero della Salute per ricerca finalizzata</t>
  </si>
  <si>
    <t>da Regione e altri soggetti pubblici</t>
  </si>
  <si>
    <t>da privati</t>
  </si>
  <si>
    <t>A.1.d</t>
  </si>
  <si>
    <t>d)</t>
  </si>
  <si>
    <t>Contributi in c/esercizio - da privati</t>
  </si>
  <si>
    <t>A.2</t>
  </si>
  <si>
    <t>Rettifica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</si>
  <si>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</si>
  <si>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</si>
  <si>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A.2.4.a</t>
  </si>
  <si>
    <t>Ricavi per prestazioni sanitarie e sociosanitarie - ad aziende sanitarie pubbliche</t>
  </si>
  <si>
    <t>A.2.4.b</t>
  </si>
  <si>
    <t>Ricavi per prestazioni sanitarie e sociosanitarie - intramoenia</t>
  </si>
  <si>
    <t>A.2.4.c</t>
  </si>
  <si>
    <t>Ricavi per prestazioni sanitarie e sociosanitarie - altro</t>
  </si>
  <si>
    <t>A.5</t>
  </si>
  <si>
    <t>Concorsi, recuperi e rimborsi</t>
  </si>
  <si>
    <t>A.6</t>
  </si>
  <si>
    <t>Compartecipazione alla spesa per prestazioni sanitarie (Ticket)</t>
  </si>
  <si>
    <t>A.7</t>
  </si>
  <si>
    <t>7)</t>
  </si>
  <si>
    <t>Quota contributi in c/capitale imputata nell'esercizio</t>
  </si>
  <si>
    <t>A.8</t>
  </si>
  <si>
    <t>8)</t>
  </si>
  <si>
    <t>Incrementi delle immobilizzazioni per lavori interni</t>
  </si>
  <si>
    <t>A.9</t>
  </si>
  <si>
    <t>9)</t>
  </si>
  <si>
    <t>Altri ricavi e proventi</t>
  </si>
  <si>
    <t>Totale A)</t>
  </si>
  <si>
    <t>Acquisti di beni sanitari</t>
  </si>
  <si>
    <t>Acquisti di beni non sanitari</t>
  </si>
  <si>
    <t>Acquisti di servizi sanitari</t>
  </si>
  <si>
    <t>Acquisti di servizi sanitari - Medicina di base</t>
  </si>
  <si>
    <t>Acquisti di servizi sanitari - Farmaceutica</t>
  </si>
  <si>
    <t>Acquisti di servizi sanitari per assitenza specialistica ambulatoriale</t>
  </si>
  <si>
    <t>Acquisti di servizi sanitari per assistenza riabilitativa</t>
  </si>
  <si>
    <t>e)</t>
  </si>
  <si>
    <t>Acquisti di servizi sanitari per assistenza integrativa</t>
  </si>
  <si>
    <t>f)</t>
  </si>
  <si>
    <t>Acquisti di servizi sanitari per assistenza protesica</t>
  </si>
  <si>
    <t>g)</t>
  </si>
  <si>
    <t>Acquisti di servizi sanitari per assistenza ospedaliera</t>
  </si>
  <si>
    <t>h)</t>
  </si>
  <si>
    <t>Acquisti prestazioni di psichiatrica residenziale e semiresidenziale</t>
  </si>
  <si>
    <t>i)</t>
  </si>
  <si>
    <t>Acquisti prestazioni di distribuzione farmaci File F</t>
  </si>
  <si>
    <t>B.2.j</t>
  </si>
  <si>
    <t>j)</t>
  </si>
  <si>
    <t>Acquisti prestazioni termali in convenzione</t>
  </si>
  <si>
    <t>B.2.k</t>
  </si>
  <si>
    <t>k)</t>
  </si>
  <si>
    <t>Acquisti prestazioni di trasporto sanitario</t>
  </si>
  <si>
    <t>B.2.l</t>
  </si>
  <si>
    <t>l)</t>
  </si>
  <si>
    <t>Acquisti prestazioni  socio-sanitarie a rilevanza sanitaria</t>
  </si>
  <si>
    <t>B.2.m</t>
  </si>
  <si>
    <t>m)</t>
  </si>
  <si>
    <t>B.2.n</t>
  </si>
  <si>
    <t>n)</t>
  </si>
  <si>
    <t>Rimborsi Assegni e contributi sanitari</t>
  </si>
  <si>
    <t>B.2.o</t>
  </si>
  <si>
    <t>o)</t>
  </si>
  <si>
    <t>470.200.21</t>
  </si>
  <si>
    <t>470.200.31</t>
  </si>
  <si>
    <t>470.300.11</t>
  </si>
  <si>
    <t>470.300.21</t>
  </si>
  <si>
    <t>470.300.31</t>
  </si>
  <si>
    <t>470.600.11</t>
  </si>
  <si>
    <t>470.600.21</t>
  </si>
  <si>
    <t>470.700.11</t>
  </si>
  <si>
    <t>470.700.21</t>
  </si>
  <si>
    <t>A.4.B.4</t>
  </si>
  <si>
    <t>Altre prestazioni sanitarie e sociosanitarie a rilevanza sanitaria erogate da privati v/residenti Extraregione in compensazione (mobilità attiva)</t>
  </si>
  <si>
    <t>A.9.C</t>
  </si>
  <si>
    <t>A.9.A</t>
  </si>
  <si>
    <t>RICAVI PER PRESTAZIONI VETERINARIE AREA A EROGATE A SOGGETTI PRIVATI</t>
  </si>
  <si>
    <t>ERLÖSE AUS TIERÄRZTLICHEN LEISTUNGEN BEREICH A FÜR PRIVATE</t>
  </si>
  <si>
    <t>720.600.15</t>
  </si>
  <si>
    <t>RICAVI PER PRESTAZIONI VETERINARIE AREA A EROGATE A SOGGETTI PUBBLICI</t>
  </si>
  <si>
    <t>ERLÖSE AUS TIERÄRZTLICHEN LEISTUNGEN BEREICH A FÜR ÖFFENTLICHE EINRICHTUNGEN</t>
  </si>
  <si>
    <t>RICAVI PER PRESTAZIONI VETERINARIE AREA B EROGATE A SOGGETTI PRIVATI</t>
  </si>
  <si>
    <t>300.100.12</t>
  </si>
  <si>
    <t>MEDICINALI CON AIC, AD ECCEZIONE DI VACCINI ED EMODERIVATI DI PRODUZIONE REGIONALE</t>
  </si>
  <si>
    <t>B.1.A.1.1</t>
  </si>
  <si>
    <t xml:space="preserve">B.1.a </t>
  </si>
  <si>
    <t>300.100.22</t>
  </si>
  <si>
    <t xml:space="preserve">PRODOTTI FARMACEUTICI DISTRIBUZIONE PER CONTO LEGGE N.405/2001 ART.8 LETT.A) </t>
  </si>
  <si>
    <t>300.100.25</t>
  </si>
  <si>
    <t>MEDICINALI SENZA AIC</t>
  </si>
  <si>
    <t>PHARMAZEUTISCHE PRODUKTE OHNE AIC</t>
  </si>
  <si>
    <t>B.1.A.1.2</t>
  </si>
  <si>
    <t>Medicinali senza AIC</t>
  </si>
  <si>
    <t>300.100.32</t>
  </si>
  <si>
    <t>300.100.33</t>
  </si>
  <si>
    <t>300.100.41</t>
  </si>
  <si>
    <t>B.1.A.1.3</t>
  </si>
  <si>
    <t>300.110.00</t>
  </si>
  <si>
    <t>SANGUE ED EMOCOMPONENTI</t>
  </si>
  <si>
    <t>300.110.10</t>
  </si>
  <si>
    <t>B.1.A.2.2</t>
  </si>
  <si>
    <t>da pubblico (Aziende sanitarie pubbliche extra Regione) – Mobilità extraregionale</t>
  </si>
  <si>
    <t>300.110.20</t>
  </si>
  <si>
    <t>SANGUE ED EMOCOMPONENTI DA ALTRI SOGGETTI</t>
  </si>
  <si>
    <t>B.1.A.2.3</t>
  </si>
  <si>
    <t>da altri soggetti</t>
  </si>
  <si>
    <t>B.1.A.4</t>
  </si>
  <si>
    <t xml:space="preserve"> Prodotti dietetici</t>
  </si>
  <si>
    <t>300.200.12</t>
  </si>
  <si>
    <t>MATERIALI PER LA PROFILASSI (VACCINI)</t>
  </si>
  <si>
    <t>MATERIAL FÜR DIE PROPHYLAXE (IMPFSTOFFE)</t>
  </si>
  <si>
    <t>B.1.A.5</t>
  </si>
  <si>
    <t xml:space="preserve"> Materiali per la profilassi (vaccini)</t>
  </si>
  <si>
    <t>300.320.00</t>
  </si>
  <si>
    <t xml:space="preserve">PRODOTTI CHIMICI </t>
  </si>
  <si>
    <t>300.320.10</t>
  </si>
  <si>
    <t>PRODOTTI CHIMICI</t>
  </si>
  <si>
    <t>CHEMISCHE PRODUKTE</t>
  </si>
  <si>
    <t>B.1.A.6</t>
  </si>
  <si>
    <t>300.450.00</t>
  </si>
  <si>
    <t>DISPOSITIVI MEDICI</t>
  </si>
  <si>
    <t>MEDIZINPRODUKTE</t>
  </si>
  <si>
    <t>300.450.10</t>
  </si>
  <si>
    <t>B.1.A.3.1</t>
  </si>
  <si>
    <t>300.450.20</t>
  </si>
  <si>
    <t>DISPOSITIVI MEDICI IMPIANTABILI ATTIVI</t>
  </si>
  <si>
    <t>AKTIVE IMPLANTIERBARE MEDIZINISCHE GERÄTE</t>
  </si>
  <si>
    <t>B.1.A.3.2</t>
  </si>
  <si>
    <t>Dispositivi medici impiantabili attivi</t>
  </si>
  <si>
    <t>300.450.30</t>
  </si>
  <si>
    <t>DISPOSITIVI MEDICO DIAGNOSTICI IN VITRO (IVD)</t>
  </si>
  <si>
    <t>IN-VITRO-DIAGNOSTIKA (IVD)</t>
  </si>
  <si>
    <t>B.1.A.3.3</t>
  </si>
  <si>
    <t>Dispositivi medico diagnostici in vitro (IVD)</t>
  </si>
  <si>
    <t>INSGESAMTE KOSTEN</t>
  </si>
  <si>
    <t>INSGESAMTE ERLÖSE</t>
  </si>
  <si>
    <t>WIRTSCHAFTLICHES ERGEBNIS</t>
  </si>
  <si>
    <r>
      <t>S</t>
    </r>
    <r>
      <rPr>
        <b/>
        <sz val="12"/>
        <rFont val="Verdana"/>
        <family val="2"/>
      </rPr>
      <t>CHEMA</t>
    </r>
    <r>
      <rPr>
        <b/>
        <sz val="14"/>
        <rFont val="Verdana"/>
        <family val="2"/>
      </rPr>
      <t xml:space="preserve"> D</t>
    </r>
    <r>
      <rPr>
        <b/>
        <sz val="12"/>
        <rFont val="Verdana"/>
        <family val="2"/>
      </rPr>
      <t xml:space="preserve">I </t>
    </r>
    <r>
      <rPr>
        <b/>
        <sz val="14"/>
        <rFont val="Verdana"/>
        <family val="2"/>
      </rPr>
      <t>B</t>
    </r>
    <r>
      <rPr>
        <b/>
        <sz val="12"/>
        <rFont val="Verdana"/>
        <family val="2"/>
      </rPr>
      <t>ILANCIO</t>
    </r>
    <r>
      <rPr>
        <b/>
        <sz val="14"/>
        <rFont val="Verdana"/>
        <family val="2"/>
      </rPr>
      <t xml:space="preserve">
</t>
    </r>
    <r>
      <rPr>
        <i/>
        <sz val="14"/>
        <rFont val="Verdana"/>
        <family val="2"/>
      </rPr>
      <t>Decreto Interministeriale del 20 marzo 2013</t>
    </r>
  </si>
  <si>
    <r>
      <t xml:space="preserve">BILANZSCHEMA
</t>
    </r>
    <r>
      <rPr>
        <i/>
        <sz val="14"/>
        <rFont val="Verdana"/>
        <family val="2"/>
      </rPr>
      <t>Interministerielles Dekret vom 20. März 2013</t>
    </r>
  </si>
  <si>
    <t>Beiträge von anderen öffentlichen Subjekten</t>
  </si>
  <si>
    <t>340.900.45</t>
  </si>
  <si>
    <t>RIMBORSO SPESE AL PERSONALE DIPENDENTE</t>
  </si>
  <si>
    <t>SPESENRÜCKVERGÜTUNGEN AN DAS BEDIENSTETE PERSONAL</t>
  </si>
  <si>
    <t>490.200.21</t>
  </si>
  <si>
    <t>490.300.11</t>
  </si>
  <si>
    <t>490.300.21</t>
  </si>
  <si>
    <t>490.600.11</t>
  </si>
  <si>
    <t>490.600.21</t>
  </si>
  <si>
    <t>490.600.31</t>
  </si>
  <si>
    <t>490.600.41</t>
  </si>
  <si>
    <t>490.700.11</t>
  </si>
  <si>
    <t>490.700.16</t>
  </si>
  <si>
    <t>490.700.21</t>
  </si>
  <si>
    <t>490.700.26</t>
  </si>
  <si>
    <t>490.700.31</t>
  </si>
  <si>
    <t>490.700.36</t>
  </si>
  <si>
    <t>E.1.B.3.2.F</t>
  </si>
  <si>
    <t>Insussistenze attive v/terzi relative all'acquisto di beni e servizi</t>
  </si>
  <si>
    <t>780.200.17</t>
  </si>
  <si>
    <t>ALTRE INSUSSISTENZE DEL PASSIVO</t>
  </si>
  <si>
    <t>SONSTIGER PASSIVSCHWUND</t>
  </si>
  <si>
    <t>E.1.A</t>
  </si>
  <si>
    <t>A.7.B</t>
  </si>
  <si>
    <t>Quota imputata all'esercizio dei finanziamenti per investimenti da Regione</t>
  </si>
  <si>
    <t>810.300.20</t>
  </si>
  <si>
    <t>UTILIZZO QUOTA DEGLI ALTRI CONTRIBUTI IN C/ESERCIZIO DESTINATI AD INVESTIMENTI DA PAB PER QUOTA F.S.P</t>
  </si>
  <si>
    <t xml:space="preserve">VERWENDUNG VON ANTEILEN VON ANDEREN BEITRÄGEN FÜR LAUFENDE AUSGABEN, DIE FÜR INVESTITIONEN ZUGEWIESEN WURDEN,  VOM LAND, BETREFFEND DEN L.G.F. </t>
  </si>
  <si>
    <t>A.7.D</t>
  </si>
  <si>
    <t>Quota imputata all'esercizio dei contributi in c/esercizio FSR destinati ad investimenti</t>
  </si>
  <si>
    <t>810.300.30</t>
  </si>
  <si>
    <t>UTILIZZO QUOTA DEGLI ALTRI CONTRIBUTI IN C/ESERCIZIO DESTINATI AD INVESTIMENTI  - EXTRA FONDO</t>
  </si>
  <si>
    <t>VERWENDUNG VON ANTEILEN VON ANDEREN BEITRÄGEN FÜR LAUFENDE AUSGABEN, DIE FÜR INVESTITIONEN ZUGEWIESEN WURDEN - AUSSERHALB L.G.F.</t>
  </si>
  <si>
    <t>A.7.E</t>
  </si>
  <si>
    <t>Quota imputata all'esercizio degli altri contributi in c/esercizio destinati ad investimenti</t>
  </si>
  <si>
    <t>810.300.40</t>
  </si>
  <si>
    <t>UTILIZZO QUOTA IMPUTATA ALL'ESERCIZIO DEI FINANZIAMENTI PER INVESTIMENTO DALLO STATO</t>
  </si>
  <si>
    <t>VERWENDUNG VON ANTEILEN VON FINANZIERUNGEN FÜR INVESTITIONEN VOM STAAT, DIE DEM GESCHÄFTSJAHR ZUGEORDNET WERDEN</t>
  </si>
  <si>
    <t>A.7.A</t>
  </si>
  <si>
    <t>B.2.A.16.4</t>
  </si>
  <si>
    <t>B.2.A.14.5</t>
  </si>
  <si>
    <t>B.2.A.14.2</t>
  </si>
  <si>
    <t>RIMBORSI  PER PARTO A DOMICILIO (LP 33/88 ART.21)</t>
  </si>
  <si>
    <t>B.2.A.14.1</t>
  </si>
  <si>
    <t>420.230.20</t>
  </si>
  <si>
    <t>B.4.A</t>
  </si>
  <si>
    <t>Fitti passivi</t>
  </si>
  <si>
    <t>B.4.B.2</t>
  </si>
  <si>
    <t>B.4.C.1</t>
  </si>
  <si>
    <t>B.4.C.2</t>
  </si>
  <si>
    <t>B.9.C.1</t>
  </si>
  <si>
    <t>B.9.C.2</t>
  </si>
  <si>
    <t>E.2.B.2</t>
  </si>
  <si>
    <t>Oneri da cause civili ed oneri processuali</t>
  </si>
  <si>
    <t>ABONNEMENTS</t>
  </si>
  <si>
    <t>B.2.B.1.11.A</t>
  </si>
  <si>
    <t>B.2.B.1.11.B</t>
  </si>
  <si>
    <t>B.5.A.1.1</t>
  </si>
  <si>
    <t>470.100.11</t>
  </si>
  <si>
    <t>B.5.A.1.2</t>
  </si>
  <si>
    <t>470.100.21</t>
  </si>
  <si>
    <t>B.5.A.2.1</t>
  </si>
  <si>
    <t>470.100.31</t>
  </si>
  <si>
    <t>B.5.A.2.2</t>
  </si>
  <si>
    <t>470.100.41</t>
  </si>
  <si>
    <t>B.5.B.1</t>
  </si>
  <si>
    <t>470.100.51</t>
  </si>
  <si>
    <t>B.5.B.2</t>
  </si>
  <si>
    <t>470.100.61</t>
  </si>
  <si>
    <t>470.200.11</t>
  </si>
  <si>
    <t>Prestazioni di File F</t>
  </si>
  <si>
    <t>720.200.27</t>
  </si>
  <si>
    <t>330.500.10</t>
  </si>
  <si>
    <t>B.3.D</t>
  </si>
  <si>
    <t>420.140.20</t>
  </si>
  <si>
    <t>RIMBORSI PER PRESTAZIONI SPECIALISTICHE ALL'ESTERO</t>
  </si>
  <si>
    <t>RÜCKVERGÜTUNGEN FÜR FACHÄRZTLICHE LEISTUNGEN IM AUSLAND</t>
  </si>
  <si>
    <t>Rimborsi, assegni e contributi sanitari</t>
  </si>
  <si>
    <t>CONVENZIONI PER ASSISTENZA FARMACEUTICA - FARMACIE PRIVATE</t>
  </si>
  <si>
    <t>KONVENTIONEN FÜR PHARMAZEUTISCHE BETREUUNG - PRIVATE APOTHEKEN</t>
  </si>
  <si>
    <t>CONVENZIONI PER ASSISTENZA FARMACEUTICA - FARMACIE COMUNALI</t>
  </si>
  <si>
    <t>KONVENTIONEN FÜR PHARMAZEUTISCHE BETREUUNG - GEMEINDEAPOTHEKEN</t>
  </si>
  <si>
    <t>RIMBORSI PER PRESTAZIONI SPECIALISTICHE IN ITALIA</t>
  </si>
  <si>
    <t>RÜCKERSTATTUNGEN FÜR FACHÄRZTLICHE LEISTUNGEN IN ITALIEN</t>
  </si>
  <si>
    <t>IVA INDETRAIBILE EX ART. 19 C. 3 DPR 633/72</t>
  </si>
  <si>
    <t>NICHT ABZIEHBARE MWST GEM. EX-ART.19 ABS. 3, DPR 633/72</t>
  </si>
  <si>
    <t>VORANSCHLAG</t>
  </si>
  <si>
    <t>PREVENTIVO</t>
  </si>
  <si>
    <t>GESUNDHEITSMINISTERIUM</t>
  </si>
  <si>
    <t>Generaldirektion der Sanitätsprogrammierung</t>
  </si>
  <si>
    <t>Generaldirektion des Informationsystem und sanitäres Amt für Statistik</t>
  </si>
  <si>
    <t>STRUKTUR</t>
  </si>
  <si>
    <t>ZEITRAUM</t>
  </si>
  <si>
    <t xml:space="preserve"> REGION</t>
  </si>
  <si>
    <t>BETRIEB</t>
  </si>
  <si>
    <t xml:space="preserve">    HAUSHALTSPLAN</t>
  </si>
  <si>
    <t>ABSCHLUSSRECHNUNG</t>
  </si>
  <si>
    <t>GENEHMIGUNG DER BILANZ DURCH DAS RECHNUNGSPRÜFERKOLLEGIUM</t>
  </si>
  <si>
    <t>NEIN</t>
  </si>
  <si>
    <t>KODEX</t>
  </si>
  <si>
    <t>BETRAG</t>
  </si>
  <si>
    <t>A)  Produktionswert</t>
  </si>
  <si>
    <t>A.1)  Beiträge für laufende Ausgaben</t>
  </si>
  <si>
    <t>A.1.B) Beiträge für laufende Beiträge (außerhalb Fonds)</t>
  </si>
  <si>
    <t>A.1.B.1.4) Beiträge von Region oder Aut. Prov. (außerhalb Fonds) - Sonstiges</t>
  </si>
  <si>
    <t>A.1.B.2)  Beiträge von offentlichen Sanitätsbetrieben der Region oder Aut. Prov. (außerhalb Fonds)</t>
  </si>
  <si>
    <t>A.1.B.2.2) Beiträge von öffentlichen Sanitätsbetrieben der Region oder Aut. Prov. (außerhalb Fonds) Sonstiges</t>
  </si>
  <si>
    <t xml:space="preserve">A.1.B.3) Beiträge von anderen öffentlichen Subjekten (außerhalb Fonds) </t>
  </si>
  <si>
    <t>A.1.C.1) Beiträge vom Gesundheitsministerium für laufende Forschung</t>
  </si>
  <si>
    <t>A.1.C.2) Beiträge vom Gesundheitsministerium für zielgerichtete Forschung</t>
  </si>
  <si>
    <t>A.1.C.3) Beiträge von der Region und anderen öffentlichen Subjekten für Forschung</t>
  </si>
  <si>
    <t>A.1.C.4) Beiträge von Privaten für Forschung</t>
  </si>
  <si>
    <t>A.1.D) Beiträge für laufende Ausgaben von Privaten</t>
  </si>
  <si>
    <t>A.2)  Berichtigung der Beiträge für laufende Ausgaben für Zuweisung an Investitionen</t>
  </si>
  <si>
    <t>A.3.C)  Verwendung Rückstellungen für nicht verwendete Anteile von Beiträgen der Vorjahre für Forschungstätigkeit</t>
  </si>
  <si>
    <t>A.4.A.1.1) Krankenhausaufenthaltsbezogene Leistungen</t>
  </si>
  <si>
    <t>A.4.A.1.2) Leistungen für ambulante fachärztliche Betreuung</t>
  </si>
  <si>
    <t>A.4.A.3.1) Krankenhausaufenthaltsbezogene Leistungen</t>
  </si>
  <si>
    <t>A.5.A) Rückerstattungen von Versicherungen</t>
  </si>
  <si>
    <t>A.5.D) Kostenbeiträge, Rückerstattungen und Rückerlangungen von anderen öffentlichen Subjekten</t>
  </si>
  <si>
    <t>A.5.D.3)  Sonstige Kostenbeiträge, Rückerstattungen und Rückerlangungen von anderen öffentlichen Subjekten</t>
  </si>
  <si>
    <t>A.5.E) Kostenbeiträge, Rückerstattungen und Rückerlangungen von Privaten</t>
  </si>
  <si>
    <t>A.5.E.1.1) Pay-back bei Überschreitung der Ausgabenhöchstgrenze für die pharmazeutische Betreuung auf dem Territorium</t>
  </si>
  <si>
    <t>A.5.E.1.2) Pay-back bei Überschreitung der Ausgabenhöchstgrenze für die pharmazeutische Betreuung im Krankenhaus</t>
  </si>
  <si>
    <t>A.5.E.1.3) Weiteres Pay-back</t>
  </si>
  <si>
    <t xml:space="preserve">A.7)  Dem Geschäftsjahr zugeschriebener Anteil der Investitionsbeiträge </t>
  </si>
  <si>
    <t>A.7.A) Dem Geschäftsjahr zugeschriebener Anteil der Finanzierungen für Investitionen vom Staat</t>
  </si>
  <si>
    <t>A.7.B)  Dem Geschäftsjahr zugeschriebener Anteil der Finanzierungen für Investitionen von Region</t>
  </si>
  <si>
    <t>A.7.C)  Dem Geschäftsjahr zugeschriebener Anteil der Finanzierungen für Güter erstmaliger Ausstattung</t>
  </si>
  <si>
    <t>A.7.D) Dem Geschäftsjahr zugeschriebener Anteil der für Investitionen bestimmte laufenden Beiträge des regionalen GF</t>
  </si>
  <si>
    <t>A.7.E) Dem Geschäftsjahr zugeschriebener Anteil sonstiger für Investitionen bestimmte laufende Beiträge</t>
  </si>
  <si>
    <t>A.7.F) Dem Geschäftsjahr zugeschriebener Anteil anderer Posten des Nettovermögens</t>
  </si>
  <si>
    <t>A.8)  Zuwachs des Anlagevermögens infolge interner Arbeiten</t>
  </si>
  <si>
    <t>A.9) Sonstige Erlöse und Erträge</t>
  </si>
  <si>
    <t>A.9.B) Aktivmieten und andere Erträge aus Immobilientätigkeit</t>
  </si>
  <si>
    <t>A.9.C) Sonstige verschiedene Erträge</t>
  </si>
  <si>
    <t>Insgesamt Produktionswert (A)</t>
  </si>
  <si>
    <t>B)  Aufwendungen für die Produktion</t>
  </si>
  <si>
    <t>B.1) Ankauf von Gütern</t>
  </si>
  <si>
    <t>B.1.A.1) Pharmazeutische Produkte und Blutprodukte</t>
  </si>
  <si>
    <t>B.1.A.1.1) Arzneimittel mit AIC, mit Ausnahme von Impfstoffen und Blutprodukten aus regionaler Herstellung</t>
  </si>
  <si>
    <t>B.1.A.1.2) Arzneimittel ohne AIC</t>
  </si>
  <si>
    <t>B.1.A.1.3) Blutprodukte aus regionaler Herstellung</t>
  </si>
  <si>
    <t>B.1.A.2) Blut und Blutbestandteile</t>
  </si>
  <si>
    <t>B.1.A.2.1) von Öffentlichen (Öffentliche Sanitätsbetriebe der Region) – Regionale Mobilität</t>
  </si>
  <si>
    <t>B.1.A.2.2) von Öffentlichen (Öffentliche Sanitätsbetriebe außerhalb der Region) – Überregionale Mobilität</t>
  </si>
  <si>
    <t>B.1.A.2.3) von anderen Subjekten</t>
  </si>
  <si>
    <t>B.1.A.3) Medizinprodukte</t>
  </si>
  <si>
    <t>B.1.A.3.1) Medizinprodukte</t>
  </si>
  <si>
    <t>B.1.A.3.2) Aktive implantierbare medizinische Geräte</t>
  </si>
  <si>
    <t>B.1.A.3.3) In-vitro-Diagnostika (IVD)</t>
  </si>
  <si>
    <t>B.1.A.4) Diätprodukte</t>
  </si>
  <si>
    <t>B.1.A.5) Materialien für die Prophylaxe (Impfungen)</t>
  </si>
  <si>
    <t>B.1.A.6) Chemische Produkte</t>
  </si>
  <si>
    <t>B.1.B.1) Lebensmittel</t>
  </si>
  <si>
    <t>B.1.B.2) Kleidung, Reinigungs- und Haushaltsmaterial</t>
  </si>
  <si>
    <t>B.1.B.3) Brenn-, Treib- und Schmierstoffe</t>
  </si>
  <si>
    <t>B.1.B.5) Material für die Instandhaltung</t>
  </si>
  <si>
    <t>B.2)  Ankauf von Dienstleistungen</t>
  </si>
  <si>
    <t>B.2.A.1.1) - laut Vertrag</t>
  </si>
  <si>
    <t>B.2.A.1.1.A) Aufwendungen für Betreuung durch Ärzte für Allgemeinmedizin</t>
  </si>
  <si>
    <t>B.2.A.1.1.B) Aufwendungen für Betreuung durch Kinderärzte freier Wahl</t>
  </si>
  <si>
    <t>B.2.A.1.1.C) Aufwendungen für Betreuungskontinuität</t>
  </si>
  <si>
    <t>B.2.A.1.1.D) Sonstiges (Medizin der Dienste, Psychologen, Notärzte usw.)</t>
  </si>
  <si>
    <t>B.2.A.1.2) - bei öffentlichen Subjekten (öffentliche Sanitätsbetriebe der Region) - Mobilität innerhalb der Region</t>
  </si>
  <si>
    <t>B.2.A.1.3) - bei öffentlichen Subjekten (öffentliche Sanitätsbetriebe der Region) - Mobilität außerhalb der Region</t>
  </si>
  <si>
    <t>B.2.A.2.1)  - laut Vertrag</t>
  </si>
  <si>
    <t>B.2.A.2.2) - bei öffentlichen Subjekten (öffentliche Sanitätsbetriebe der Region) - Mobilität innerhalb der Region</t>
  </si>
  <si>
    <t>B.2.A.2.3) - bei öffentlichen Subjekten (außerhalb der Region)</t>
  </si>
  <si>
    <t>B.2.A.3.1) - bei öffentlichen Subjekten (öffentliche Sanitätsbetriebe der Region)</t>
  </si>
  <si>
    <t>B.2.A.4.1) - bei öffentlichen Subjekten (öffentliche Sanitätsbetriebe der Region)</t>
  </si>
  <si>
    <t>B.2.A.4.2) - bei öffentlichen Subjekten (sonstige öffentliche Subjekte der Region)</t>
  </si>
  <si>
    <t>B.2.A.4.3) - bei öffentlichen Subjekten (außerhalb der Region) ohne Verrechnung</t>
  </si>
  <si>
    <t>B.2.A.4.4) - bei privaten Subjekten (innerhalb der Region)</t>
  </si>
  <si>
    <t>B.2.A.4.5) - bei privaten Subjekten (außerhalb der Region)</t>
  </si>
  <si>
    <t>B.2.A.5.1) - bei öffentlichen Subjekten (öffentliche Sanitätsbetriebe der Region)</t>
  </si>
  <si>
    <t>B.2.A.5.2) - bei öffentlichen Subjekten (sonstige öffentliche Subjekte der Region)</t>
  </si>
  <si>
    <t>B.2.A.5.3) - bei öffentlichen Subjekten (außerhalb der Region)</t>
  </si>
  <si>
    <t>B.2.A.5.4) - bei privaten Subjekten</t>
  </si>
  <si>
    <t>B.2.A.6.1) - bei öffentlichen Subjekten (öffentliche Sanitätsbetriebe der Region)</t>
  </si>
  <si>
    <t>B.2.A.6.2) - bei öffentlichen Subjekten (sonstige öffentliche Subjekte der Region)</t>
  </si>
  <si>
    <t>B.2.A.6.3) - bei öffentlichen Subjekten (außerhalb der Region)</t>
  </si>
  <si>
    <t>B.2.A.6.4) - bei privaten Subjekten</t>
  </si>
  <si>
    <t>B.2.A.7.1) - bei öffentlichen Subjekten (öffentliche Sanitätsbetriebe der Region)</t>
  </si>
  <si>
    <t>B.2.A.7.2) - bei öffentlichen Subjekten (sonstige öffentliche Subjekte der Region)</t>
  </si>
  <si>
    <t>B.2.A.7.3) - bei öffentlichen Subjekten (außerhalb der Region)</t>
  </si>
  <si>
    <t>B.2.A.7.4) - bei privaten Subjekten</t>
  </si>
  <si>
    <t>B.2.A.7.5) - bei privaten Subjekten für nicht ansässige Bürger - außerhalb der Region (aktive Mobilität mit Verrechnung)</t>
  </si>
  <si>
    <t>B.2.A.8.1) - bei öffentlichen Subjekten (öffentliche Sanitätsbetriebe der Region)</t>
  </si>
  <si>
    <t>B.2.A.8.2) - bei öffentlichen Subjekten (sonstige öffentliche Subjekte der Region)</t>
  </si>
  <si>
    <t>B.2.A.8.4) - bei privaten Subjekten (innerhalb der Region)</t>
  </si>
  <si>
    <t>B.2.A.9.1) - bei öffentlichen Subjekten (öffentliche Sanitätsbetriebe der Region) - Mobilität innerhalb der Region</t>
  </si>
  <si>
    <t>B.2.A.9.2) - bei öffentlichen Subjekten (sonstige öffentliche Subjekte der Region)</t>
  </si>
  <si>
    <t>B.2.A.9.3) - bei öffentlichen Subjekten (außerhalb der Region)</t>
  </si>
  <si>
    <t>B.2.A.9.4) - bei privaten Subjekten (innerhalb der Region)</t>
  </si>
  <si>
    <t>B.2.A.9.5) - bei privaten Subjekten (außerhalb der Region)</t>
  </si>
  <si>
    <t>B.2.A.10.1) - bei öffentlichen Subjekten (öffentliche Sanitätsbetriebe der Region) - Mobilität innerhalb der Region</t>
  </si>
  <si>
    <t>B.2.A.10.2) - bei öffentlichen Subjekten (sonstige öffentliche Subjekte der Region)</t>
  </si>
  <si>
    <t>B.2.A.10.3) - bei öffentlichen Subjekten (außerhalb der Region)</t>
  </si>
  <si>
    <t>B.2.A.10.4) - bei privaten Subjekten</t>
  </si>
  <si>
    <t>B.2.A.10.5) - bei privaten Subjekten für nicht ansässige Bürger - außerhalb der Region (aktive Mobilität mit Verrechnung)</t>
  </si>
  <si>
    <t>B.2.A.11.4) - bei privaten Subjekten</t>
  </si>
  <si>
    <t>B.2.A.12.1) - bei öffentlichen Subjekten (öffentliche Sanitätsbetriebe der Region) - Mobilität innerhalb der Region</t>
  </si>
  <si>
    <t>B.2.A.12.2) - bei öffentlichen Subjekten (sonstige öffentliche Subjekte der Region)</t>
  </si>
  <si>
    <t>B.2.A.13.2)  Beteiligungen an das Personal für freiberufliche Leistungen Intramoenia - Facharztbereich</t>
  </si>
  <si>
    <t>B.2.A.13.3)  Beteiligungen an das Personal für freiberufliche Leistungen Intramoenia - Bereich öffentliches Gesundheitswesen</t>
  </si>
  <si>
    <t>B.2.A.13.4) Beteiligungen an das Personal für freiberufliche Leistungen Intramoenia - Beratungen (Ex-Art. 55 Abs. 1 Buchst. c), d) und gemäß Ex-Art. 57-58)</t>
  </si>
  <si>
    <t>B.2.A.13.5)   Beteiligungen an das Personal für freiberufliche Leistungen Intramoenia - Beratungen (Ex-Art. 55 Abs. 1 Buchst. c), d) und gemäß Ex-Art. 57-58) (Öffentliche Sanitätsbetriebe der Region)</t>
  </si>
  <si>
    <t>B.2.A.13.6)  Beteiligungen an das Personal für freiberufliche Leistungen - Sonstiges</t>
  </si>
  <si>
    <t>B.2.A.13.7)  Beteiligungen an das Personal für freiberufliche Leistungen Intramoenia - Sonstiges (Öffentliche Sanitätsbetriebe der Region)</t>
  </si>
  <si>
    <t>B.2.A.14.2)  Rückerstattungen für Behandlungen im Ausland</t>
  </si>
  <si>
    <t>B.2.A.14.3)  Beiträge an beteiligte Unternehmen und/oder abhängige Körperschaften der Region</t>
  </si>
  <si>
    <t>B.2.A.14.4) Beitrag Gesetz 210/92</t>
  </si>
  <si>
    <t>B.2.A.14.5) Sonstige Rückerstattungen, Zuweisungen und Beiträge</t>
  </si>
  <si>
    <t>B.2.A.14.6)  Rückerstattungen, Zuweisungen und Beiträge an öffentliche Sanitätsbetriebe der Region</t>
  </si>
  <si>
    <t>B.2.B.1.1)   Wäscherei</t>
  </si>
  <si>
    <t>B.2.B.1.2)   Reinigung</t>
  </si>
  <si>
    <t>B.2.B.1.4)  Heizung</t>
  </si>
  <si>
    <t>B.2.B.1.5)   IT-Supportleistungen</t>
  </si>
  <si>
    <t>B.2.B.1.7)  Abfallentsorgung</t>
  </si>
  <si>
    <t>B.2.B.1.8)  Telefonanschlüsse</t>
  </si>
  <si>
    <t>B.2.B.1.9)  Stromanschlüsse</t>
  </si>
  <si>
    <t>B.2.B.1.10)  Sonstige Anschlüsse</t>
  </si>
  <si>
    <t>B.2.B.1.11) Versicherungsprämien</t>
  </si>
  <si>
    <t>B.2.B.1.11.A)  Versicherungsprämien - Berufshaftpflicht</t>
  </si>
  <si>
    <t>B.2.B.1.11.B)  Versicherungsprämien - andere Versicherungsprämien</t>
  </si>
  <si>
    <t>B.2.B.3.1) (externe und interne) Ausbildung bei öffentlichen Subjekten</t>
  </si>
  <si>
    <t>B.2.B.3.2) (externe und interne) Ausbildung von privaten Subjekten</t>
  </si>
  <si>
    <t>B.3.A) Instandhaltung und Reparaturen von Gebäuden und ihrem Zubehör</t>
  </si>
  <si>
    <t>B.3.B)  Instandhaltung und Reparaturen von Anlagen und Maschinen</t>
  </si>
  <si>
    <t>B.3.D) Instandhaltung und Reparaturen von Einrichtungen und Ausstattungen</t>
  </si>
  <si>
    <t>B.3.E) Instandhaltung und Reparaturen von Fahrzeugen</t>
  </si>
  <si>
    <t>B.3.F)  Sonstige Instandhaltungsarbeiten und Reparaturen</t>
  </si>
  <si>
    <t>B.3.G)  Instandhaltung und Reparaturen durch öffentliche Sanitätsbetriebe der Region</t>
  </si>
  <si>
    <t>B.4.B)  Gebühren für Miete</t>
  </si>
  <si>
    <t>B.4.C) Raten für Leasing</t>
  </si>
  <si>
    <t>B.4.D)  Mieten und Gebühren für Miete von öffentlichen Sanitätsbetrieben der Region</t>
  </si>
  <si>
    <t>B.5.A) Kosten für leitendes Personal des Sanitätsstellenplans</t>
  </si>
  <si>
    <t>B.5.A.1) Kosten für leitendes ärztliches Personal</t>
  </si>
  <si>
    <t>B.5.A.1.1) Kosten für leitendes ärztliches Personal - unbefristete Beschäftigung</t>
  </si>
  <si>
    <t>B.5.A.1.2) Kosten für leitendes ärztliches Personal - befristete Beschäftigung</t>
  </si>
  <si>
    <t>B.5.A.1.3) Kosten für leitendes ärztliches Personal - sonstige Beschäftigung</t>
  </si>
  <si>
    <t>B.5.A.2) Kosten für leitendes nicht ärztliches Personal</t>
  </si>
  <si>
    <t>B.5.A.2.1) Kosten für leitendes nicht ärztliches Personal - unbefristete Beschäftigung</t>
  </si>
  <si>
    <t>B.5.A.2.2) Kosten für leitendes nicht ärztliches Personal - befristete Beschäftigung</t>
  </si>
  <si>
    <t>B.5.A.2.3) Kosten für leitendes nicht ärztliches Personal - sonstige Beschäftigung</t>
  </si>
  <si>
    <t>B.5.B) Kosten für nicht leitendes Personal des Sanitätsstellenplans</t>
  </si>
  <si>
    <t>B.5.B.1) Kosten für nicht leitendes Personal des Sanitätsstellenplans - unbefristete Beschäftigung</t>
  </si>
  <si>
    <t>B.5.B.3) Kosten für nicht leitendes Personal des Sanitätsstellenplans - sonstige Beschäftigung</t>
  </si>
  <si>
    <t>B.6.A) Kosten für leitendes Personal des Fachstellenplans</t>
  </si>
  <si>
    <t>B.6.A.1) Kosten für leitendes Personal des Fachstellenplans - unbefristete Beschäftigung</t>
  </si>
  <si>
    <t>B.6.A.2) Kosten für leitendes Personal des Fachstellenplans - befristete Beschäftigung</t>
  </si>
  <si>
    <t>B.6.A.3) Kosten für leitendes Personal des Fachstellenplans - sonstige Beschäftigung</t>
  </si>
  <si>
    <t>B.6.B) Nicht leitendes Fachpersonal des Fachstellenplans</t>
  </si>
  <si>
    <t>B.6.B.1) Kosten für nicht leitendes Personal des Fachstellenplans - unbefristete Beschäftigung</t>
  </si>
  <si>
    <t>B.6.B.2) Kosten für nicht leitendes Personal des Fachstellenplans - befristete Beschäftigung</t>
  </si>
  <si>
    <t>B.6.B.3) Kosten für nicht leitendes Personal des Fachstellenplans - sonstige Beschäftigung</t>
  </si>
  <si>
    <t>B.7.A.1) Kosten für leitendes Personal des technischen Stellenplans - unbefristete Beschäftigung</t>
  </si>
  <si>
    <t>B.7.A.2) Kosten für leitendes Personal des technischen Stellenplans - befristete Beschäftigung</t>
  </si>
  <si>
    <t>B.7.A.3) Kosten für leitendes Personal des technischen Stellenplans - sonstige Beschäftigung</t>
  </si>
  <si>
    <t>B.7.B) Kosten für nicht leitendes Personal des technischen Stellenplans</t>
  </si>
  <si>
    <t>B.7.B.1) Kosten für nicht leitendes Personal des technischen Stellenplans - unbefristete Beschäftigung</t>
  </si>
  <si>
    <t>B.7.B.2) Kosten für nicht leitendes Personal des technischen Stellenplans - befristete Beschäftigung</t>
  </si>
  <si>
    <t>B.7.B.3) Kosten für nicht leitendes Personal des technischen Stellenplans - sonstige Beschäftigung</t>
  </si>
  <si>
    <t>B.8.A.1) Kosten für leitendes Personal des Verwaltungsstellenplans - unbefristete Beschäftigung</t>
  </si>
  <si>
    <t>B.8.A.2) Kosten für leitendes Personal des Verwaltungsstellenplans - befristete Beschäftigung</t>
  </si>
  <si>
    <t>B.8.A.3) Kosten für leitendes Personal des Verwaltungsstellenplans - sonstige Beschäftigung</t>
  </si>
  <si>
    <t>B.8.B) Kosten für nicht leitendes Personal des Verwaltungsstellenplans</t>
  </si>
  <si>
    <t>B.8.B.1) Kosten für nicht leitendes Personal des Verwaltungsstellenplans - unbefristete Beschäftigung</t>
  </si>
  <si>
    <t>B.8.B.2) Kosten für nicht leitendes Personal des Verwaltungsstellenplans - befristete Beschäftigung</t>
  </si>
  <si>
    <t>B.8.B.3) Kosten für nicht leitendes Personal des Verwaltungsstellenplans - sonstige Beschäftigung</t>
  </si>
  <si>
    <t>B.9.A) Steuern und Gebühren (ausschließlich Wertschöpfungssteuer IRAP und IRES)</t>
  </si>
  <si>
    <t>B.9.B)  Forderungsverluste</t>
  </si>
  <si>
    <t>B.9.C.1)  Entschädigungen, Rückerstattungen von Ausgaben und Sozialabgaben für Leitungsorgane und Aufsichtsrat</t>
  </si>
  <si>
    <t>B.9.C.2) Verschiedene Aufwendungen der Gebarung</t>
  </si>
  <si>
    <t>B.10) Abschreibungen des immateriellen Anlagevermögens</t>
  </si>
  <si>
    <t>B.11) Abschreibungen des materiellen Anlagevermögens</t>
  </si>
  <si>
    <t>B.16.D) Sonstige Rückstellungen</t>
  </si>
  <si>
    <t>Insgesamt Aufwendungen für die Produktion (B)</t>
  </si>
  <si>
    <t>C)  Finanzielle Aufwendungen und Erträge</t>
  </si>
  <si>
    <t>C.1) Aktivzinsen</t>
  </si>
  <si>
    <t>C.1.A) Aktivzinsen auf einheitliches Schatzamtskonto</t>
  </si>
  <si>
    <t>C.1.B) Aktivzinsen auf Post- und Bank K/K</t>
  </si>
  <si>
    <t>C.1.C)  Sonstige Aktivzinsen</t>
  </si>
  <si>
    <t>C.2) Sonstige Erträge</t>
  </si>
  <si>
    <t>C.2.A) Erträge aus Beteiligungen</t>
  </si>
  <si>
    <t>C.2.B) Finanzerträge aus Finanzanlagevermögen</t>
  </si>
  <si>
    <t>C.2.C) Finanzerträge aus Wertpapieren aus dem Anlagevermögen</t>
  </si>
  <si>
    <t>C.3)  Passivzinsen</t>
  </si>
  <si>
    <t>C.3.B) Passivzinsen für Darlehen</t>
  </si>
  <si>
    <t>C.3.C) Sonstige Passivzinsen</t>
  </si>
  <si>
    <t>C.4) Sonstige Aufwendungen</t>
  </si>
  <si>
    <t>C.4.A) Sonstige Finanzaufwendungen</t>
  </si>
  <si>
    <t>Insgesamt Finanzerträge und -Aufwendungen (C)</t>
  </si>
  <si>
    <t>D)  Wertberichtigungen von Finanztätigkeiten</t>
  </si>
  <si>
    <t>D.1)  Aufwertungen</t>
  </si>
  <si>
    <t>D.2)  Abwertungen</t>
  </si>
  <si>
    <t>Insgesamt Wertberichtigungen von Finanztätigkeiten (D)</t>
  </si>
  <si>
    <t>E.1) Außerordentliche Erträge</t>
  </si>
  <si>
    <t>E.1.A) Veräußerungsgewinne</t>
  </si>
  <si>
    <t>E.1.B) Sonstige außerordentliche Erträge</t>
  </si>
  <si>
    <t>E.1.B.1) Erträge aus Schenkungen und verschiedenen unentgeltlichen Zuwendungen</t>
  </si>
  <si>
    <t>E.1.B.2) Außerordentliche Erträge</t>
  </si>
  <si>
    <t>E.1.B.4) Sonstige außerordentliche Erträge</t>
  </si>
  <si>
    <t>E.2) Außerordentliche Aufwendungen</t>
  </si>
  <si>
    <t>E.2.A) Veräußerungsverluste</t>
  </si>
  <si>
    <t>E.2.B) Sonstige außerordentliche Aufwendungen</t>
  </si>
  <si>
    <t>E.2.B.1) Steuerliche Aufwendungen aus Vorjahren</t>
  </si>
  <si>
    <t>E.2.B.2) Aufwendungen aus Zivilverfahren und Prozesse</t>
  </si>
  <si>
    <t>E.2.B.3) Außerordentliche Aufwendungen</t>
  </si>
  <si>
    <t>E.2.B.3.1) Außerordentliche Aufwendungen gegenüber öffentlichen Sanitätsbetrieben der Region</t>
  </si>
  <si>
    <t>E.2.B.3.1.A) Außerordentliche Aufwendungen gegenüber öffentlichen Sanitätsbetrieben betreffend die regionale Mobilität</t>
  </si>
  <si>
    <t>E.2.B.3.1.B) Sonstige außerordentliche Aufwendungen gegenüber öffentlichen Sanitätsbetrieben der Region</t>
  </si>
  <si>
    <t>E.2.B.3.2) Außerordentliche Aufwendungen gegenüber Dritten</t>
  </si>
  <si>
    <t>E.2.B.3.2.A) Außerordentliche Aufwendungen gegenüber Dritten betreffend die überregionale Mobilität</t>
  </si>
  <si>
    <t>E.2.B.3.2.B) Außerordentliche Aufwendungen gegenüber Dritten betreffend das Personal</t>
  </si>
  <si>
    <t>E.2.B.3.2.B.1) Außerordentliche Aufwendungen gegenüber Dritten betreffend das Personal - Ärztliche Leiter</t>
  </si>
  <si>
    <t>E.2.B.3.2.B.3) Außerordentliche Aufwendungen gegenüber Dritten betreffend das Personal - nicht-leitendes Personal</t>
  </si>
  <si>
    <t>E.2.B.3.2.C) Außerordentliche Aufwendungen gegenüber Dritten betreffend die Konventionen für die gesundheitliche Grundversorgung</t>
  </si>
  <si>
    <t>E.2.B.3.2.D) Außerordentliche Aufwendungen gegenüber Dritten betreffend die Konventionen für fachärztliche Betreuung</t>
  </si>
  <si>
    <t>E.2.B.3.2.F) Außerordentliche Aufwendungen gegenüber Dritten betreffend den Ankauf von Gütern und Dienstleistungen</t>
  </si>
  <si>
    <t>E.2.B.3.2.G) Sonstige außerordentliche Aufwendungen gegenüber Dritten</t>
  </si>
  <si>
    <t>Insgesamt außerordentliche Aufwendungen und Erträge (E)</t>
  </si>
  <si>
    <t>Ergebnis vor Steuern (A - B +/- C +/- D +/- E)</t>
  </si>
  <si>
    <t>Y.1.A) IRAP betreffend bedienstetes Personal</t>
  </si>
  <si>
    <t>Y.1.D) IRAP betreffend wirtschaftliche Tätigkeit</t>
  </si>
  <si>
    <t>Y.2.A) IRES auf institutionelle Tätigkeit</t>
  </si>
  <si>
    <t>Y.2.B) IRES auf wirtschaftliche Tätigkeit</t>
  </si>
  <si>
    <t>Y.3) Rückstellung für Steuern (Feststellung, Erlass, usw.)</t>
  </si>
  <si>
    <t>GESCHÄFTSERGEBNIS</t>
  </si>
  <si>
    <t>Der verantwortliche Funktionär für den Bereich Wirtschaft und Finanzen</t>
  </si>
  <si>
    <t>Der Generaldirektor</t>
  </si>
  <si>
    <t>590.200.12</t>
  </si>
  <si>
    <t>WERTSCHÖPFUNGSSTEUER AUF ANGEREIFTEN NICHT GENOSSENEN URLAUB</t>
  </si>
  <si>
    <t>Manutenzione e riparazione mobili e arredi</t>
  </si>
  <si>
    <t>COMPETENZE FISSE - PERSONALE DIRIGENTE MEDICO RUOLO SANITARIO - TEMPO INDETERMINATO</t>
  </si>
  <si>
    <t>FESTE BEZÜGE LEITENDES ÄRZTLICHES PERSONAL DES SANITÄTSSTELLENPLANS - UNBEFRISTET</t>
  </si>
  <si>
    <t>Costo del personale dirigente medico  - TEMPO indeterminato</t>
  </si>
  <si>
    <t>COMPETENZE FISSE - PERSONALE DIRIGENTE MEDICO RUOLO SANITARIO - TEMPO DETERMINATO</t>
  </si>
  <si>
    <t>FESTE BEZÜGE LEITENDES ÄRZTLICHES PERSONAL DES SANITÄTSSTELLENPLANS - BEFRISTET</t>
  </si>
  <si>
    <t>Costo del personale dirigente medico  - TEMPO determinato</t>
  </si>
  <si>
    <t>FERIE MATURATE NON GODUTE - PERSONALE DIRIGENTE MEDICO RUOLO SANITARIO - TEMPO INDETERMINATO</t>
  </si>
  <si>
    <t>ANGEREIFTER UND NICHT GENOSSENER URLAUB - LEITENDES ÄRZTLICHES PERSONAL DES SANITÄTSSTELLENPLANS - UNBEFRISTET</t>
  </si>
  <si>
    <t>FERIE MATURATE NON GODUTE - PERSONALE DIRIGENTE MEDICO RUOLO SANITARIO - TEMPO DETERMINATO</t>
  </si>
  <si>
    <t>ANGEREIFTER UND NICHT GENOSSENER URLAUB - LEITENDES ÄRZTLICHES PERSONAL DES SANITÄTSSTELLENPLANS - BEFRISTET</t>
  </si>
  <si>
    <t>COMPETENZE FISSE - PERSONALE DIRIGENTE NON MEDICO RUOLO SANITARIO - TEMPO INDETERMINATO</t>
  </si>
  <si>
    <t>FESTE BEZÜGE - LEITENDES NICHT ÄRZTLICHES PERSONAL DES SANITÄTSSTELLENPLANS - UNBEFRISTET</t>
  </si>
  <si>
    <t>Costo del personale dirigente non medico  - TEMPO indeterminato</t>
  </si>
  <si>
    <t>COMPETENZE FISSE - PERSONALE DIRIGENTE NON MEDICO RUOLO SANITARIO - TEMPO DETERMINATO</t>
  </si>
  <si>
    <t>FESTE BEZÜGE - LEITENDES NICHT ÄRZTLICHES PERSONAL DES SANITÄTSSTELLENPLANS - BEFRISTET</t>
  </si>
  <si>
    <t>Costo del personale dirigente non medico  - TEMPO determinato</t>
  </si>
  <si>
    <t>FERIE MATURATE NON GODUTE - PERSONALE DIRIGENTE NON MEDICO RUOLO SANITARIO - TEMPO INDETERMINATO</t>
  </si>
  <si>
    <t>ANGEREIFTER UND NICHT GENOSSENER URLAUB - LEITENDES NICHT ÄRZTLICHES PERSONAL DES SANITÄTSSTELLENPLANS - UNBEFRISTET</t>
  </si>
  <si>
    <t>FERIE MATURATE NON GODUTE - PERSONALE DIRIGENTE NON MEDICO RUOLO SANITARIO - TEMPO DETERMINATO</t>
  </si>
  <si>
    <t>ANGEREIFTER UND NICHT GENOSSENER URLAUB - LEITENDES NICHT ÄRZTLICHES PERSONAL DES SANITÄTSSTELLENPLANS - BEFRISTET</t>
  </si>
  <si>
    <t>COMPETENZE FISSE - PERSONALE COMPARTO RUOLO SANITARIO - TEMPO INDETERMINATO</t>
  </si>
  <si>
    <t>Costo del personale comparto ruolo sanitario  - TEMPO indeterminato</t>
  </si>
  <si>
    <t>COMPETENZE FISSE - PERSONALE COMPARTO RUOLO SANITARIO - TEMPO DETERMINATO</t>
  </si>
  <si>
    <t>Costo del personale comparto ruolo sanitario  - TEMPO determinato</t>
  </si>
  <si>
    <t>FERIE MATURATE NON GODUTE - PERSONALE COMPARTO RUOLO SANITARIO - TEMPO INDETERMINATO</t>
  </si>
  <si>
    <t>FERIE MATURATE NON GODUTE - PERSONALE COMPARTO RUOLO SANITARIO - TEMPO DETERMINATO</t>
  </si>
  <si>
    <t>COMPETENZE ACCESSORIE - PERSONALE DIRIGENTE MEDICO RUOLO SANITARIO - TEMPO INDETERMINATO</t>
  </si>
  <si>
    <t>ZUSÄTZLICHE BEZÜGE - LEITENDES ÄRZTLICHES PERSONAL DES SANITÄTSSTELLENPLANS - UNBEFRISTET</t>
  </si>
  <si>
    <t>COMPETENZE ACCESSORIE - PERSONALE DIRIGENTE MEDICO RUOLO SANITARIO - TEMPO DETERMINATO</t>
  </si>
  <si>
    <t>ZUSÄTZLICHE BEZÜGE - LEITENDES ÄRZTLICHES PERSONAL DES SANITÄTSSTELLENPLANS - BEFRISTET</t>
  </si>
  <si>
    <t>COMPETENZE ACCESSORIE - PERSONALE DIRIGENTE NON MEDICO RUOLO SANITARIO - TEMPO INDETERMINATO</t>
  </si>
  <si>
    <t>ZUSÄTZLICHE BEZÜGE - LEITENDES NICHT ÄRZTLICHES PERSONAL DES SANITÄTSSTELLENPLANS - UNBEFRISTET</t>
  </si>
  <si>
    <t>COMPETENZE ACCESSORIE - PERSONALE DIRIGENTE NON MEDICO RUOLO SANITARIO - TEMPO DETERMINATO</t>
  </si>
  <si>
    <t>ZUSÄTZLICHE BEZÜGE - LEITENDES NICHT ÄRZTLICHES PERSONAL DES SANITÄTSSTELLENPLANS - BEFRISTET</t>
  </si>
  <si>
    <t>COMPETENZE ACCESSORIE - PERSONALE COMPARTO RUOLO SANITARIO - TEMPO INDETERMINATO</t>
  </si>
  <si>
    <t>ZUSÄTZLICHE BEZÜGE - NICHT LEITENDES  PERSONAL DES SANITÄTSSTELLENPLANS - UNBEFRISTET</t>
  </si>
  <si>
    <t>INCENTIVI - PERSONALE DIRIGENTE MEDICO RUOLO SANITARIO - TEMPO INDETERMINATO</t>
  </si>
  <si>
    <t>INCENTIVI - PERSONALE DIRIGENTE MEDICO RUOLO SANITARIO - TEMPO DETERMINATO</t>
  </si>
  <si>
    <t>INCENTIVI - PERSONALE DIRIGENTE NON MEDICO RUOLO SANITARIO - TEMPO INDETERMINATO</t>
  </si>
  <si>
    <t>PRODUKTIVITÄTSSTEIGERUNGSPRÄMIEN - LEITENDES NICHT ÄRZTLICHES PERSONAL DES SANITÄTSSTELLENPLANS - UNBEFRISTET</t>
  </si>
  <si>
    <t>INCENTIVI - PERSONALE DIRIGENTE NON MEDICO RUOLO SANITARIO - TEMPO DETERMINATO</t>
  </si>
  <si>
    <t>PRODUKTIVITÄTSSTEIGERUNGSPRÄMIEN - LEITENDES NICHT ÄRZTLICHES PERSONAL DES SANITÄTSSTELLENPLANS - BEFRISTET</t>
  </si>
  <si>
    <t>INCENTIVI - PERSONALE COMPARTO RUOLO SANITARIO - TEMPO INDETERMINATO</t>
  </si>
  <si>
    <t>INCENTIVI - PERSONALE COMPARTO RUOLO SANITARIO - TEMPO DETERMINATO</t>
  </si>
  <si>
    <t>COMPARTECIPAZIONI PER DIFFERENZA DI CLASSE - PERSONALE DIRIGENTE MEDICO RUOLO SANITARIO - TEMPO INDETERMINATO</t>
  </si>
  <si>
    <t>COMPARTECIPAZIONI PER DIFFERENZA DI CLASSE - PERSONALE DIRIGENTE MEDICO RUOLO SANITARIO - TEMPO DETERMINATO</t>
  </si>
  <si>
    <t>COMPARTECIPAZIONI PER DIFFERENZA DI CLASSE - PERSONALE DIRIGENTE NON MEDICO RUOLO SANITARIO - TEMPO INDETERMINATO</t>
  </si>
  <si>
    <t>BETEILIGUNGEN AN DEN PFLEGESATZAUFSCHLÄGEN - LEITENDES NICHT ÄRZTLICHES PERSONAL DES SANITÄTSSTELLENPLANS - UNBEFRISTET</t>
  </si>
  <si>
    <t>COMPARTECIPAZIONI PER DIFFERENZA DI CLASSE - PERSONALE DIRIGENTE NON MEDICO RUOLO SANITARIO - TEMPO DETERMINATO</t>
  </si>
  <si>
    <t>BETEILIGUNGEN AN DEN PFLEGESATZAUFSCHLÄGEN - LEITENDES NICHT ÄRZTLICHES PERSONAL DES SANITÄTSSTELLENPLANS - BEFRISTET</t>
  </si>
  <si>
    <t>ONERI SOCIALI - PERSONALE DIRIGENTE MEDICO RUOLO SANITARIO - TEMPO INDETERMINATO</t>
  </si>
  <si>
    <t>SOZIALABGABEN - LEITENDES ÄRZTLICHES PERSONAL DES SANITÄTSSTELLENPLANS - UNBEFRISTET</t>
  </si>
  <si>
    <t>ONERI SOCIALI - PERSONALE DIRIGENTE MEDICO RUOLO SANITARIO - TEMPO DETERMINATO</t>
  </si>
  <si>
    <t>SOZIALABGABEN - LEITENDES ÄRZTLICHES PERSONAL DES SANITÄTSSTELLENPLANS - BEFRISTET</t>
  </si>
  <si>
    <t>ONERI SOCIALI - PERSONALE DIRIGENTE NON MEDICO RUOLO SANITARIO - TEMPO INDETERMINATO</t>
  </si>
  <si>
    <t>ONERI SOCIALI - PERSONALE DIRIGENTE NON MEDICO RUOLO SANITARIO - TEMPO DETERMINATO</t>
  </si>
  <si>
    <t>ONERI SOCIALI - PERSONALE COMPARTO RUOLO SANITARIO - TEMPO INDETERMINATO</t>
  </si>
  <si>
    <t>ONERI SOCIALI - PERSONALE COMPARTO RUOLO SANITARIO - TEMPO DETERMINATO</t>
  </si>
  <si>
    <t>ONERI SOCIALI FERIE MATURATE NON GODUTE - PERSONALE DIRIGENTE MEDICO RUOLO SANITARIO - TEMPO INDETERMINATO</t>
  </si>
  <si>
    <t>SOZIALABGABEN ANGEREIFTER UND NICHT GENOSSENER URLAUB - LEITENDES ÄRZTLICHES PERSONAL DES SANITÄTSSTELLENPLANS - UNBEFRISTET</t>
  </si>
  <si>
    <t>ONERI SOCIALI FERIE MATURATE NON GODUTE - PERSONALE DIRIGENTE MEDICO RUOLO SANITARIO - TEMPO DETERMINATO</t>
  </si>
  <si>
    <t>SOZIALABGABEN ANGEREIFTER UND NICHT GENOSSENER URLAUB - LEITENDES ÄRZTLICHES PERSONAL DES SANITÄTSSTELLENPLANS - BEFRISTET</t>
  </si>
  <si>
    <t>ONERI SOCIALI FERIE MATURATE NON GODUTE - PERSONALE DIRIGENTE NON MEDICO RUOLO SANITARIO - TEMPO INDETERMINATO</t>
  </si>
  <si>
    <t>SOZIALABGABEN ANGEREIFTER UND NICHT GENOSSENER URLAUB - LEITENDES NICHT ÄRZTLICHES PERSONAL DES SANITÄTSSTELLENPLANS - UNBEFRISTET</t>
  </si>
  <si>
    <t>ONERI SOCIALI FERIE MATURATE NON GODUTE - PERSONALE DIRIGENTE NON MEDICO RUOLO SANITARIO - TEMPO DETERMINATO</t>
  </si>
  <si>
    <t>SOZIALABGABEN ANGEREIFTER UND NICHT GENOSSENER URLAUB - LEITENDES NICHT ÄRZTLICHES PERSONAL DES SANITÄTSSTELLENPLANS - BEFRISTET</t>
  </si>
  <si>
    <t>ONERI SOCIALI FERIE MATURATE NON GODUTE - PERSONALE COMPARTO RUOLO SANITARIO - TEMPO INDETERMINATO</t>
  </si>
  <si>
    <t>ONERI SOCIALI FERIE MATURATE NON GODUTE - PERSONALE COMPARTO RUOLO SANITARIO - TEMPO DETERMINATO</t>
  </si>
  <si>
    <t>ACCANTONAMENTI E ONERI DIFFERITI - PERSONALE RUOLO SANITARIO</t>
  </si>
  <si>
    <t>RÜCKSTELLUNGEN UND AUFGESCHOBENE ZAHLUNGEN AN DAS PERSONAL DES SANITÄTSSTELLENPLANS</t>
  </si>
  <si>
    <t>COMPETENZE ACCESSORIE DA LIQUIDARE - PERSONALE DIRIGENTE MEDICO RUOLO SANITARIO - TEMPO INDETERMINATO</t>
  </si>
  <si>
    <t>COMPETENZE ACCESSORIE DA LIQUIDARE - PERSONALE DIRIGENTE NON MEDICO RUOLO SANITARIO - TEMPO INDETERMINATO</t>
  </si>
  <si>
    <t>COMPETENZE ACCESSORIE DA LIQUIDARE - PERSONALE DIRIGENTE NON MEDICO RUOLO SANITARIO - TEMPO DETERMINATO</t>
  </si>
  <si>
    <t>COMPETENZE ACCESSORIE DA LIQUIDARE - PERSONALE COMPARTO RUOLO SANITARIO - TEMPO DETERMINATO</t>
  </si>
  <si>
    <t>ONERI SOCIALI DA LIQUIDARE - PERSONALE DIRIGENTE MEDICO RUOLO SANITARIO - TEMPO INDETERMINATO</t>
  </si>
  <si>
    <t>ZU LIQUIDIERENDE SOZIALABGABEN - LEITENDES ÄRZTLICHES PERSONAL DES SANITÄTSSTELLENPLANS - UNBEFRISTET</t>
  </si>
  <si>
    <t>ONERI SOCIALI DA LIQUIDARE - PERSONALE DIRIGENTE MEDICO RUOLO SANITARIO - TEMPO DETERMINATO</t>
  </si>
  <si>
    <t>ZU LIQUIDIERENDE SOZIALABGABEN - LEITENDES ÄRZTLICHES PERSONAL DES SANITÄTSSTELLENPLANS - BEFRISTET</t>
  </si>
  <si>
    <t>ONERI SOCIALI DA LIQUIDARE - PERSONALE DIRIGENTE NON MEDICO RUOLO SANITARIO - TEMPO INDETERMINATO</t>
  </si>
  <si>
    <t>ZU LIQUIDIERENDE SOZIALABGABEN - LEITENDES NICHT ÄRZTLICHES PERSONAL DES SANITÄTSSTELLENPLANS - UNBEFRISTET</t>
  </si>
  <si>
    <t>ONERI SOCIALI DA LIQUIDARE - PERSONALE DIRIGENTE NON MEDICO RUOLO SANITARIO - TEMPO DETERMINATO</t>
  </si>
  <si>
    <t>ZU LIQUIDIERENDE SOZIALABGABEN - LEITENDES NICHT ÄRZTLICHES PERSONAL DES SANITÄTSSTELLENPLANS - BEFRISTET</t>
  </si>
  <si>
    <t>ONERI SOCIALI DA LIQUIDARE - PERSONALE COMPARTO RUOLO SANITARIO - TEMPO INDETERMINATO</t>
  </si>
  <si>
    <t>ONERI SOCIALI DA LIQUIDARE - PERSONALE COMPARTO RUOLO SANITARIO - TEMPO DETERMINATO</t>
  </si>
  <si>
    <t>ZU LIQUIDIERENDE SOZIALABGABEN - NICHT LEITENDES  PERSONAL DES SANITÄTSSTELLENPLANS - BEFRISTET</t>
  </si>
  <si>
    <t>ALTRI ONERI PER IL PERSONALE DA LIQUIDARE - PERSONALE DIRIGENTE MEDICO RUOLO SANITARIO - TEMPO INDETERMINATO</t>
  </si>
  <si>
    <t>ANDERE ZU LIQUIDIERENDE PERSONALAUSGABEN - LEITENDES ÄRZTLICHES PERSONAL DES SANITÄTSSTELLENPLANS - UNBEFRISTET</t>
  </si>
  <si>
    <t>ALTRI ONERI PER IL PERSONALE DA LIQUIDARE - PERSONALE DIRIGENTE MEDICO RUOLO SANITARIO - TEMPO DETERMINATO</t>
  </si>
  <si>
    <t>ANDERE ZU LIQUIDIERENDE PERSONALAUSGABEN - LEITENDES ÄRZTLICHES PERSONAL DES SANITÄTSSTELLENPLANS - BEFRISTET</t>
  </si>
  <si>
    <t>ALTRI ONERI PER IL PERSONALE DA LIQUIDARE - PERSONALE DIRIGENTE NON MEDICO RUOLO SANITARIO - TEMPO INDETERMINATO</t>
  </si>
  <si>
    <t>ALTRI ONERI PER IL PERSONALE DA LIQUIDARE - PERSONALE DIRIGENTE NON MEDICO RUOLO SANITARIO - TEMPO DETERMINATO</t>
  </si>
  <si>
    <t>ANDERE ZU LIQUIDIERENDE PERSONALAUSGABEN - LEITENDES NICHT ÄRZTLICHES PERSONAL DES SANITÄTSSTELLENPLANS - BEFRISTET</t>
  </si>
  <si>
    <t>ALTRI ONERI PER IL PERSONALE DA LIQUIDARE - PERSONALE COMPARTO RUOLO SANITARIO - TEMPO INDETERMINATO</t>
  </si>
  <si>
    <t>ANDERE ZU LIQUIDIERENDE PERSONALAUSGABEN - NICHT LEITENDES PERSONAL DES SANITÄTSSTELLENPLANS - UNBEFRISTET</t>
  </si>
  <si>
    <t>ALTRI ONERI PER IL PERSONALE DA LIQUIDARE - PERSONALE COMPARTO RUOLO SANITARIO - TEMPO DETERMINATO</t>
  </si>
  <si>
    <t>ANDERE ZU LIQUIDIERENDE PERSONALAUSGABEN - NICHT LEITENDES PERSONAL DES SANITÄTSSTELLENPLANS - BEFRISTET</t>
  </si>
  <si>
    <t>ACCANTONAMENTO AL FONDO TFR - PERSONALE DIRIGENTE MEDICO RUOLO SANITARIO - TEMPO INDETERMINATO</t>
  </si>
  <si>
    <t>ZUWEISUNG AN RÜCKSTELLUNGEN FÜR ABFERTIGUNG - LEITENDES ÄRZTLICHES PERSONAL DES SANITÄTSSTELLENPLANS - UNBEFRISTET</t>
  </si>
  <si>
    <t>ACCANTONAMENTO AL FONDO TFR - PERSONALE DIRIGENTE MEDICO RUOLO SANITARIO - TEMPO DETERMINATO</t>
  </si>
  <si>
    <t>ZUWEISUNG AN RÜCKSTELLUNGEN FÜR ABFERTIGUNG - LEITENDES ÄRZTLICHES PERSONAL DES SANITÄTSSTELLENPLANS - BEFRISTET</t>
  </si>
  <si>
    <t>ACCANTONAMENTO AL FONDO TFR - PERSONALE DIRIGENTE NON MEDICO RUOLO SANITARIO - TEMPO INDETERMINATO</t>
  </si>
  <si>
    <t>ZUWEISUNG AN RÜCKSTELLUNGEN FÜR ABFERTIGUNG - LEITENDES NICHT ÄRZTLICHES PERSONAL DES SANITÄTSSTELLENPLANS - UNBEFRISTET</t>
  </si>
  <si>
    <t>ACCANTONAMENTO AL FONDO TFR - PERSONALE DIRIGENTE NON MEDICO RUOLO SANITARIO - TEMPO DETERMINATO</t>
  </si>
  <si>
    <t>ZUWEISUNG AN RÜCKSTELLUNGEN FÜR ABFERTIGUNG - LEITENDES NICHT ÄRZTLICHES PERSONAL DES SANITÄTSSTELLENPLANS - BEFRISTET</t>
  </si>
  <si>
    <t>ACCANTONAMENTO AL FONDO TFR - PERSONALE COMPARTO RUOLO SANITARIO - TEMPO INDETERMINATO</t>
  </si>
  <si>
    <t>ACCANTONAMENTO AL FONDO TFR - PERSONALE COMPARTO RUOLO SANITARIO - TEMPO DETERMINATO</t>
  </si>
  <si>
    <t>COMPETENZE FISSE - PERSONALE DIRIGENTE RUOLO PROFESSIONALE - TEMPO INDETERMINATO</t>
  </si>
  <si>
    <t>FESTE BEZÜGE - LEITENDES PERSONAL DES FACHSTELLENPLANS - UNBEFRISTET</t>
  </si>
  <si>
    <t>Costo del personale dirigente ruolo professionale  - TEMPO indeterminato</t>
  </si>
  <si>
    <t>COMPETENZE FISSE - PERSONALE DIRIGENTE RUOLO PROFESSIONALE - TEMPO DETERMINATO</t>
  </si>
  <si>
    <t>FESTE BEZÜGE - LEITENDES PERSONAL DES FACHSTELLENPLANS - BEFRISTET</t>
  </si>
  <si>
    <t>Costo del personale dirigente ruolo professionale  - TEMPO determinato</t>
  </si>
  <si>
    <t xml:space="preserve">FERIE MATURATE NON GODUTE - PERSONALE DIRIGENTE RUOLO PROFESSIONALE - TEMPO INDETERMINATO </t>
  </si>
  <si>
    <t>ANGEREIFTER UND NICHT GENOSSENER URLAUB - LEITENDES PERSONAL DES FACHSTELLENPLANS - UNBEFRISTET</t>
  </si>
  <si>
    <t xml:space="preserve">FERIE MATURATE NON GODUTE - PERSONALE DIRIGENTE RUOLO PROFESSIONALE - TEMPO DETERMINATO </t>
  </si>
  <si>
    <t>ANGEREIFTER UND NICHT GENOSSENER URLAUB - LEITENDES PERSONAL DES FACHSTELLENPLANS - BEFRISTET</t>
  </si>
  <si>
    <t xml:space="preserve">COMPETENZE FISSE - PERSONALE COMPARTO RUOLO PROFESSIONALE - TEMPO INDETERMINATO </t>
  </si>
  <si>
    <t>FESTE BEZÜGE - NICHT LEITENDES  PERSONAL DES FACHSTELLENPLANS - UNBEFRISTET</t>
  </si>
  <si>
    <t>Costo del personale comparto ruolo professionale  - TEMPO indeterminato</t>
  </si>
  <si>
    <t xml:space="preserve">COMPETENZE FISSE - PERSONALE COMPARTO RUOLO PROFESSIONALE - TEMPO DETERMINATO </t>
  </si>
  <si>
    <t>Costo del personale comparto ruolo professionale  - TEMPO determinato</t>
  </si>
  <si>
    <t xml:space="preserve">FERIE MATURATE NON GODUTE - PERSONALE COMPARTO RUOLO PROFESSIONALE - TEMPO INDETERMINATO </t>
  </si>
  <si>
    <t>ANGEREIFTER UND NICHT GENOSSENER URLAUB - NICHT LEITENDES PERSONAL DES FACHSTELLENPLANS - UNBEFRISTET</t>
  </si>
  <si>
    <t xml:space="preserve">FERIE MATURATE NON GODUTE - PERSONALE COMPARTO RUOLO PROFESSIONALE - TEMPO DETERMINATO </t>
  </si>
  <si>
    <t>ANGEREIFTER UND NICHT GENOSSENER URLAUB - NICHT LEITENDES PERSONAL DES FACHSTELLENPLANS - BEFRISTET</t>
  </si>
  <si>
    <t xml:space="preserve">COMPETENZE ACCESSORIE - PERSONALE DIRIGENTE RUOLO PROFESSIONALE - TEMPO INDETERMINATO </t>
  </si>
  <si>
    <t>ZUSÄTZLICHE BEZÜGE - LEITENDES PERSONAL DES FACHSTELLENPLANS - UNBEFRISTET</t>
  </si>
  <si>
    <t xml:space="preserve">COMPETENZE ACCESSORIE - PERSONALE DIRIGENTE RUOLO PROFESSIONALE - TEMPO DETERMINATO </t>
  </si>
  <si>
    <t>ZUSÄTZLICHE BEZÜGE - LEITENDES PERSONAL DES FACHSTELLENPLANS - BEFRISTET</t>
  </si>
  <si>
    <t xml:space="preserve">COMPETENZE ACCESSORIE - PERSONALE COMPARTO RUOLO PROFESSIONALE - TEMPO INDETERMINATO </t>
  </si>
  <si>
    <t>ZUSÄTZLICHE BEZÜGE - NICHT LEITENDES PERSONAL DES FACHSTELLENPLANS - UNBEFRISTET</t>
  </si>
  <si>
    <t xml:space="preserve">COMPETENZE ACCESSORIE - PERSONALE COMPARTO RUOLO PROFESSIONALE - TEMPO DETERMINATO </t>
  </si>
  <si>
    <t>ZUSÄTZLICHE BEZÜGE - NICHT LEITENDES PERSONAL DES FACHSTELLENPLANS - BEFRISTET</t>
  </si>
  <si>
    <t xml:space="preserve">INCENTIVI  - PERSONALE DIRIGENTE RUOLO PROFESSIONALE - TEMPO INDETERMINATO </t>
  </si>
  <si>
    <t>PRODUKTIVITÄTSSTEIGERUNGSPRÄMIEN - LEITENDES PERSONAL DES FACHSTELLENPLANS - UNBEFRISTET</t>
  </si>
  <si>
    <t xml:space="preserve">INCENTIVI - PERSONALE DIRIGENTE RUOLO PROFESSIONALE - TEMPO DETERMINATO </t>
  </si>
  <si>
    <t>PRODUKTIVITÄTSSTEIGERUNGSPRÄMIEN - LEITENDES PERSONAL DES FACHSTELLENPLANS - BEFRISTET</t>
  </si>
  <si>
    <t xml:space="preserve">INCENTIVI - PERSONALE COMPARTO RUOLO PROFESSIONALE - TEMPO INDETERMINATO </t>
  </si>
  <si>
    <t xml:space="preserve">INCENTIVI - PERSONALE COMPARTO RUOLO PROFESSIONALE - TEMPO DETERMINATO </t>
  </si>
  <si>
    <t xml:space="preserve">ONERI SOCIALI - PERSONALE DIRIGENTE RUOLO PROFESSIONALE - TEMPO INDETERMINATO </t>
  </si>
  <si>
    <t>SOZIALABGABEN - LEITENDES PERSONAL DES FACHSTELLENPLANS - UNBEFRISTET</t>
  </si>
  <si>
    <t xml:space="preserve">ONERI SOCIALI - PERSONALE DIRIGENTE RUOLO PROFESSIONALE - TEMPO DETERMINATO </t>
  </si>
  <si>
    <t>SOZIALABGABEN - LEITENDES PERSONAL DES FACHSTELLENPLANS - BEFRISTET</t>
  </si>
  <si>
    <t xml:space="preserve">ONERI SOCIALI - PERSONALE COMPARTO RUOLO PROFESSIONALE - TEMPO INDETERMINATO </t>
  </si>
  <si>
    <t xml:space="preserve">ONERI SOCIALI - PERSONALE COMPARTO RUOLO PROFESSIONALE - TEMPO DETERMINATO </t>
  </si>
  <si>
    <t xml:space="preserve">ONERI SOCIALI FERIE MATURATE NON GODUTE - PERSONALE DIRIGENTE RUOLO PROFESSIONALE - TEMPO INDETERMINATO  </t>
  </si>
  <si>
    <t>SOZIALABGABEN ANGEREIFTER UND NICHT GENOSSENER URLAUB - LEITENDES PERSONAL DES FACHSTELLENPLANS - UNBEFRISTET</t>
  </si>
  <si>
    <t xml:space="preserve">ONERI SOCIALI FERIE MATURATE NON GODUTE - PERSONALE DIRIGENTE RUOLO PROFESSIONALE - TEMPO DETERMINATO  </t>
  </si>
  <si>
    <t>SOZIALABGABEN ANGEREIFTER UND NICHT GENOSSENER URLAUB - LEITENDES PERSONAL DES FACHSTELLENPLANS - BEFRISTET</t>
  </si>
  <si>
    <t xml:space="preserve">ONERI SOCIALI FERIE MATURATE NON GODUTE - PERSONALE COMPARTO RUOLO PROFESSIONALE - TEMPO INDETERMINATO </t>
  </si>
  <si>
    <t xml:space="preserve">ONERI SOCIALI FERIE MATURATE NON GODUTE - PERSONALE COMPARTO RUOLO PROFESSIONALE - TEMPO DETERMINATO </t>
  </si>
  <si>
    <t>ACCANTONAMENTI E ONERI DIFFERITI - PERSONALE RUOLO PROFESSIONALE</t>
  </si>
  <si>
    <t>RÜCKSTELLUNGEN UND AUFGESCHOBENE ZAHLUNGEN AN DAS PERSONAL DES FACHSTELLENPLANS</t>
  </si>
  <si>
    <t xml:space="preserve">INCENTIVI DA LIQUIDARE - PERSONALE DIRIGENTE RUOLO PROFESSIONALE - TEMPO INDETERMINATO </t>
  </si>
  <si>
    <t xml:space="preserve">INCENTIVI DA LIQUIDARE - PERSONALE DIRIGENTE RUOLO PROFESSIONALE - TEMPO DETERMINATO </t>
  </si>
  <si>
    <t xml:space="preserve">INCENTIVI DA LIQUIDARE - PERSONALE COMPARTO RUOLO PROFESSIONALE - TEMPO INDETERMINATO </t>
  </si>
  <si>
    <t xml:space="preserve">INCENTIVI DA LIQUIDARE - PERSONALE COMPARTO RUOLO PROFESSIONALE - TEMPO DETERMINATO </t>
  </si>
  <si>
    <t xml:space="preserve">COMPETENZE ACCESSORIE DA LIQUIDARE - PERSONALE DIRIGENTE RUOLO PROFESSIONALE - TEMPO INDETERMINATO </t>
  </si>
  <si>
    <t xml:space="preserve">COMPETENZE ACCESSORIE DA LIQUIDARE - PERSONALE DIRIGENTE RUOLO PROFESSIONALE - TEMPO DETERMINATO </t>
  </si>
  <si>
    <t xml:space="preserve">COMPETENZE ACCESSORIE DA LIQUIDARE - PERSONALE COMPARTO RUOLO PROFESSIONALE - TEMPO INDETERMINATO </t>
  </si>
  <si>
    <t xml:space="preserve">COMPETENZE ACCESSORIE DA LIQUIDARE - PERSONALE COMPARTO RUOLO PROFESSIONALE - TEMPO DETERMINATO </t>
  </si>
  <si>
    <t xml:space="preserve">ONERI SOCIALI DA LIQUIDARE - PERSONALE DIRIGENTE RUOLO PROFESSIONALE - TEMPO INDETERMINATO </t>
  </si>
  <si>
    <t xml:space="preserve">ONERI SOCIALI DA LIQUIDARE - PERSONALE DIRIGENTE RUOLO PROFESSIONALE - TEMPO DETERMINATO </t>
  </si>
  <si>
    <t xml:space="preserve">ONERI SOCIALI DA LIQUIDARE - PERSONALE COMPARTO RUOLO PROFESSIONALE - TEMPO INDETERMINATO </t>
  </si>
  <si>
    <t xml:space="preserve">ONERI SOCIALI DA LIQUIDARE - PERSONALE COMPARTO RUOLO PROFESSIONALE - TEMPO DETERMINATO </t>
  </si>
  <si>
    <t xml:space="preserve">ALTRI ONERI PER IL PERSONALE DA LIQUIDARE - PERSONALE DIRIGENTE RUOLO PROFESSIONALE - TEMPO INDETERMINATO </t>
  </si>
  <si>
    <t>ANDERE ZU LIQUIDIERENDE PERSONALAUSGABEN - LEITENDES PERSONAL DES FACHSTELLENPLANS - UNBEFRISTET</t>
  </si>
  <si>
    <t xml:space="preserve">ALTRI ONERI PER IL PERSONALE DA LIQUIDARE - PERSONALE DIRIGENTE RUOLO PROFESSIONALE - TEMPO DETERMINATO </t>
  </si>
  <si>
    <t xml:space="preserve">ALTRI ONERI PER IL PERSONALE DA LIQUIDARE - PERSONALE COMPARTO RUOLO PROFESSIONALE - TEMPO INDETERMINATO </t>
  </si>
  <si>
    <t>ANDERE ZU LIQUIDIERENDE PERSONALAUSGABEN - NICHT LEITENDES PERSONAL DES FACHSTELLENPLANS - UNBEFRISTET</t>
  </si>
  <si>
    <t xml:space="preserve">ALTRI ONERI PER IL PERSONALE DA LIQUIDARE - PERSONALE COMPARTO RUOLO PROFESSIONALE - TEMPO DETERMINATO </t>
  </si>
  <si>
    <t>ANDERE ZU LIQUIDIERENDE PERSONALAUSGABEN - NICHT LEITENDES PERSONAL DES FACHSTELLENPLANS - BEFRISTET</t>
  </si>
  <si>
    <t xml:space="preserve">ACCANTONAMENTO AL FONDO TFR - PERSONALE DIRIGENTE RUOLO PROFESSIONALE - TEMPO INDETERMINATO </t>
  </si>
  <si>
    <t>ZUWEISUNG AN RÜCKSTELLUNGEN FÜR ABFERTIGUNG - LEITENDES PERSONAL DES FACHSTELLENPLANS - UNBEFRISTET</t>
  </si>
  <si>
    <t xml:space="preserve">ACCANTONAMENTO AL FONDO TFR - PERSONALE DIRIGENTE RUOLO PROFESSIONALE - TEMPO DETERMINATO </t>
  </si>
  <si>
    <t>ZUWEISUNG AN RÜCKSTELLUNGEN FÜR ABFERTIGUNG - LEITENDES PERSONAL DES FACHSTELLENPLANS - BEFRISTET</t>
  </si>
  <si>
    <t xml:space="preserve">ACCANTONAMENTO AL FONDO TFR - PERSONALE COMPARTO RUOLO PROFESSIONALE - TEMPO INDETERMINATO </t>
  </si>
  <si>
    <t xml:space="preserve">ACCANTONAMENTO AL FONDO TFR - PERSONALE COMPARTO RUOLO PROFESSIONALE - TEMPO DETERMINATO </t>
  </si>
  <si>
    <t>COMPETENZE FISSE - PERSONALE DIRIGENTE RUOLO TECNICO - TEMPO INDETERMINATO</t>
  </si>
  <si>
    <t>FESTE BEZÜGE - LEITENDES PERSONAL DES TECHNISCHEN STELLENPLANS - UNBEFRISTET</t>
  </si>
  <si>
    <t>Costo del personale dirigente ruolo tecnico  - TEMPO indeterminato</t>
  </si>
  <si>
    <t>COMPETENZE FISSE - PERSONALE DIRIGENTE RUOLO TECNICO - TEMPO DETERMINATO</t>
  </si>
  <si>
    <t>FESTE BEZÜGE - LEITENDES PERSONAL DES TECHNISCHEN STELLENPLANS - BEFRISTET</t>
  </si>
  <si>
    <t>Costo del personale dirigente ruolo tecnico  - TEMPO determinato</t>
  </si>
  <si>
    <t>FERIE MATURATE NON GODUTE - PERSONALE DIRIGENTE RUOLO TECNICO - TEMPO INDETERMINATO</t>
  </si>
  <si>
    <t>ANGEREIFTER UND NICHT GENOSSENER URLAUB - LEITENDES PERSONAL DES TECHNISCHEN STELLENPLANS - UNBEFRISTET</t>
  </si>
  <si>
    <t>FERIE MATURATE NON GODUTE - PERSONALE DIRIGENTE RUOLO TECNICO - TEMPO DETERMINATO</t>
  </si>
  <si>
    <t>ANGEREIFTER UND NICHT GENOSSENER URLAUB - LEITENDES PERSONAL DES TECHNISCHEN STELLENPLANS - BEFRISTET</t>
  </si>
  <si>
    <t>COMPETENZE FISSE - PERSONALE COMPARTO RUOLO TECNICO - TEMPO INDETERMINATO</t>
  </si>
  <si>
    <t>Costo del personale comparto ruolo tecnico  - TEMPO indeterminato</t>
  </si>
  <si>
    <t>COMPETENZE FISSE - PERSONALE COMPARTO RUOLO TECNICO - TEMPO DETERMINATO</t>
  </si>
  <si>
    <t>Costo del personale comparto ruolo tecnico  - TEMPO determinato</t>
  </si>
  <si>
    <t>FERIE MATURATE NON GODUTE - PERSONALE COMPARTO RUOLO TECNICO - TEMPO INDETERMINATO</t>
  </si>
  <si>
    <t>FERIE MATURATE NON GODUTE - PERSONALE COMPARTO RUOLO TECNICO - TEMPO DETERMINATO</t>
  </si>
  <si>
    <t>COMPETENZE ACCESSORIE - PERSONALE DIRIGENTE RUOLO TECNICO - TEMPO INDETERMINATO</t>
  </si>
  <si>
    <t>ZUSÄTZLICHE BEZÜGE - LEITENDES PERSONAL DES TECHNISCHEN STELLENPLANS - UNBEFRISTET</t>
  </si>
  <si>
    <t>COMPETENZE ACCESSORIE - PERSONALE DIRIGENTE RUOLO TECNICO - TEMPO DETERMINATO</t>
  </si>
  <si>
    <t>ZUSÄTZLICHE BEZÜGE - LEITENDES PERSONAL DES TECHNISCHEN STELLENPLANS - BEFRISTET</t>
  </si>
  <si>
    <t>COMPETENZE ACCESSORIE - PERSONALE COMPARTO RUOLO TECNICO - TEMPO INDETERMINATO</t>
  </si>
  <si>
    <t>COMPETENZE ACCESSORIE - PERSONALE COMPARTO RUOLO TECNICO - TEMPO DETERMINATO</t>
  </si>
  <si>
    <t>INCENTIVI - PERSONALE DIRIGENTE RUOLO TECNICO - TEMPO INDETERMINATO</t>
  </si>
  <si>
    <t>PRODUKTIVITÄTSSTEIGERUNGSPRÄMIEN - LEITENDES PERSONAL DES TECHNISCHEN STELLENPLANS - UNBEFRISTET</t>
  </si>
  <si>
    <t>INCENTIVI - PERSONALE DIRIGENTE RUOLO TECNICO - TEMPO DETERMINATO</t>
  </si>
  <si>
    <t>PRODUKTIVITÄTSSTEIGERUNGSPRÄMIEN - LEITENDES PERSONAL DES TECHNISCHEN STELLENPLANS - BEFRISTET</t>
  </si>
  <si>
    <t>INCENTIVI - PERSONALE COMPARTO RUOLO TECNICO - TEMPO INDETERMINATO</t>
  </si>
  <si>
    <t>INCENTIVI - PERSONALE COMPARTO RUOLO TECNICO - TEMPO DETERMINATO</t>
  </si>
  <si>
    <t>ONERI SOCIALI - PERSONALE DIRIGENTE RUOLO TECNICO - TEMPO INDETERMINATO</t>
  </si>
  <si>
    <t>SOZIALABGABEN - LEITENDES PERSONAL DES TECHNISCHEN STELLENPLANS - UNBEFRISTET</t>
  </si>
  <si>
    <t>ONERI SOCIALI - PERSONALE DIRIGENTE RUOLO TECNICO - TEMPO DETERMINATO</t>
  </si>
  <si>
    <t>SOZIALABGABEN - LEITENDES PERSONAL DES TECHNISCHEN STELLENPLANS - BEFRISTET</t>
  </si>
  <si>
    <t>ONERI SOCIALI - PERSONALE COMPARTO RUOLO TECNICO - TEMPO INDETERMINATO</t>
  </si>
  <si>
    <t>ONERI SOCIALI - PERSONALE COMPARTO RUOLO TECNICO - TEMPO DETERMINATO</t>
  </si>
  <si>
    <t xml:space="preserve">ONERI SOCIALI FERIE MATURATE NON GODUTE - PERSONALE DIRIGENTE RUOLO TECNICO - TEMPO INDETERMINATO </t>
  </si>
  <si>
    <t>SOZIALABGABEN ANGEREIFTER UND NICHT GENOSSENER URLAUB - LEITENDES PERSONAL DES TECHNISCHEN STELLENPLANS - UNBEFRISTET</t>
  </si>
  <si>
    <t>ONERI SOCIALI FERIE MATURATE NON GODUTE - PERSONALE DIRIGENTE RUOLO TECNICO - TEMPO DETERMINATO</t>
  </si>
  <si>
    <t>SOZIALABGABEN ANGEREIFTER UND NICHT GENOSSENER URLAUB - LEITENDES PERSONAL DES TECHNISCHEN STELLENPLANS - BEFRISTET</t>
  </si>
  <si>
    <t>ONERI SOCIALI FERIE MATURATE NON GODUTE - PERSONALE COMPARTO RUOLO TECNICO - TEMPO INDETERMINATO</t>
  </si>
  <si>
    <t>ONERI SOCIALI FERIE MATURATE NON GODUTE - PERSONALE COMPARTO RUOLO TECNICO - TEMPO DETERMINATO</t>
  </si>
  <si>
    <t>ACCANTONAMENTI E ONERI DIFFERITI - PERSONALE RUOLO TECNICO</t>
  </si>
  <si>
    <t>RÜCKSTELLUNGEN UND AUFGESCHOBENE ZAHLUNGEN AN DAS PERSONAL DES TECHNISCHEN STELLENPLANS</t>
  </si>
  <si>
    <t>INCENTIVI DA LIQUIDARE - PERSONALE DIRIGENTE RUOLO TECNICO - TEMPO INDETERMINATO</t>
  </si>
  <si>
    <t>INCENTIVI DA LIQUIDARE - PERSONALE DIRIGENTE  RUOLO TECNICO - TEMPO DETERMINATO</t>
  </si>
  <si>
    <t>INCENTIVI DA LIQUIDARE - PERSONALE COMPARTO  RUOLO TECNICO - TEMPO INDETERMINATO</t>
  </si>
  <si>
    <t>ZU LIQUIDIERENDE ZUSÄTZLICHE BEZÜGE - LEITENDES PERSONAL DES TECHNISCHEN STELLENPLANS - UNBEFRISTET</t>
  </si>
  <si>
    <t>ZU LIQUIDIERENDE ZUSÄTZLICHE BEZÜGE - LEITENDES PERSONAL DES TECHNISCHEN STELLENPLANS - BEFRISTET</t>
  </si>
  <si>
    <t>ZU LIQUIDIERENDE SOZIALABGABEN - LEITENDES PERSONAL DES TECHNISCHEN STELLENPLANS - UNBEFRISTET</t>
  </si>
  <si>
    <t>ZU LIQUIDIERENDE SOZIALABGABEN - LEITENDES PERSONAL DES TECHNISCHEN STELLENPLANS - BEFRISTET</t>
  </si>
  <si>
    <t>ONERI SOCIALI DA LIQUIDARE - PERSONALE COMPARTO RUOLO TECNICO - TEMPO DETERMINATO</t>
  </si>
  <si>
    <t>ALTRI ONERI PER IL PERSONALE DA LIQUIDARE - PERSONALE DIRIGENTE RUOLO TECNICO - TEMPO INDETERMINATO</t>
  </si>
  <si>
    <t>ANDERE ZU LIQUIDIERENDE PERSONALAUSGABEN - LEITENDES PERSONAL DES TECHNISCHEN STELLENPLANS - UNBEFRISTET</t>
  </si>
  <si>
    <t>ALTRI ONERI PER IL PERSONALE DA LIQUIDARE - PERSONALE DIRIGENTE RUOLO TECNICO - TEMPO DETERMINATO</t>
  </si>
  <si>
    <t>ANDERE ZU LIQUIDIERENDE PERSONALAUSGABEN - LEITENDES PERSONAL DES TECHNISCHEN STELLENPLANS - BEFRISTET</t>
  </si>
  <si>
    <t>ANDERE ZU LIQUIDIERENDE PERSONALAUSGABEN - NICHT LEITENDES PERSONAL DES TECHNISCHEN STELLENPLANS - UNBEFRISTET</t>
  </si>
  <si>
    <t>ALTRI ONERI PER IL PERSONALE DA LIQUIDARE - PERSONALE COMPARTO RUOLO TECNICO - TEMPO DETERMINATO</t>
  </si>
  <si>
    <t>ANDERE ZU LIQUIDIERENDE PERSONALAUSGABEN - NICHT LEITENDES PERSONAL DES TECHNISCHEN STELLENPLANS - BEFRISTET</t>
  </si>
  <si>
    <t>ACCANTONAMENTO AL FONDO TFR - PERSONALE DIRIGENTE RUOLO TECNICO - TEMPO INDETERMINATO</t>
  </si>
  <si>
    <t>ZUWEISUNG AN RÜCKSTELLUNGEN FÜR ABFERTIGUNG - LEITENDES PERSONAL DES TECHNISCHEN STELLENPLANS - UNBEFRISTET</t>
  </si>
  <si>
    <t>ACCANTONAMENTO AL FONDO TFR - PERSONALE DIRIGENTE RUOLO TECNICO - TEMPO DETERMINATO</t>
  </si>
  <si>
    <t>ZUWEISUNG AN RÜCKSTELLUNGEN FÜR ABFERTIGUNG - LEITENDES PERSONAL DES TECHNISCHEN STELLENPLANS - BEFRISTET</t>
  </si>
  <si>
    <t>ACCANTONAMENTO AL FONDO TFR - PERSONALE COMPARTO RUOLO TECNICO - TEMPO INDETERMINATO</t>
  </si>
  <si>
    <t>ACCANTONAMENTO AL FONDO TFR - PERSONALE COMPARTO RUOLO TECNICO - TEMPO DETERMINATO</t>
  </si>
  <si>
    <t>COMPETENZE FISSE - PERSONALE DIRIGENTE RUOLO AMMINISTRATIVO - TEMPO INDETERMINATO</t>
  </si>
  <si>
    <t>FESTE BEZÜGE - LEITENDES PERSONAL DES VERWALTUNGSSTELLENPLANS - UNBEFRISTET</t>
  </si>
  <si>
    <t>Costo del personale dirigente ruolo amministrativo  - TEMPO indeterminato</t>
  </si>
  <si>
    <t>COMPETENZE FISSE - PERSONALE DIRIGENTE RUOLO AMMINISTRATIVO - TEMPO DETERMINATO</t>
  </si>
  <si>
    <t>FESTE BEZÜGE - LEITENDES PERSONAL DES VERWALTUNGSSTELLENPLANS - BEFRISTET</t>
  </si>
  <si>
    <t>Costo del personale dirigente ruolo amministrativo  - TEMPO determinato</t>
  </si>
  <si>
    <t>FERIE MATURATE NON GODUTE - PERSONALE DIRIGENTE RUOLO AMMINISTRATIVO - TEMPO INDETERMINATO</t>
  </si>
  <si>
    <t>ANGEREIFTER UND NICHT GENOSSENER URLAUB - LEITENDES PERSONAL DES VERWALTUNGSSTELLENPLANS - UNBEFRISTET</t>
  </si>
  <si>
    <t>FERIE MATURATE NON GODUTE - PERSONALE DIRIGENTE RUOLO AMMINISTRATIVO - TEMPO DETERMINATO</t>
  </si>
  <si>
    <t>ANGEREIFTER UND NICHT GENOSSENER URLAUB - LEITENDES PERSONAL DES VERWALTUNGSSTELLENPLANS - BEFRISTET</t>
  </si>
  <si>
    <t>COMPETENZE FISSE - PERSONALE COMPARTO RUOLO AMMINISTRATIVO - TEMPO INDETERMINATO</t>
  </si>
  <si>
    <t>Costo del personale comparto ruolo amministrativo  - TEMPO indeterminato</t>
  </si>
  <si>
    <t>COMPETENZE FISSE - PERSONALE COMPARTO RUOLO AMMINISTRATIVO - TEMPO DETERMINATO</t>
  </si>
  <si>
    <t>Costo del personale comparto ruolo amministrativo  - TEMPO determinato</t>
  </si>
  <si>
    <t>FERIE MATURATE NON GODUTE - PERSONALE COMPARTO RUOLO AMMINISTRATIVO - TEMPO INDETERMINATO</t>
  </si>
  <si>
    <t>FERIE MATURATE NON GODUTE - PERSONALE COMPARTO RUOLO AMMINISTRATIVO - TEMPO DETERMINATO</t>
  </si>
  <si>
    <t>COMPETENZE ACCESSORIE - PERSONALE DIRIGENTE RUOLO AMMINISTRATIVO - TEMPO INDETERMINATO</t>
  </si>
  <si>
    <t>ZUSÄTZLICHE BEZÜGE - LEITENDES PERSONAL DES VERWALTUNGSSTELLENPLANS - UNBEFRISTET</t>
  </si>
  <si>
    <t xml:space="preserve">COMPETENZE ACCESSORIE - PERSONALE DIRIGENTE RUOLO AMMINISTRATIVO - TEMPO DETERMINATO </t>
  </si>
  <si>
    <t>ZUSÄTZLICHE BEZÜGE - LEITENDES PERSONAL DES VERWALTUNGSSTELLENPLANS - BEFRISTET</t>
  </si>
  <si>
    <t>COMPETENZE ACCESSORIE - PERSONALE COMPARTO RUOLO AMMINISTRATIVO - TEMPO INDETERMINATO</t>
  </si>
  <si>
    <t>COMPETENZE ACCESSORIE - PERSONALE COMPARTO RUOLO AMMINISTRATIVO - TEMPO DETERMINATO</t>
  </si>
  <si>
    <t xml:space="preserve">INCENTIVI - PERSONALE DIRIGENTE RUOLO AMMINISTRATIVO - TEMPO INDETERMINATO </t>
  </si>
  <si>
    <t>PRODUKTIVITÄTSSTEIGERUNGSPRÄMIEN - LEITENDES PERSONAL DES VERWALTUNGSSTELLENPLANS - UNBEFRISTET</t>
  </si>
  <si>
    <t xml:space="preserve">INCENTIVI - PERSONALE DIRIGENTE RUOLO AMMINISTRATIVO - TEMPO DETERMINATO </t>
  </si>
  <si>
    <t>PRODUKTIVITÄTSSTEIGERUNGSPRÄMIEN - LEITENDES PERSONAL DES VERWALTUNGSSTELLENPLANS - BEFRISTET</t>
  </si>
  <si>
    <t>INCENTIVI - PERSONALE COMPARTO RUOLO AMMINISTRATIVO - TEMPO INDETERMINATO</t>
  </si>
  <si>
    <t>INCENTIVI - PERSONALE COMPARTO RUOLO AMMINISTRATIVO - TEMPO DETERMINATO</t>
  </si>
  <si>
    <t xml:space="preserve">ONERI SOCIALI - PERSONALE DIRIGENTE RUOLO AMMINISTRATIVO - TEMPO INDETERMINATO </t>
  </si>
  <si>
    <t>SOZIALABGABEN - LEITENDES PERSONAL DES VERWALTUNGSSTELLENPLANS - UNBEFRISTET</t>
  </si>
  <si>
    <t xml:space="preserve">ONERI SOCIALI - PERSONALE DIRIGENTE RUOLO AMMINISTRATIVO - TEMPO DETERMINATO </t>
  </si>
  <si>
    <t>SOZIALABGABEN - LEITENDES PERSONAL DES VERWALTUNGSSTELLENPLANS - BEFRISTET</t>
  </si>
  <si>
    <t xml:space="preserve">ONERI SOCIALI - PERSONALE COMPARTO RUOLO AMMINISTRATIVO - TEMPO INDETERMINATO </t>
  </si>
  <si>
    <t xml:space="preserve">ONERI SOCIALI - PERSONALE COMPARTO RUOLO AMMINISTRATIVO - TEMPO DETERMINATO </t>
  </si>
  <si>
    <t xml:space="preserve">ONERI SOCIALI FERIE MATURATE NON GODUTE - PERSONALE DIRIGENTE RUOLO AMMINISTRATIVO - TEMPO INDETERMINATO  </t>
  </si>
  <si>
    <t>SOZIALABGABEN ANGEREIFTER UND NICHT GENOSSENER URLAUB - LEITENDES PERSONAL DES VERWALTUNGSSTELLENPLANS - UNBEFRISTET</t>
  </si>
  <si>
    <t xml:space="preserve">ONERI SOCIALI FERIE MATURATE NON GODUTE - PERSONALE DIRIGENTE RUOLO AMMINISTRATIVO - TEMPO DETERMINATO </t>
  </si>
  <si>
    <t>SOZIALABGABEN ANGEREIFTER UND NICHT GENOSSENER URLAUB - LEITENDES PERSONAL DES VERWALTUNGSSTELLENPLANS - BEFRISTET</t>
  </si>
  <si>
    <t xml:space="preserve">ONERI SOCIALI FERIE MATURATE NON GODUTE - PERSONALE COMPARTO RUOLO AMMINISTRATIVO - TEMPO INDETERMINATO </t>
  </si>
  <si>
    <t xml:space="preserve">ONERI SOCIALI FERIE MATURATE NON GODUTE - PERSONALE COMPARTO RUOLO AMMINISTRATIVO - TEMPO DETERMINATO </t>
  </si>
  <si>
    <t>ACCANTONAMENTI E ONERI DIFFERITI - PERSONALE RUOLO AMMINISTRATIVO</t>
  </si>
  <si>
    <t>RÜCKSTELLUNGEN UND AUFGESCHOBENE ZAHLUNGEN AN DAS PERSONAL DES VERWALTUNGSSTELLENPLANS</t>
  </si>
  <si>
    <t xml:space="preserve">INCENTIVI DA LIQUIDARE - PERSONALE DIRIGENTE RUOLO AMMINISTRATIVO - TEMPO INDETERMINATO  </t>
  </si>
  <si>
    <t xml:space="preserve">INCENTIVI DA LIQUIDARE - PERSONALE DIRIGENTE RUOLO AMMINISTRATIVO - TEMPO DETERMINATO  </t>
  </si>
  <si>
    <t xml:space="preserve">INCENTIVI DA LIQUIDARE - PERSONALE COMPARTO RUOLO AMMINISTRATIVO - TEMPO INDETERMINATO  </t>
  </si>
  <si>
    <t xml:space="preserve">INCENTIVI DA LIQUIDARE - PERSONALE COMPARTO RUOLO AMMINISTRATIVO - TEMPO DETERMINATO  </t>
  </si>
  <si>
    <t>ZU LIQUIDIERENDE ZUSÄTZLICHE BEZÜGE - LEITENDES PERSONAL DES VERWALTUNGSSTELLENPLANS - UNBEFRISTET</t>
  </si>
  <si>
    <t>ZU LIQUIDIERENDE ZUSÄTZLICHE BEZÜGE - LEITENDES PERSONAL DES VERWALTUNGSSTELLENPLANS - BEFRISTET</t>
  </si>
  <si>
    <t>ZU LIQUIDIERENDE ZUSÄTZLICHE BEZÜGE - NICHT LEITENDES PERSONAL DES VERWALTUNGSSTELLENPLANS - UNBEFRISTET</t>
  </si>
  <si>
    <t>ZU LIQUIDIERENDE ZUSÄTZLICHE BEZÜGE - NICHT LEITENDES PERSONAL DES VERWALTUNGSSTELLENPLANS - BEFRISTET</t>
  </si>
  <si>
    <t xml:space="preserve">ONERI SOCIALI DA LIQUIDARE - PERSONALE DIRIGENTE RUOLO AMMINISTRATIVO - TEMPO INDETERMINATO  </t>
  </si>
  <si>
    <t>ZU LIQUIDIERENDE SOZIALABGABEN - LEITENDES PERSONAL DES VERWALTUNGSSTELLENPLANS - UNBEFRISTET</t>
  </si>
  <si>
    <t xml:space="preserve">ONERI SOCIALI DA LIQUIDARE - PERSONALE DIRIGENTE RUOLO AMMINISTRATIVO - TEMPO DETERMINATO  </t>
  </si>
  <si>
    <t>ZU LIQUIDIERENDE SOZIALABGABEN - LEITENDES PERSONAL DES VERWALTUNGSSTELLENPLANS - BEFRISTET</t>
  </si>
  <si>
    <t xml:space="preserve">ONERI SOCIALI DA LIQUIDARE - PERSONALE COMPARTO RUOLO AMMINISTRATIVO - TEMPO INDETERMINATO  </t>
  </si>
  <si>
    <t xml:space="preserve">ONERI SOCIALI DA LIQUIDARE - PERSONALE COMPARTO RUOLO AMMINISTRATIVO - TEMPO DETERMINATO  </t>
  </si>
  <si>
    <t xml:space="preserve">ALTRI ONERI PER IL PERSONALE DA LIQUIDARE - PERSONALE DIRIGENTE RUOLO AMMINISTRATIVO - TEMPO INDETERMINATO  </t>
  </si>
  <si>
    <t>ANDERE ZU LIQUIDIERENDE PERSONALAUSGABEN - LEITENDES PERSONAL DES VERWALTUNGSSTELLENPLANS - UNBEFRISTET</t>
  </si>
  <si>
    <t xml:space="preserve">ALTRI ONERI PER IL PERSONALE DA LIQUIDARE - PERSONALE DIRIGENTE RUOLO AMMINISTRATIVO - TEMPO DETERMINATO  </t>
  </si>
  <si>
    <t>ANDERE ZU LIQUIDIERENDE PERSONALAUSGABEN - LEITENDES PERSONAL DES VERWALTUNGSSTELLENPLANS - BEFRISTET</t>
  </si>
  <si>
    <t xml:space="preserve">ALTRI ONERI PER IL PERSONALE DA LIQUIDARE - PERSONALE COMPARTO RUOLO AMMINISTRATIVO - TEMPO INDETERMINATO  </t>
  </si>
  <si>
    <t>ANDERE ZU LIQUIDIERENDE PERSONALAUSGABEN - NICHT LEITENDES PERSONAL DES VERWALTUNGSSTELLENPLANS - UNBEFRISTET</t>
  </si>
  <si>
    <t xml:space="preserve">ALTRI ONERI PER IL PERSONALE DA LIQUIDARE - PERSONALE COMPARTO RUOLO AMMINISTRATIVO - TEMPO DETERMINATO  </t>
  </si>
  <si>
    <t>ANDERE ZU LIQUIDIERENDE PERSONALAUSGABEN - NICHT LEITENDES PERSONAL DES VERWALTUNGSSTELLENPLANS - BEFRISTET</t>
  </si>
  <si>
    <t xml:space="preserve">ACCANTONAMENTO AL FONDO TFR - PERSONALE DIRIGENTE  RUOLO AMMINISTRATIVO - TEMPO INDETERMINATO  </t>
  </si>
  <si>
    <t>ZUWEISUNG AN RÜCKSTELLUNGEN FÜR ABFERTIGUNG - LEITENDES PERSONAL DES VERWALTUNGSSTELLENPLANS - UNBEFRISTET</t>
  </si>
  <si>
    <t xml:space="preserve">ACCANTONAMENTO AL FONDO TFR - PERSONALE DIRIGENTE  RUOLO AMMINISTRATIVO - TEMPO DETERMINATO  </t>
  </si>
  <si>
    <t>ZUWEISUNG AN RÜCKSTELLUNGEN FÜR ABFERTIGUNG - LEITENDES PERSONAL DES VERWALTUNGSSTELLENPLANS - BEFRISTET</t>
  </si>
  <si>
    <t xml:space="preserve">ACCANTONAMENTO AL FONDO TFR - PERSONALE COMPARTO  RUOLO AMMINISTRATIVO - TEMPO INDETERMINATO  </t>
  </si>
  <si>
    <t xml:space="preserve">ACCANTONAMENTO AL FONDO TFR - PERSONALE COMPARTO  RUOLO AMMINISTRATIVO - TEMPO DETERMINATO  </t>
  </si>
  <si>
    <t>COMPENSI PER IL PERSONALE SANITARIO PREPOSTO ASSISTENZA ZOOIATRICA</t>
  </si>
  <si>
    <t>INSUSSISTENZE DELL'ATTIVO RELATIVE ALL'ACQUISTO PRESTAZ. SANITARIE DA OPERATORI ACCREDITATI</t>
  </si>
  <si>
    <t>INSUSSISTENZE DELL'ATTIVO RELATIVE ALL'ACQUISTO DI BENI E SERVIZI</t>
  </si>
  <si>
    <t>590.200.14</t>
  </si>
  <si>
    <t>WERTSCHÖPFUNGSSTEUER AUF ZU LIQUIDIERENDE LÖHNE UND GEHÄLTER </t>
  </si>
  <si>
    <t>590.220.05</t>
  </si>
  <si>
    <t>ACCANTONAMENTO AL FONDO IMPOSTE E TASSE</t>
  </si>
  <si>
    <t>ZUWEISUNGEN AN RÜCKSTELLUNG FÜR STEUERN UND GEBÜHREN</t>
  </si>
  <si>
    <t>NICHT ABZIEHBARE MWST GEM.EX-ART.19 ABS. 3, DPR 633/72</t>
  </si>
  <si>
    <t>810.300.50</t>
  </si>
  <si>
    <t>UTILIZZO QUOTA DI CONTRIBUTI IN C/CAPITALE DA AMMINISTRAZIONI STATALI PER RICERCA</t>
  </si>
  <si>
    <t>VERWENDUNG VON ANTEILEN VON STAATLICHEN INVESTITIONSBEITRÄGEN FÜR FORSCHUNG</t>
  </si>
  <si>
    <t>810.300.60</t>
  </si>
  <si>
    <t>UTILIZZO QUOTA DI CONTRIBUTI IN C/CAPITALE DA AMMINISTRAZIONI STATALI - EX ART. 20 LEGGE 67/88</t>
  </si>
  <si>
    <t>VERWENDUNG VON ANTEILEN VON STAATLICHEN INVESTITIONSBEITRÄGEN - GEM. ART. 20 GESETZ 67/88</t>
  </si>
  <si>
    <t>810.300.70</t>
  </si>
  <si>
    <t>UTILIZZO FINANZIAMENTI DA PRIVATI VINCOLATI AD INVESTIMENTI - DONAZIONI E LASCITI</t>
  </si>
  <si>
    <t xml:space="preserve">VERWENDUNG VON PRIVATEN INVESTITIONSGEBUNDENEN FINANZIERUNGEN  - SCHENKUNGEN UND LEGATE </t>
  </si>
  <si>
    <t>INCENTIVI DA LIQUIDARE - PERSONALE DIRIGENTE MEDICO RUOLO SANITARIO - TEMPO INDETERMINATO</t>
  </si>
  <si>
    <t>INCENTIVI DA LIQUIDARE - PERSONALE DIRIGENTE MEDICO RUOLO SANITARIO - TEMPO DETERMINATO</t>
  </si>
  <si>
    <t>INCENTIVI DA LIQUIDARE - PERSONALE DIRIGENTE NON MEDICO RUOLO SANITARIO - TEMPO INDETERMINATO</t>
  </si>
  <si>
    <t>INCENTIVI DA LIQUIDARE - PERSONALE DIRIGENTE NON MEDICO RUOLO SANITARIO - TEMPO DETERMINATO</t>
  </si>
  <si>
    <t>INCENTIVI DA LIQUIDARE - PERSONALE COMPARTO RUOLO SANITARIO - TEMPO DETERMINATO</t>
  </si>
  <si>
    <t>COMPETENZE ACCESSORIE DA LIQUIDARE - PERSONALE COMPARTO RUOLO SANITARIO - TEMPO INDETERMINATO</t>
  </si>
  <si>
    <t>ALTRI ONERI PER IL PERSONALE DA LIQUIDARE - PERSONALE COMPARTO RUOLO TECNICO - TEMPO INDETERMINATO</t>
  </si>
  <si>
    <t xml:space="preserve">ALTRO PERSONALE ESTERNO SANITARIO COMPARTO - TEMPO DETERMINATO   </t>
  </si>
  <si>
    <t>ALTRE IMMOBILIZZAZIONI</t>
  </si>
  <si>
    <t>ACCANTONAMENTI PER CONTENZIOSO PERSONALE DIPENDENTE</t>
  </si>
  <si>
    <t xml:space="preserve">ALTRE SOPRAVVENIENZE PASSIVE </t>
  </si>
  <si>
    <t>IRAP FERIE MATURATE NON GODUTE</t>
  </si>
  <si>
    <t>IRAP SU RETRIBUZIONI DA LIQUIDARE</t>
  </si>
  <si>
    <t xml:space="preserve">Vorabschluss/ Preconsuntivo </t>
  </si>
  <si>
    <t>PRECONSUNTIVO</t>
  </si>
  <si>
    <t>VORABSCHLUSS</t>
  </si>
  <si>
    <t>MATERIALI E PRODOTTI  PER USO VETERINARIO</t>
  </si>
  <si>
    <t>ABSCHLUSS</t>
  </si>
  <si>
    <t xml:space="preserve">Importi: Euro    </t>
  </si>
  <si>
    <t>400.500.40</t>
  </si>
  <si>
    <t>RIMBORSI PER ASSISTENZA MEDICA NELLE RESIDENZE PER ANZIANI - DA PUBBLICO DELLA PAB</t>
  </si>
  <si>
    <t>VERGÜTUNGEN FÜR ÄRZTLICHE BETREUUNG IN DEN SENIORENWOHNHEIMEN - VON ÖFFENTLICHEN EINRICHTUNGEN DES LANDES</t>
  </si>
  <si>
    <t>400.500.45</t>
  </si>
  <si>
    <t>VERGÜTUNGEN FÜR ÄRZTLICHE BETREUUNG IN DEN SENIORENWOHNHEIMEN - VON PRIVATEN DES LANDES</t>
  </si>
  <si>
    <t>ACQUISTI DI MATERIALI PER MANUTENZIONE</t>
  </si>
  <si>
    <t>EINKÄUFE VON MATERIAL FÜR INSTANDHALTUNG</t>
  </si>
  <si>
    <t>MATERIALI ED ACCESSORI PER MANUTENZIONE AUTOMEZZI</t>
  </si>
  <si>
    <t>MANUTENZIONE E RIPARAZIONE (ORDINARIA ESTERNALIZZATA)</t>
  </si>
  <si>
    <t>INSTANDHALTUNG UND REPARATUREN  (ORDENTLICHE UND AN DRITTE VERGEBENE)</t>
  </si>
  <si>
    <t>ACQUISTI SERVIZI SANITARI PER MEDICINA DI BASE</t>
  </si>
  <si>
    <t>ACQUISTI SERVIZI SANITARI PER ASSISTENZA FARMACEUTICA</t>
  </si>
  <si>
    <t>370.200.12</t>
  </si>
  <si>
    <t>ANKAUF LEISTUNGEN FÜR PHARMAZEUTISCHE BETREUUNG VON AUSLÄNDISCHEN SANITÄTSBETRIEBEN (VERRECHNETE MOBILITÄT)</t>
  </si>
  <si>
    <t>420.260.00</t>
  </si>
  <si>
    <t>260</t>
  </si>
  <si>
    <t>CONTRIBUTI A SOCIETÁ PARTECIPATE E/O ENTI DIPENDENTI DELLA PAB</t>
  </si>
  <si>
    <t>BEITRÄGE AN BETEILIGTE UNTERNEHMEN UND/ODER ABHÄNGIGE KÖRPERSCHAFTEN DES LANDES</t>
  </si>
  <si>
    <t>420.260.10</t>
  </si>
  <si>
    <t xml:space="preserve">ALTRI CANONI DI NOLEGGIO </t>
  </si>
  <si>
    <t>SONSTIGE GEBÜHREN FÜR MIETE</t>
  </si>
  <si>
    <t>ZUWEISUNGEN AN RÜCKSTELLUNGEN FÜR SONSTIGE AUSZUZAHLENDE ABGABEN - LEITUNGSORGANE</t>
  </si>
  <si>
    <t>ZUWEISUNG AN RÜCKSTELLUNG FÜR LEISTUNGSPRÄMIE (SUMAI)</t>
  </si>
  <si>
    <t>TRASFERIMENTI PREVISTI DALL'ART. 7 del D.LGS. 19.11.2008 N. 194 (RIFINANZIAMENTO CONTROLLI  VETERINARI UFFICIALI)</t>
  </si>
  <si>
    <t>ÜBERWEISUNGEN IM SINNE VON ART. 7 DER GESETZESVERORDNUNG NR. 194 vom 19.11.2008 (REFINANZIERUNG AMTSTIERÄRZTLICHE KONTROLLEN)</t>
  </si>
  <si>
    <t>ACCANTONAMENTI PER RINNOVO CONVENZIONI</t>
  </si>
  <si>
    <t>ZUWEISUNGEN AN RÜCKSTELLUNGEN FÜR VERTRAGSERNEUERUNGEN</t>
  </si>
  <si>
    <t>535.700.25</t>
  </si>
  <si>
    <t>ACCANTONAMENTI PER CONTENZIOSO PERSONALE NON DIPENDENTE</t>
  </si>
  <si>
    <t>ZUWEISUNGEN AN RÜCKSTELLUNGEN FÜR STREIFÄLLE DES NICHT BEDIENSTETEN PERSONALS</t>
  </si>
  <si>
    <t>SOPRAVVENIENZE PASSIVE V/TERZI RELATIVE ALLA MOBILITÀ EXTRA PAB</t>
  </si>
  <si>
    <t>AUSSERORDENTLICHE AUFWÄNDE GEGENÜBER DRITTEN BETREFFEND MOBILITÄT AUSSERHALB DES LANDES</t>
  </si>
  <si>
    <t>INSUSSISTENZE DELL'ATTIVO RELATIVE ALLA MOBILITÀ EXTRA PAB</t>
  </si>
  <si>
    <t>AKTIVSCHWUND BETREFFEND DIE MOBILITÄT AUSSERHALB DES LANDES</t>
  </si>
  <si>
    <t>MINUSVALENZE DA ALIENAZIONI DI IMMOBILIZZAZIONI ACQUISITE CON FINANZIAMENTI PER INVESTIMENTI - SOGGETTE A STERILIZZAZIONE</t>
  </si>
  <si>
    <t>VERLUSTE AUS VERÄUSSERUNGEN VON ANLAGEGÜTERN, DIE MIT FINANZIERUNGEN FÜR INVESTITIONEN ERWORBEN WURDEN - DER STERILISIERUNG UNTERWORFEN</t>
  </si>
  <si>
    <t xml:space="preserve">MINUSVALENZE DA ALIENAZIONI DI IMMOBILIZZAZIONI ACQUISITE CON FINANZIAMENTI PER INVESTIMENTI - SOGGETTE A STERILIZZAZIONE </t>
  </si>
  <si>
    <t>MINUSVALENZE DA ALIENAZIONI DI IMMOBILIZZAZIONI ACQUISITE CON RISERVA UTILE O ALTRI FINANZIAMENTI - NON SOGGETTE A STERILIZZAZIONE</t>
  </si>
  <si>
    <t>VERLUSTE AUS VERÄUSSERUNGEN VON MIT GEWINNVORTRÄGEN ODER ANDEREN FINANZIERUNGEN ERWORBENEN ANLAGEGÜTERN - NICHT DER STERILISIERUNG UNTERWORFEN</t>
  </si>
  <si>
    <t>ASSISTENZA INTEGRATIVA</t>
  </si>
  <si>
    <t>ERGÄNZENDE BETREUUNG</t>
  </si>
  <si>
    <t>RIMBORSI A FARMACIE PUBBLICHE PER PRESIDI SANITARI EX LP 16/2012</t>
  </si>
  <si>
    <t>400.700.21</t>
  </si>
  <si>
    <t>RIMBORSI A FARMACIE PUBBLICHE PER PRESIDI SANITARI EROGATI ALLE CASE DI RIPOSO</t>
  </si>
  <si>
    <t>RIMBORSI A FARMACIE PRIVATE ED ESERCIZI COMMERCIALI PER PRESIDI SANITARI EX LP 16/2012</t>
  </si>
  <si>
    <t>RÜCKERSTATTUNGEN AN PRIVATE APOTHEKEN UND HANDELSBETRIEBE FÜR GALENIKA</t>
  </si>
  <si>
    <t>RÜCKERSTATTUNGEN AN PRIVATE APOTHEKEN UND HANDELSBETRIEBE FÜR DIÄTPRODUKTE</t>
  </si>
  <si>
    <t>PRESTAZIONI DI CUI L.P. 16/2012 (GALENICI E MATERIALE SANITARIO)</t>
  </si>
  <si>
    <t>810.320.00</t>
  </si>
  <si>
    <t>UTILIZZO FINANZIAMENTI PER INVESTIMENTI DA PLUSVALENZE E CONTRIBUTI REINVESTITI</t>
  </si>
  <si>
    <t>VERWENDUNG VON FINANZIERUNGEN AUS INVESTIERTEN VERÄUSSERUNGSGEWINNEN UND BEITRÄGEN</t>
  </si>
  <si>
    <t>810.320.10</t>
  </si>
  <si>
    <t>INSUSSISTENZE DEL PASSIVO RELATIVE ALLA MOBILITÀ EXTRA PAB</t>
  </si>
  <si>
    <t>SOPRAVVENIENZE ATTIVE V/TERZI RELATIVE ALLA MOBILITÀ EXTRA PAB</t>
  </si>
  <si>
    <t>AUSSERORDENTLICHE ERTRÄGE GEGENÜBER DRITTEN BETREFFEND MOBILITÄT AUSSERHALB DES LANDES</t>
  </si>
  <si>
    <t>ALTRI INTERESSI ATTIVI</t>
  </si>
  <si>
    <t>SONSTIGE AKTIVZINSEN</t>
  </si>
  <si>
    <t>SPERIMENTAZIONE FARMACI</t>
  </si>
  <si>
    <t>MODELLVERSUCHE MEDIKAMENTE</t>
  </si>
  <si>
    <t>390.100.05</t>
  </si>
  <si>
    <t>ASSISTENZA SPECIALISTICA ESTERNA DA IRCCS E POLICLINICI PRIVATI CONVENZIONATI</t>
  </si>
  <si>
    <t>EXTERNE FACHÄRZTLICHE BETREUUNG VON KONVENTIONIERTEN PRIVATEN IRCCS UND POLIKLINIKEN</t>
  </si>
  <si>
    <t>390.100.12</t>
  </si>
  <si>
    <t>ASSISTENZA SPECIALISTICA ESTERNA DA OSPEDALI CLASSIFICATI PRIVATI CONVENZIONATI</t>
  </si>
  <si>
    <t>EXTERNE FACHÄRZTLICHE BETREUUNG VON KONVENTIONIERTEN ALS PRIVAT EINGESTUFTEN KRANKENHÄUSERN</t>
  </si>
  <si>
    <t>ASSISTENZA SPECIALISTICA ESTERNA DA ALTRI SOGGETTI PRIVATI CONVENZIONATI</t>
  </si>
  <si>
    <t>EXTERNE FACHÄRZTLICHE BETREUUNG VON ANDEREN KONVENTIONIERTEN PRIVATEN SUBJEKTEN</t>
  </si>
  <si>
    <t>ASSISTENZA SPECIALISTICA ESTERNA DA IRCCS PRIVATI E POLICLINICI PRIVATI</t>
  </si>
  <si>
    <t>EXTERNE FACHÄRZTLICHE BETREUUNG VON PRIVATEN IRCCS UND POLIKLINIKEN</t>
  </si>
  <si>
    <t>ASSISTENZA SPECIALISTICA ESTERNA DA CASE DI CURA PRIVATE</t>
  </si>
  <si>
    <t>390.150.14</t>
  </si>
  <si>
    <t xml:space="preserve">ASSISTENZA SPECIALISTICA ESTERNA DA OSPEDALI CLASSIFICATI PRIVATI </t>
  </si>
  <si>
    <t>EXTERNE FACHÄRZTLICHE BETREUUNG VON  ALS PRIVAT EINGESTUFTEN KRANKENHÄUSERN</t>
  </si>
  <si>
    <t>ASSISTENZA SPECIALISTICA ESTERNA DA PRIVATO PER CITTADINI NON RESIDENTI (MOBILITÀ ATTIVA IN COMPENSAZIONE)</t>
  </si>
  <si>
    <t>ASSISTENZA SPECIALISTICA ESTERNA DA ALTRI PRIVATI</t>
  </si>
  <si>
    <t>390.150.40</t>
  </si>
  <si>
    <t>ASSISTENZA SPECIALISTICA ESTERNA EROGATA DA ISTITUTI PUBBLICI EXTRA PAB (FATTURATA DIRETTAMENTE)</t>
  </si>
  <si>
    <t>EXTERNE FACHÄRZTLICHE BETREUUNG VON ÖFFENTLICHEN EINRICHTUNGEN AUSSERHALB DES LANDES (DIREKT VERRECHNET)</t>
  </si>
  <si>
    <t>390.150.50</t>
  </si>
  <si>
    <t>ACQUISTI SERVIZI SANITARI PER ASSISTENZA PROTESICA, RIABILITATIVA E INTEGRATIVA E ACQUISTO PRESTAZIONI DI PSICHIATRIA, DISTRIBUZIONE DIRETTA FARMACI, TERMALI  E SOCIO SANITARIE A RILEVANZA SANITARIA</t>
  </si>
  <si>
    <t>PROTHETISCHE BETREUUNG ART. 26, ABSATZ 3 G. 833/78 UND M.D.  332 VOM 27. AUGUST 1999</t>
  </si>
  <si>
    <t>400.150.00</t>
  </si>
  <si>
    <t>ASSISTENZA RIABILITATIVA DA SOGGETTI PUBBLICI</t>
  </si>
  <si>
    <t>400.150.10</t>
  </si>
  <si>
    <t>ASSISTENZA RIABILITATIVA RESIDENZIALE E SEMIRESIDENZIALE EX ART 26  L. 833/78 IN ISTITUTI PUBBLICI EXTRA PAB</t>
  </si>
  <si>
    <t>STATIONÄRE UND TEILSTATIONÄRE REHABILITATIONSBETREUUNG IN ÖFFENTLICHEN EINRICHTUNGEN AUSSERHALB DES LANDES GEMÄSS ART. 26 G. 833/78</t>
  </si>
  <si>
    <t>ASSISTENZA RIABILITATIVA DA SOGGETTI PRIVATI</t>
  </si>
  <si>
    <t>REHABILITATIONSBETREUUNG VON PRIVATEN SUBJEKTEN</t>
  </si>
  <si>
    <t>400.200.05</t>
  </si>
  <si>
    <t>ASSISTENZA RIABILITATIVA AMBULATORIALE E DOMICILIARE EX ART. 26  L. 833/78 EROGATA DA ISTITUTI PRIVATI NELLA PAB</t>
  </si>
  <si>
    <t>REHABILITATIONSBETREUUNG IM AMBULATORIUM UND ZUHAUSE GEMÄSS ART. 26 G. 833/78 VON PRIVATEN EINRICHTUNGEN DES LANDES</t>
  </si>
  <si>
    <t>ACQUISTO PRESTAZIONI SOCIO-SANITARIE A RILEVANZA SANITARIA - ASSISTENZA A TOSSICODIPENDENTI</t>
  </si>
  <si>
    <t>ANKAUF SOZIAL-GESUNDHEITLICHER LEISTUNGEN VON GESUNDHEITLICHER RELEVANZ - BETREUUNG VON DROGENABHÄNGIGEN</t>
  </si>
  <si>
    <t>400.300.30</t>
  </si>
  <si>
    <t>PRESTAZIONI DI ASSISTENZA AMBULATORIALE E DOMICILIARE AI TOSSICODIPENDENTI EROGATA DA ISTITUTI PRIVATI DELLA PAB</t>
  </si>
  <si>
    <t>BETREUUNG VON DROGENABHÄNGIGEN IM AMBULATORIUM UND ZUHAUSE VON PRIVATEN EINRICHTUNGEN DES LANDES</t>
  </si>
  <si>
    <t>400.300.40</t>
  </si>
  <si>
    <t>PRESTAZIONI DI ASSISTENZA RIABILITATIVA RESIDENZIALE E SEMIRESIDENZIALE AI TOSSICODIPENDENTI IN ISTITUTI PUBBLICI DELLA PAB</t>
  </si>
  <si>
    <t>STATIONÄRE UND TEILSTATIONÄRE REHABILITATIONSBETREUUNG DROGENABHÄNGIGER IN  ÖFFENTLICHEN EINRICHTUNGEN DES LANDES</t>
  </si>
  <si>
    <t>400.300.50</t>
  </si>
  <si>
    <t>PRESTAZIONI DI ASSISTENZA RIABILITATIVA RESIDENZIALE E SEMIRESIDENZIALE AI TOSSICODIPENDENTI IN ISTITUTI PUBBLICI EXTRA PAB</t>
  </si>
  <si>
    <t>STATIONÄRE UND TEILSTATIONÄRE REHABILITATIONSBETREUUNG DROGENABHÄNGIGER IN ÖFFENTLICHEN EINRICHTUNGEN AUSSERHALB DES LANDES</t>
  </si>
  <si>
    <t>400.300.60</t>
  </si>
  <si>
    <t>PRESTAZIONI DI ASSISTENZA RIABILITATIVA RESIDENZIALE E SEMIRESIDENZIALE AI TOSSICODIPENDENTI IN ISTITUTI PRIVATI DELLA PAB</t>
  </si>
  <si>
    <t>STATIONÄRE UND TEILSTATIONÄRE REHABILITATIONSBETREUUNG DROGENABHÄNGIGER IN  PRIVATEN EINRICHTUNGEN DES LANDES</t>
  </si>
  <si>
    <t>400.300.70</t>
  </si>
  <si>
    <t>PRESTAZIONI DI ASSISTENZA RIABILITATIVA RESIDENZIALE E SEMIRESIDENZIALE AI TOSSICODIPENDENTI IN ISTITUTI PRIVATI EXTRA PAB</t>
  </si>
  <si>
    <t>STATIONÄRE UND TEILSTATIONÄRE REHABILITATIONSBETREUUNG DROGENABHÄNGIGER IN  PRIVATEN EINRICHTUNGEN AUSSERHALB DES LANDES</t>
  </si>
  <si>
    <t>ACQUISTO PRESTAZIONI DI PSICHIATRIA RESIDENZIALE E SEMIRESIDENZIALE</t>
  </si>
  <si>
    <t>ANKAUF VON STATIONÄR UND TEILSTATIONÄR ERBRACHTEN PSYCHIATRISCHEN LEISTUNGEN</t>
  </si>
  <si>
    <t>400.400.30</t>
  </si>
  <si>
    <t>PRESTAZIONI DI PSICHIATRIA RESIDENZIALE E SEMIRESIDENZIALE AI DISABILI PSICHICI DA PUBBLICO DELLA PAB</t>
  </si>
  <si>
    <t>B.2.A.8.2</t>
  </si>
  <si>
    <t xml:space="preserve">da pubblico (altri soggetti pubbl. della Regione) </t>
  </si>
  <si>
    <t>400.400.40</t>
  </si>
  <si>
    <t>PRESTAZIONI DI PSICHIATRIA RESIDENZIALE E SEMIRESIDENZIALE AI DISABILI PSICHICI DA PUBBLICO EXTRA PAB</t>
  </si>
  <si>
    <t>400.400.50</t>
  </si>
  <si>
    <t>PRESTAZIONI DI PSICHIATRIA RESIDENZIALE E SEMIRESIDENZIALE AI DISABILI PSICHICI DA PRIVATO DELLA PAB</t>
  </si>
  <si>
    <t>400.400.60</t>
  </si>
  <si>
    <t>PRESTAZIONI DI PSICHIATRIA RESIDENZIALE E SEMIRESIDENZIALE AI DISABILI PSICHICI DA PRIVATO EXTRA PAB</t>
  </si>
  <si>
    <t>400.450.00</t>
  </si>
  <si>
    <t xml:space="preserve">ACQUISTO PRESTAZIONI SOCIO-SANITARIE A RILEVANZA SANITARIA - ASSISTENZA A DISABILI </t>
  </si>
  <si>
    <t>ANKAUF SOZIAL-GESUNDHEITLICHER LEISTUNGEN VON GESUNDHEITLICHER RELEVANZ - BETREUUNG VON BEHINDERTEN</t>
  </si>
  <si>
    <t>400.450.10</t>
  </si>
  <si>
    <t>PRESTAZIONI DI ASSISTENZA RIABILITATIVA RESIDENZIALE E SEMIRESIDENZIALE A DISABILI FISICI IN ISTITUTI PUBBLICI DELLA PAB</t>
  </si>
  <si>
    <t>STATIONÄRE UND TEILSTATIONÄRE REHABILITATIONSBETREUUNG KÖRPERLICH BEHINDERTER IN  ÖFFENTLICHEN EINRICHTUNGEN DES LANDES</t>
  </si>
  <si>
    <t>400.450.20</t>
  </si>
  <si>
    <t>PRESTAZIONI DI ASSISTENZA RIABILITATIVA RESIDENZIALE E SEMIRESIDENZIALE A DISABILI FISICI IN ISTITUTI PUBBLICI EXTRA PAB</t>
  </si>
  <si>
    <t>STATIONÄRE UND TEILSTATIONÄRE REHABILITATIONSBETREUUNG KÖRPERLICH BEHINDERTER IN  ÖFFENTLICHEN EINRICHTUNGEN AUSSERHALB DES LANDES</t>
  </si>
  <si>
    <t>400.450.30</t>
  </si>
  <si>
    <t>PRESTAZIONI DI ASSISTENZA RIABILITATIVA RESIDENZIALE E SEMIRESIDENZIALE A DISABILI FISICI IN ISTITUTI PRIVATI DELLA PAB</t>
  </si>
  <si>
    <t>STATIONÄRE UND TEILSTATIONÄRE REHABILITATIONSBETREUUNG KÖRPERLICH BEHINDERTER IN  PRIVATEN EINRICHTUNGEN DES LANDES</t>
  </si>
  <si>
    <t>400.450.40</t>
  </si>
  <si>
    <t>PRESTAZIONI DI ASSISTENZA RIABILITATIVA RESIDENZIALE E SEMIRESIDENZIALE A DISABILI FISICI IN ISTITUTI PRIVATI EXTRA PAB</t>
  </si>
  <si>
    <t>STATIONÄRE UND TEILSTATIONÄRE REHABILITATIONSBETREUUNG KÖRPERLICH BEHINDERTER IN  PRIVATEN EINRICHTUNGEN AUSSERHALB DES LANDES</t>
  </si>
  <si>
    <t>ASSISTENZA TERRITORIALE RESIDENZIALE PER ANZIANI NON AUTOSUFFICIENTI - RETTA GIORNALIERA - DA ISTITUTI PUBBLICI DELLA PAB</t>
  </si>
  <si>
    <t>ASSISTENZA TERRITORIALE RESIDENZIALE  PER ANZIANI NON AUTOSUFFICIENTI - RETTA GIORNALIERA - DA PRIVATO DELLA PAB</t>
  </si>
  <si>
    <t>ASSISTENZA TERRITORIALE RESIDENZIALE PER ANZIANI NON AUTOSUFFICIENTI - COSTI DEL PERSONALE - DA PRIVATO DELLA PAB</t>
  </si>
  <si>
    <t>ASSISTENZA TERRITORIALE RESIDENZIALE PER ANZIANI NON AUTOSUFFICIENTI - DA ISTITUTI PUBBLICI EXTRA PAB</t>
  </si>
  <si>
    <t>ASSISTENZA TERRITORIALE RESIDENZIALE PER ANZIANI NON AUTOSUFFICIENTI - DA PRIVATO EXTRA PAB</t>
  </si>
  <si>
    <t>STATIONÄRE BETREUUNG VON ALTEN, PFLEGEBEDÜRFTIGEN MENSCHEN AUF DEM TERRITORIUM - TAGESSATZ - VON ÖFFENTLICHEN EINRICHTUNGEN DES LANDES</t>
  </si>
  <si>
    <t>STATIONÄRE BETREUUNG VON ALTEN, PFLEGEBEDÜRFTIGEN MENSCHEN AUF DEM TERRITORIUM - PERSONALKOSTEN - VON ÖFFENTLICHEN EINRICHTUNGEN DES LANDES</t>
  </si>
  <si>
    <t>STATIONÄRE BETREUUNG VON ALTEN, PFLEGEBEDÜRFTIGEN MENSCHEN AUF DEM TERRITORIUM - VON ÖFFENTLICHEN EINRICHTUNGEN AUSSERHALB DES LANDES</t>
  </si>
  <si>
    <t>STATIONÄRE BETREUUNG VON ALTEN, PFLEGEBEDÜRFTIGEN MENSCHEN AUF DEM TERRITORIUM - VON PRIVATEN AUSSERHALB DES LANDES</t>
  </si>
  <si>
    <t>400.550.00</t>
  </si>
  <si>
    <t>ACQUISTO PRESTAZIONI SOCIO-SANITARIE A RILEVANZA SANITARIA - CURE PALLIATIVE</t>
  </si>
  <si>
    <t>ANKAUF SOZIAL-GESUNDHEITLICHER LEISTUNGEN VON GESUNDHEITLICHER RELEVANZ - PALLIATIVBETREUUNG</t>
  </si>
  <si>
    <t>400.550.10</t>
  </si>
  <si>
    <t>PALLIATIVBETREUUNG IM AMBULATORIUM UND ZUHAUSE VON ÖFFENTLICHEN EINRICHTUNGEN DES LANDES</t>
  </si>
  <si>
    <t>400.550.20</t>
  </si>
  <si>
    <t>PRESTAZIONI DI ASSISTENZA AMBULATORIALE E DOMICILIARE PER CURE PALLIATIVE EROGATA DA ISTITUTI PUBBLICI EXTRA PAB</t>
  </si>
  <si>
    <t>PALLIATIVBETREUUNG IM AMBULATORIUM UND ZUHAUSE VON ÖFFENTLICHEN EINRICHTUNGEN AUSSERHALB DES LANDES</t>
  </si>
  <si>
    <t>400.550.30</t>
  </si>
  <si>
    <t>PRESTAZIONI DI ASSISTENZA AMBULATORIALE E DOMICILIARE PER CURE PALLIATIVE EROGATA DA ISTITUTI PRIVATI DELLA PAB</t>
  </si>
  <si>
    <t>PALLIATIVBETREUUNG IM AMBULATORIUM UND ZUHAUSE VON PRIVATEN EINRICHTUNGEN DES LANDES</t>
  </si>
  <si>
    <t>400.550.40</t>
  </si>
  <si>
    <t>PRESTAZIONI DI ASSISTENZA AMBULATORIALE E DOMICILIARE PER CURE PALLIATIVE EROGATA DA ISTITUTI PRIVATI EXTRA PAB</t>
  </si>
  <si>
    <t>PALLIATIVBETREUUNG IM AMBULATORIUM UND ZUHAUSE VON PRIVATEN EINRICHTUNGEN AUSSERHALB DES LANDES</t>
  </si>
  <si>
    <t>400.550.50</t>
  </si>
  <si>
    <t>PRESTAZIONI DI ASSISTENZA RIABILITATIVA RESIDENZIALE E SEMIRESIDENZIALE PER CURE PALLIATIVE IN ISTITUTI PUBBLICI DELLA PAB</t>
  </si>
  <si>
    <t>STATIONÄRE UND TEILSTATIONÄRE REHABILITATIONSLEISTUNGEN FÜR PALLIATIVBETREUUNG IN  ÖFFENTLICHEN EINRICHTUNGEN DES LANDES</t>
  </si>
  <si>
    <t>400.550.60</t>
  </si>
  <si>
    <t>PRESTAZIONI DI ASSISTENZA RIABILITATIVA RESIDENZIALE E SEMIRESIDENZIALE PER CURE PALLIATIVE IN ISTITUTI PUBBLICI EXTRA PAB</t>
  </si>
  <si>
    <t>STATIONÄRE UND TEILSTATIONÄRE REHABILITATIONSLEISTUNGEN FÜR PALLIATIVBETREUUNG IN  ÖFFENTLICHEN EINRICHTUNGEN AUSSERHALB DES LANDES</t>
  </si>
  <si>
    <t>400.550.70</t>
  </si>
  <si>
    <t>PRESTAZIONI DI ASSISTENZA RIABILITATIVA RESIDENZIALE E SEMIRESIDENZIALE PER CURE PALLIATIVE IN ISTITUTI PRIVATI DELLA PAB</t>
  </si>
  <si>
    <t>400.550.80</t>
  </si>
  <si>
    <t>PRESTAZIONI DI ASSISTENZA RIABILITATIVA RESIDENZIALE E SEMIRESIDENZIALE PER CURE PALLIATIVE IN ISTITUTI PRIVATI EXTRA PAB</t>
  </si>
  <si>
    <t>STATIONÄRE UND TEILSTATIONÄRE REHABILITATIONSLEISTUNGEN FÜR PALLIATIVBETREUUNG IN  PRIVATEN EINRICHTUNGEN AUSSERHALB DES LANDES</t>
  </si>
  <si>
    <t>400.570.00</t>
  </si>
  <si>
    <t>ACQUISTO PRESTAZIONI SOCIO-SANITARIE A RILEVANZA SANITARIA - ASSISTENZA A PERSONE AFFETTE DA HIV</t>
  </si>
  <si>
    <t>ANKAUF SOZIAL-GESUNDHEITLICHER LEISTUNGEN VON GESUNDHEITLICHER RELEVANZ - BETREUUNG VON PERSONEN MIT HIV-INFEKTION</t>
  </si>
  <si>
    <t>400.570.10</t>
  </si>
  <si>
    <t>PRESTAZIONI DI ASSISTENZA RIABILITATIVA RESIDENZIALE E SEMIRESIDENZIALE A PERSONE AFFETTE DA HIV IN ISTITUTI PRIVATI DELLA PAB</t>
  </si>
  <si>
    <t>STATIONÄRE UND TEILSTATIONÄRE REHABILITATIONSBETREUUNG VON PERSONEN MIT HIV-INFEKTION IN  PRIVATEN EINRICHTUNGEN DES LANDES</t>
  </si>
  <si>
    <t>400.570.20</t>
  </si>
  <si>
    <t>PRESTAZIONI DI ASSISTENZA RIABILITATIVA RESIDENZIALE E SEMIRESIDENZIALE A PERSONE AFFETTE DA HIV IN ISTITUTI PRIVATI EXTRA PAB</t>
  </si>
  <si>
    <t>STATIONÄRE UND TEILSTATIONÄRE REHABILITATIONSBETREUUNG VON PERSONEN MIT HIV-INFEKTION IN  PRIVATEN EINRICHTUNGEN AUSSERHALB DES LANDES</t>
  </si>
  <si>
    <t>410.100.49</t>
  </si>
  <si>
    <t>49</t>
  </si>
  <si>
    <t>ASSISTENZA OSPEDALIERA IN REGIME DI RICOVERO DA  CASE DI CURA PRIVATE CONVENZIONATE - PER ACUZIE</t>
  </si>
  <si>
    <t>ASSISTENZA OSPEDALIERA IN REGIME DI RICOVERO DA  CASE DI CURA PRIVATE CONVENZIONATE - PER POST-ACUZIE</t>
  </si>
  <si>
    <t>410.100.52</t>
  </si>
  <si>
    <t>ASSISTENZA OSPEDALIERA IN REGIME DI RICOVERO DA OSPEDALI CLASSIFICATI PRIVATI</t>
  </si>
  <si>
    <t>STATIONÄRE KRANKENHAUSBETREUUNG VON ALS PRIVAT EINGESTUFTEN KRANKENHÄUSERN</t>
  </si>
  <si>
    <t>B.2.A.7.4.B</t>
  </si>
  <si>
    <t>Servizi sanitari per assistenza ospedaliera da Ospedali Classificati privati</t>
  </si>
  <si>
    <t>PRESTAZIONI DI RICOVERO DA  PRIVATI PER CITTADINI NON RESIDENTI NELLA PAB (MOBILITÁ ATTIVA IN COMPENSAZIONE)</t>
  </si>
  <si>
    <t>AUFENTHALTSBEZOGENE LEISTUNGEN VON PRIVATEN FÜR NICHT IM LAND ANSÄSSIGE BÜRGER (AKTIVE VERRECHNETE MOBILITÄT)</t>
  </si>
  <si>
    <t>SONSTIGE GESUNDHEITSDIENSTE UND SOZIAL-GESUNDHEITLICHE DIENSTE VON GESUNDHEITLICHER RELEVANZ VON SANITÄTSBETRIEBEN  AUSSERHALB DES LANDES (DIREKT VERRECHNET)</t>
  </si>
  <si>
    <t>ALTRI SERVIZI SANITARI DA PRIVATO</t>
  </si>
  <si>
    <t>FORNITURA DI PRODOTTI SANITARI</t>
  </si>
  <si>
    <t>SONSTIGE GESUNDHEITSLEISTUNGEN UND SOZIAL-GESUNDHEITLICHE LEISTUNGEN MIT GESUNDHEITLICHER RELEVANZ FÜR SANITÄTSBETRIEBE AUSSERHALB DES LANDES (DIREKT VERRECHNET)</t>
  </si>
  <si>
    <t>ALTRE PRESTAZIONI SANITARIE E SOCIO-SANITARIE A RILEVANZA SANITARIA AD ALTRI SOGGETTI PUBBLICI</t>
  </si>
  <si>
    <t>ALTRE PRESTAZIONI SANITARIE E SOCIO-SANITARIE A RILEVANZA SANITARIA A STRUTTURE PRIVATE</t>
  </si>
  <si>
    <t>SONSTIGE GESUNDHEITSLEISTUNGEN UND SOZIAL-GESUNDHEITLICHE LEISTUNGEN VON GESUNDHEITLICHER RELEVANZ FÜR PRIVATE EINRICHTUNGEN</t>
  </si>
  <si>
    <t>PRESTAZIONI SANITARIE EROGATE DA PRIVATI  V/ RESIDENTI EXTRAREGIONE (MOBILITÀ ATTIVA IN COMPENSAZIONE)</t>
  </si>
  <si>
    <t>PRESTAZIONI DI RICOVERO EROGATE DA PRIVATI  V/ RESIDENTI EXTRAREGIONE (MOBILITÀ ATTIVA IN COMPENSAZIONE)</t>
  </si>
  <si>
    <t>ALTRE PRESTAZIONI NON DI RICOVERO EROGATE DA PRIVATI  V/ RESIDENTI EXTRAREGIONE (MOBILITÀ ATTIVA IN COMPENSAZIONE)</t>
  </si>
  <si>
    <t>PRESTAZIONI DI RICOVERO PER ACUZIE A PRIVATI</t>
  </si>
  <si>
    <t>PRESTAZIONI DI RICOVERO PER POSTACUZIE A PRIVATI</t>
  </si>
  <si>
    <t>ALTRE PRESTAZIONI SANITARIE E SOCIO-SANITARIE A RILEVANZA SANITARIA A PRIVATI</t>
  </si>
  <si>
    <t>SONSTIGE GESUNDHEITSLEISTUNGEN UND SOZIAL-GESUNDHEITLICHE LEISTUNGEN VON GESUNDHEITLICHER RELEVANZ FÜR PRIVATE</t>
  </si>
  <si>
    <t>RICAVI PER ALTRE PRESTAZIONI NON SANITARIE</t>
  </si>
  <si>
    <t>ERLÖSE AUS ANDEREN NICHT MEDIZINISCHEN LEISTUNGEN</t>
  </si>
  <si>
    <t>IM AUFTRAG VERTEILTE MEDIKAMENTE - GESETZ NR. 405/2001 ART. 8 BUCHST. A)</t>
  </si>
  <si>
    <t>SANGUE ED EMOCOMPONENTI DA AZIENDE SANITARIE PUBBLICHE EXTRA PAB (MOBILITÀ COMPENSATA)</t>
  </si>
  <si>
    <t>ACQUISTI SERVIZI PER ASSISTENZA SANITARIA DI BASE DA  AZIENDE SANITARIE EXTRA PAB (MOBILITÀ COMPENSATA)</t>
  </si>
  <si>
    <t>ANKAUF LEISTUNGEN FÜR GESUNDHEITLICHE GRUNDVERSORGUNG VON SANITÄTSBETRIEBEN AUSSERHALB DES LANDES (VERRECHNETE MOBILITÄT)</t>
  </si>
  <si>
    <t>ANKAUF LEISTUNGEN FÜR PHARMAZEUTISCHE BETREUUNG VON SANITÄTSBETRIEBEN AUSSERHALB DES LANDES (VERRECHNETE MOBILITÄT)</t>
  </si>
  <si>
    <t>CONVENZIONI SANITARIE PER ASSISTENZA SPECIALISTICA AMBULATORIALE INTERNA</t>
  </si>
  <si>
    <t>KONVENTIONEN FÜR INTERNE AMBULANTE FACHÄRZTLICHE BETREUUNG</t>
  </si>
  <si>
    <t>EXTERNE FACHÄRZTLICHE BETREUUNG VON KONVENTIONIERTEN PRIVATKLINIKEN</t>
  </si>
  <si>
    <t>EXTERNE FACHÄRZTLICHE BETREUUNG VON SANITÄTSBETRIEBEN AUSSERHALB DES LANDES (VERRECHNETE MOBILITÄT)</t>
  </si>
  <si>
    <t>EXTERNE FACHÄRZTLICHE BETREUUNG VON PRIVATKLINIKEN</t>
  </si>
  <si>
    <t>EXTERNE FACHÄRZTLICHE BETREUUNG VON PRIVATEN FÜR NICHT ANSÄSSIGE BÜRGER (AKTIVE VERRECHNETE MOBILITÄT)</t>
  </si>
  <si>
    <t>EXTERNE FACHÄRZTLICHE BETREUUNG VON AUSLÄNDISCHEN SANITÄTSBETRIEBEN (VERRECHNETE MOBILITÄT)</t>
  </si>
  <si>
    <t>ACQUISTO PRESTAZIONI SOCIO-SANITARIE A RILEVANZA SANITARIA - ASSISTENZA A NON AUTOSUFFICIENTI</t>
  </si>
  <si>
    <t>ANKAUF SOZIAL-GESUNDHEITLICHER LEISTUNGEN VON GESUNDHEITLICHER RELEVANZ - BETREUUNG VON PFLEGEBEDÜRFTIGEN MENSCHEN</t>
  </si>
  <si>
    <t>STATIONÄRE BETREUUNG VON ALTEN, PFLEGEBEDÜRFTIGEN MENSCHEN AUF DEM TERRITORIUM - TAGESSATZ - VON PRIVATEN DES LANDES</t>
  </si>
  <si>
    <t>STATIONÄRE BETREUUNG VON ALTEN, PFLEGEBEDÜRFTIGEN MENSCHEN  AUF DEM TERRITORIUM - PERSONALKOSTEN - VON PRIVATEN DES LANDES</t>
  </si>
  <si>
    <t>400.500.50</t>
  </si>
  <si>
    <t>SONSTIGE STATIONÄRE BETREUUNG VON PFLEGEBEDÜRFTIGEN MENSCHEN AUF DEM TERRITORIUM - SOZIAL-GESUNDHEITLICHE LEISTUNGEN VON GESUNDHEITLICHER RELEVANZ - VON PRIVATEN DES LANDES</t>
  </si>
  <si>
    <t>THERMALBETREUUNG VON SANITÄTSBETRIEBEN AUSSERHALB DES LANDES (VERRECHNETE MOBILITÄT)</t>
  </si>
  <si>
    <t>ACQUISTO PRESTAZIONI PER DISTRIBUZIONE DIRETTA FARMACI DA AZIENDE SANITARIE EXTRA PAB (MOBILITÀ COMPENSATA)</t>
  </si>
  <si>
    <t>ANKAUF LEISTUNGEN FÜR DIREKTE MEDIKAMENTENVERTEILUNG VON SANITÄTSBETRIEBEN AUSSERHALB DES LANDES (VERRECHNETE MOBILITÄT)</t>
  </si>
  <si>
    <t>AUFENTHALTSBEZOGENE  LEISTUNGEN VON SANITÄTSBETRIEBEN  AUSSERHALB DES LANDES (VERRECHNETE MOBILITÄT)</t>
  </si>
  <si>
    <t>AUFENTHALTSBEZOGENE  LEISTUNGEN VON AUSLÄNDISCHEN SANITÄTSBETRIEBEN (VERRECHNETE MOBILITÄT)</t>
  </si>
  <si>
    <t>STATIONÄRE KRANKENHAUSBETREUUNG VON KONVENTIONIERTEN PRIVATKLINIKEN - AKUTPFLEGE</t>
  </si>
  <si>
    <t>KRANKENHAUSAUFENTHALTSBEZOGENE LEISTUNGEN  FÜR SANITÄTSBETRIEBE AUSSERHALB DES LANDES (VERRECHNETE MOBILITÄT)</t>
  </si>
  <si>
    <t>PRESTAZIONI DI RICOVERO AD AZIENDE SANITARIE ESTERE (MOBILITÀ COMPENSATA)</t>
  </si>
  <si>
    <t>KRANKENHAUSAUFENTHALTSBEZOGENE LEISTUNGEN  FÜR AUSLÄNDISCHE SANITÄTSBETRIEBE (VERRECHNETE MOBILITÄT)</t>
  </si>
  <si>
    <t>RICAVI PER PRESTAZIONI SANITARIE E SOCIO-SANITARIE A RILEVANZA SANITARIA (NON DI RICOVERO)</t>
  </si>
  <si>
    <t xml:space="preserve">ERLÖSE AUS GESUNDHEITSLEISTUNGEN UND SOZIAL-GESUNDHEITLICHEN LEISTUNGEN VON GESUNDHEITLICHER RELEVANZ (NICHT AUFENTHALTSBEZOGENE LEISTUNGEN) </t>
  </si>
  <si>
    <t>ALTRE PRESTAZIONI SANITARIE E SOCIO-SANITARIE A RILEVANZA SANITARIA AD AZIENDE SANITARIE EXTRA PAB (MOBILITÀ COMPENSATA)</t>
  </si>
  <si>
    <t>SONSTIGE GESUNDHEITSLEISTUNGEN UND SOZIAL-GESUNDHEITLICHE LEISTUNGEN VON GESUNDHEITLICHER RELEVANZ FÜR SANITÄTSBETRIEBE AUSSERHALB DES LANDES (VERRECHNETE MOBILITÄT)</t>
  </si>
  <si>
    <t>PRESTAZIONI NON DI RICOVERO AD AZIENDE SANITARIE E CASSE MUTUA ESTERE (FATTURATE DIRETTAMENTE)</t>
  </si>
  <si>
    <t>PRESTAZIONI NON DI RICOVERO AD AZIENDE SANITARIE ESTERE (MOBILITÀ COMPENSATA)</t>
  </si>
  <si>
    <t>740.200.60</t>
  </si>
  <si>
    <t>RÜCKZAHLUNG FÜR VERPFLEGUNG UND UNTERKUNFT DES NICHT BEDIENSTETEN PERSONALS UND VON ANDEREN PRIVATEN SUBJEKTEN</t>
  </si>
  <si>
    <t>RIMBORSO VITTO ED ALLOGGIO DA ALTRI SOGGETTI PUBBLICI</t>
  </si>
  <si>
    <t>RIMBORSO VITTO ED ALLOGGIO DA PERSONALE NON DIPENDENTE E DA ALTRI SOGGETTI PRIVATI</t>
  </si>
  <si>
    <t>RIMBORSI PER ASSISTENZA MEDICA NELLE RESIDENZE PER ANZIANI - DA PRIVATO DELLA PAB</t>
  </si>
  <si>
    <t>ALTRA ASSISTENZA TERRITORIALE  RESIDENZIALE PER NON AUTOSUFFICIENTI - PRESTAZIONI SOCIOSANITARIE A RILEVANZA SANITARIA DA PRIVATO DELLA PAB</t>
  </si>
  <si>
    <t>VERWENDUNGSGEBUNDENE BEITRÄGE DES LANDES FÜR LAUFENDE AUSGABEN AUSSERHALB DES LGF</t>
  </si>
  <si>
    <t>ANDERE AUSSERORDENTLICHE AUFWÄNDE</t>
  </si>
  <si>
    <t>UTILIZZO FINANZIAMENTI PER INVESTIMENTI - DONAZIONI E LASCITI DA SOGGETTI PUBBLICI</t>
  </si>
  <si>
    <t>VERWENDUNG VON FINANZIERUNGEN FÜR INVESTITIONEN - SCHENKUNGEN UND LEGATE VON ÖFFENTLICHEN KÖRPERSCHAFTEN</t>
  </si>
  <si>
    <t>UTILIZZO QUOTA DI DONAZIONI E LASCITI DA PAB</t>
  </si>
  <si>
    <t>VERWENDUNG VON ANTEILEN VON SCHENKUNGEN UND LEGATE SEITENS DES LANDES</t>
  </si>
  <si>
    <t>UTILIZZO QUOTA DI DONAZIONI E LASCITI DA ALTRI SOGGETTI PUBBLICI</t>
  </si>
  <si>
    <t>VERWENDUNG VON ANTEILEN VON SCHENKUNGEN UND LEGATEN SEITENS ANDERER ÖFFENTLICHER KÖRPERSCHAFTEN</t>
  </si>
  <si>
    <t>810.310.00</t>
  </si>
  <si>
    <t>810.310.10</t>
  </si>
  <si>
    <t>810.310.20</t>
  </si>
  <si>
    <t>300.450.35</t>
  </si>
  <si>
    <t>PRESIDI SANITARI PER DIABETICI - ART. 3, LEGGE Nr. 115/1987 - DISTRIBUZIONE PER CONTO DELL'AZIENDA</t>
  </si>
  <si>
    <t>400.970.00</t>
  </si>
  <si>
    <t>970</t>
  </si>
  <si>
    <t>ANKAUF LEISTUNGEN FÜR DIE VERTEILUNG IM AUFTRAG DES BETRIEBES VON HEILBEHELFEN</t>
  </si>
  <si>
    <t>400.970.05</t>
  </si>
  <si>
    <t>400.970.15</t>
  </si>
  <si>
    <t>Acquisti di servizi sanitari per assitenza integrativa</t>
  </si>
  <si>
    <t>400.700.22</t>
  </si>
  <si>
    <t>RIMBORSI A FARMACIE PRIVATE PER PRESIDI SANITARI EROGATI ALLE CASE DI RIPOSO</t>
  </si>
  <si>
    <t>descrizioni schema bilancio 2018</t>
  </si>
  <si>
    <t>codice schema bilancio 2018</t>
  </si>
  <si>
    <t>780.200.18</t>
  </si>
  <si>
    <t>INSUSSISTENZE DEL PASSIVO RELATIVE AL PERSONALE - C/TFR</t>
  </si>
  <si>
    <t>PASSIVSCHWUND BETREFFEND DAS PERSONAL K/ABFERTIGUNG ("TFR")</t>
  </si>
  <si>
    <t xml:space="preserve">descrizioni CE/SP ministeriali 2019 </t>
  </si>
  <si>
    <t xml:space="preserve">codice CE/SP ministeriali 2019 </t>
  </si>
  <si>
    <t>Direzione Generale della Digitalizzazione, del Sistema Informativo Sanitario e della Statistica</t>
  </si>
  <si>
    <t>MODELLO DI RILEVAZIONE DEL CONTO ECONOMICO 
ENTI DEL SERVIZIO SANITARIO NAZIONALE</t>
  </si>
  <si>
    <t>ENTE SSN</t>
  </si>
  <si>
    <t xml:space="preserve">    TRIMESTRE</t>
  </si>
  <si>
    <t>(Unità di euro)</t>
  </si>
  <si>
    <t>DESCRIZIONE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</si>
  <si>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</si>
  <si>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</si>
  <si>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</si>
  <si>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</si>
  <si>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</si>
  <si>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</si>
  <si>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</si>
  <si>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</si>
  <si>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</si>
  <si>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</si>
  <si>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</si>
  <si>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</si>
  <si>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</si>
  <si>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</si>
  <si>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</si>
  <si>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</si>
  <si>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</si>
  <si>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</si>
  <si>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</si>
  <si>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191.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</si>
  <si>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</si>
  <si>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</si>
  <si>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</si>
  <si>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</si>
  <si>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</si>
  <si>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</si>
  <si>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</si>
  <si>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AA0361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</si>
  <si>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</si>
  <si>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</si>
  <si>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</si>
  <si>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</si>
  <si>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</si>
  <si>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</si>
  <si>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</si>
  <si>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</si>
  <si>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</si>
  <si>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</si>
  <si>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</si>
  <si>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</si>
  <si>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</si>
  <si>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</si>
  <si>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</si>
  <si>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</si>
  <si>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</si>
  <si>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</si>
  <si>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</si>
  <si>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A.4.A.3) Ricavi per prestaz. sanitarie e sociosanitarie a rilevanza sanitaria erogate a soggetti pubblici Extraregione</t>
  </si>
  <si>
    <t>AA0471</t>
  </si>
  <si>
    <t>A.4.A.3.3) Prestazioni pronto soccorso non seguite da ricovero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</si>
  <si>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</si>
  <si>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</si>
  <si>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</si>
  <si>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</si>
  <si>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</si>
  <si>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</si>
  <si>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</si>
  <si>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</si>
  <si>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</si>
  <si>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</si>
  <si>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</si>
  <si>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</si>
  <si>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</si>
  <si>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</si>
  <si>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</si>
  <si>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</si>
  <si>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</si>
  <si>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</si>
  <si>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</si>
  <si>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</si>
  <si>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</si>
  <si>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</si>
  <si>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AA0631</t>
  </si>
  <si>
    <t>A.4.B.3)  Prestazioni  di pronto soccorso non seguite da ricovero da priv. Extraregione in compensazione  (mobilità attiva)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</si>
  <si>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</si>
  <si>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</si>
  <si>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>AA0831</t>
  </si>
  <si>
    <t>A.5.C.4) Altri concorsi, recuperi e rimborsi da parte della Regione - GSA</t>
  </si>
  <si>
    <t>AA0921</t>
  </si>
  <si>
    <t>A.5.E.2) Rimborso per Pay back sui dispositivi medici</t>
  </si>
  <si>
    <t>A.5.E.3) Altri concorsi, recuperi e rimborsi da privati</t>
  </si>
  <si>
    <t>A.6.A)  Compartecipazione alla spesa per prestazioni sanitarie - Ticket sulle prestazioni di specialistica ambulatoriale e APA-PAC</t>
  </si>
  <si>
    <t>B.1.A.1.1) Medicinali con AIC, ad eccezione di vaccini, emoderivati di produzione regionale, ossigeno e altri gas medicali</t>
  </si>
  <si>
    <t>BA0051</t>
  </si>
  <si>
    <t>B.1.A.1.3) Ossigeno e altri gas medicali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</si>
  <si>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</si>
  <si>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</si>
  <si>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</si>
  <si>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</si>
  <si>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</si>
  <si>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</si>
  <si>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</si>
  <si>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BA0301</t>
  </si>
  <si>
    <t>B.1.A.9.1)  Prodotti farmaceutici ed emoderivati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</si>
  <si>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</si>
  <si>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</si>
  <si>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</si>
  <si>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</si>
  <si>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</si>
  <si>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</si>
  <si>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</si>
  <si>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</si>
  <si>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</si>
  <si>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</si>
  <si>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</si>
  <si>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</si>
  <si>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BA0541</t>
  </si>
  <si>
    <t>B.2.A.3.2) prestazioni di pronto soccorso  non seguite da ricovero - da pubblico (Aziende sanitarie pubbliche della Regione)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</si>
  <si>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</si>
  <si>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</si>
  <si>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</si>
  <si>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B.2.A.3.5) - da pubblico (Extraregione)</t>
  </si>
  <si>
    <t>BA0561</t>
  </si>
  <si>
    <t>B.2.A.3.6) prestazioni di pronto soccorso  non seguite da ricovero - da pubblico (Extraregione)</t>
  </si>
  <si>
    <t>B.2.A.3.7) - da privato - Medici SUMAI</t>
  </si>
  <si>
    <t>B.2.A.3.8) - da privato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</si>
  <si>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</si>
  <si>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</si>
  <si>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</si>
  <si>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</si>
  <si>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</si>
  <si>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</si>
  <si>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</si>
  <si>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</si>
  <si>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</si>
  <si>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</si>
  <si>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</si>
  <si>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</si>
  <si>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</si>
  <si>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</si>
  <si>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</si>
  <si>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BA1151</t>
  </si>
  <si>
    <t>B.2.A.12.1.A) Assistenza domiciliare integrata (ADI)</t>
  </si>
  <si>
    <t>BA1152</t>
  </si>
  <si>
    <t>B.2.A.12.1.B) Altre prestazioni socio-sanitarie a rilevanza sanitaria</t>
  </si>
  <si>
    <t>BA1161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</si>
  <si>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</si>
  <si>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</si>
  <si>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</si>
  <si>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</si>
  <si>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BA1341</t>
  </si>
  <si>
    <t>B.2.A.14.7)  Rimborsi, assegni e contributi v/Regione - GSA</t>
  </si>
  <si>
    <t>B.2.A.15.1) Consulenze sanitarie e sociosanitarieda Aziende sanitarie pubbliche della Regione</t>
  </si>
  <si>
    <t>B.2.A.15.2) Consulenze sanitarie e sociosanitarieda terzi - Altri soggetti pubblici</t>
  </si>
  <si>
    <t>B.2.A.15.3) Consulenze, Collaborazioni,  Interinale e altre prestazioni di lavoro sanitarie e sociosanitarie da privato</t>
  </si>
  <si>
    <t>B.2.A.15.3.C) Collaborazioni coordinate e continuative sanitarie e sociosanitarie da privato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</si>
  <si>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</si>
  <si>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</si>
  <si>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</si>
  <si>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</si>
  <si>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B.2.A.17) Costi GSA per differenziale saldo mobilità interregionale</t>
  </si>
  <si>
    <t>BA1601</t>
  </si>
  <si>
    <t>B.2.B.1.3.A)   Mensa dipendenti</t>
  </si>
  <si>
    <t>BA1602</t>
  </si>
  <si>
    <t>B.2.B.1.3.B)   Mensa degenti</t>
  </si>
  <si>
    <t>BA1831</t>
  </si>
  <si>
    <t>B.2.B.2.3.F) Altre Consulenze non sanitarie da privato -  in attuazione dell’art.79, comma 1 sexies lettera c), del D.L. 112/2008, convertito con legge 133/2008 e della legge 23 dicembre 2009 n. 191</t>
  </si>
  <si>
    <t>BA2061</t>
  </si>
  <si>
    <t>B.4.D)  Canoni di project financing</t>
  </si>
  <si>
    <t>B.4.E)  Locazioni e noleggi da Aziende sanitarie pubbliche della Regione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</si>
  <si>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</si>
  <si>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</si>
  <si>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</si>
  <si>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</si>
  <si>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</si>
  <si>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</si>
  <si>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</si>
  <si>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</si>
  <si>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B.12) Svalutazione delle immobilizzazioni e dei crediti</t>
  </si>
  <si>
    <t>B.12.A) Svalutazione delle immobilizzazioni immateriali e materiali</t>
  </si>
  <si>
    <t>B.12.B) Svalutazione dei crediti</t>
  </si>
  <si>
    <t>B.13) Variazione delle rimanenze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</si>
  <si>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</si>
  <si>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</si>
  <si>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</si>
  <si>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</si>
  <si>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</si>
  <si>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</si>
  <si>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</si>
  <si>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</si>
  <si>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</si>
  <si>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</si>
  <si>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</si>
  <si>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</si>
  <si>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</si>
  <si>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</si>
  <si>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</si>
  <si>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</si>
  <si>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</si>
  <si>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</si>
  <si>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</si>
  <si>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</si>
  <si>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</si>
  <si>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</si>
  <si>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</si>
  <si>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</si>
  <si>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</si>
  <si>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</si>
  <si>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</si>
  <si>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</si>
  <si>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</si>
  <si>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</si>
  <si>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B.14) Accantonamenti dell’esercizio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</si>
  <si>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</si>
  <si>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</si>
  <si>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</si>
  <si>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</si>
  <si>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</si>
  <si>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BA2741</t>
  </si>
  <si>
    <t>B.14.A.5) Accantonamenti per franchigia assicurativa</t>
  </si>
  <si>
    <t>B.14.A.6)  Altri accantonamenti per rischi</t>
  </si>
  <si>
    <t>BA2751</t>
  </si>
  <si>
    <t>B.14.A.7)  Accantonamenti per interessi di mora</t>
  </si>
  <si>
    <t>B.14.B) Accantonamenti per premio di operosità (SUMAI)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</si>
  <si>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</si>
  <si>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</si>
  <si>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</si>
  <si>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</si>
  <si>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</si>
  <si>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</si>
  <si>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</si>
  <si>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</si>
  <si>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</si>
  <si>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</si>
  <si>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</si>
  <si>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</si>
  <si>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</si>
  <si>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</si>
  <si>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</si>
  <si>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</si>
  <si>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</si>
  <si>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</si>
  <si>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</si>
  <si>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</si>
  <si>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</si>
  <si>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</si>
  <si>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</si>
  <si>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B.14.D.10) Altri accantonamenti</t>
  </si>
  <si>
    <t>EA0051</t>
  </si>
  <si>
    <t>E.1.B.2.1) Sopravvenienze attive per quote F.S. vincolato</t>
  </si>
  <si>
    <t xml:space="preserve">E.1.B.2.2) Sopravvenienze attive v/Aziende sanitarie pubbliche della Regione 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</si>
  <si>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</si>
  <si>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</si>
  <si>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</si>
  <si>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</si>
  <si>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</si>
  <si>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</si>
  <si>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</si>
  <si>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</si>
  <si>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EA0461</t>
  </si>
  <si>
    <t>E.2.B.4.1) Insussistenze passive per quote F.S. vincolato</t>
  </si>
  <si>
    <t>E.2.B.4.2) Insussistenze passive v/Aziende sanitarie pubbliche della Regione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</si>
  <si>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</si>
  <si>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</si>
  <si>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</si>
  <si>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</si>
  <si>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</si>
  <si>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</si>
  <si>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</si>
  <si>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</si>
  <si>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 xml:space="preserve">Y) Imposte e tasse </t>
  </si>
  <si>
    <t>Totale imposte e tasse (Y)</t>
  </si>
  <si>
    <t>Il Direttore Amministrativo</t>
  </si>
  <si>
    <t>………………………………………………………………………..</t>
  </si>
  <si>
    <t>041</t>
  </si>
  <si>
    <t xml:space="preserve">                         Ernst Paul Huber</t>
  </si>
  <si>
    <t>Florian Zerzer</t>
  </si>
  <si>
    <t>Enrico Wegher</t>
  </si>
  <si>
    <t>300.100.42</t>
  </si>
  <si>
    <t>EMODERIVATI DI PRODUZIONE REGIONALE DA ALTRI SOGGETTI PUBBLICI</t>
  </si>
  <si>
    <t>B.1.A.1.4.3</t>
  </si>
  <si>
    <t xml:space="preserve"> Emoderivati di produzione regionale da altri soggetti</t>
  </si>
  <si>
    <t>MENSA DIPENDENTI E BUONI PASTO</t>
  </si>
  <si>
    <t xml:space="preserve">MENSA FÜR DAS BEDIENSTETE PERSONAL UND ESSENSGUTSCHEINE </t>
  </si>
  <si>
    <t>B.2.B.1.3.A</t>
  </si>
  <si>
    <t>Mensa dipendenti</t>
  </si>
  <si>
    <t>Medicinali con AIC, ad eccezione di vaccini, emoderivati di produzione regionale, ossigeno e altri gas medicali</t>
  </si>
  <si>
    <t>OSSIGENO E ALTRI GAS MEDICALI CON AIC</t>
  </si>
  <si>
    <t>Ossigeno e altri gas medicali</t>
  </si>
  <si>
    <t>OSSIGENO E ALTRI GAS MEDICALI SENZA AIC</t>
  </si>
  <si>
    <t>SAUERSTOFF  UND ANDERE MEDIZINISCHE GASE OHNE AIC</t>
  </si>
  <si>
    <t>B.1.A.1.4.2</t>
  </si>
  <si>
    <t>Emoderivati di produzione regionale da pubblico (Aziende sanitarie pubbliche della Regione) - Mobilità extraregionale</t>
  </si>
  <si>
    <t>350.450.00</t>
  </si>
  <si>
    <t>ALTRE RETI DI TRASMISSIONE DATI</t>
  </si>
  <si>
    <t>SONSTIGE DATENÜBERTRAGUNGSNETZE</t>
  </si>
  <si>
    <t>350.450.10</t>
  </si>
  <si>
    <t>B.2.A.3.7</t>
  </si>
  <si>
    <t>B.2.A.3.8.G</t>
  </si>
  <si>
    <t>B.2.A.3.8.A</t>
  </si>
  <si>
    <t>B.2.A.3.8.E</t>
  </si>
  <si>
    <t>B.2.A.3.8.C</t>
  </si>
  <si>
    <t>Servizi sanitari per assistenza specialistica da Ospedali Classificati privati</t>
  </si>
  <si>
    <t>B.2.A.3.5</t>
  </si>
  <si>
    <t>B.2.A.3.9</t>
  </si>
  <si>
    <t>390.170.00</t>
  </si>
  <si>
    <t>170</t>
  </si>
  <si>
    <t>390.170.01</t>
  </si>
  <si>
    <t>01</t>
  </si>
  <si>
    <t>prestazioni di pronto soccorso  non seguite da ricovero - da pubblico (Extraregione)</t>
  </si>
  <si>
    <t>390.170.05</t>
  </si>
  <si>
    <t>B.2.A.3.8.B</t>
  </si>
  <si>
    <t>Servizi sanitari per prestazioni di pronto soccorso non seguite da ricovero - da IRCCS privati e Policlinici privati</t>
  </si>
  <si>
    <t>390.170.10</t>
  </si>
  <si>
    <t>ERSTE-HILFE-LEISTUNGEN AUF WELCHE KEINE STATIONÄRE AUFNAHME FOLGT - VON KONVENTIONIERTEN PRIVATKLINIKEN</t>
  </si>
  <si>
    <t>B.2.A.3.8.F</t>
  </si>
  <si>
    <t xml:space="preserve"> Servizi sanitari per prestazioni di pronto soccorso non seguite da ricovero - da Case di Cura private</t>
  </si>
  <si>
    <t>390.170.12</t>
  </si>
  <si>
    <t>B.2.A.3.8.D</t>
  </si>
  <si>
    <t>Servizi sanitari per prestazioni di pronto soccorso non seguite da ricovero - da Ospedali Classificati privati</t>
  </si>
  <si>
    <t>390.170.20</t>
  </si>
  <si>
    <t>PRESTAZIONI DI PRONTO SOCCORSO NON SEGUITE DA RICOVERO - DA ALTRI SOGGETTI PRIVATI  CONVENZIONATI</t>
  </si>
  <si>
    <t>B.2.A.3.8.H</t>
  </si>
  <si>
    <t xml:space="preserve"> Servizi sanitari per prestazioni di pronto soccorso non seguite da ricovero - da altri privati</t>
  </si>
  <si>
    <t>390.170.30</t>
  </si>
  <si>
    <t>ERSTE-HILFE-LEISTUNGEN AUF WELCHE KEINE STATIONÄRE AUFNAHME FOLGT - VON NICHT KONVENTIONIERTEN  PRIVATEN IRCCS UND POLIKLINIKEN</t>
  </si>
  <si>
    <t>390.170.35</t>
  </si>
  <si>
    <t>390.170.40</t>
  </si>
  <si>
    <t>390.170.42</t>
  </si>
  <si>
    <t>PRESTAZIONI DI PRONTO SOCCORSO NON SEGUITE DA RICOVERO - DA ALTRI SOGGETTI PRIVATI NON CONVENZIONATI</t>
  </si>
  <si>
    <t>390.170.60</t>
  </si>
  <si>
    <t>B.2.A.3.10</t>
  </si>
  <si>
    <t xml:space="preserve"> Servizi sanitari per prestazioni di pronto soccorso non seguite da ricovero - da privato per cittadini non residenti - Extraregione (mobilità attiva in compensazione)</t>
  </si>
  <si>
    <t>B.2.A.12.6</t>
  </si>
  <si>
    <t>B.2.A.8.3</t>
  </si>
  <si>
    <t>- da pubblico (Extraregione) - non soggette a compensazione</t>
  </si>
  <si>
    <t>400.590.00</t>
  </si>
  <si>
    <t>ACQUISTO ALTRE PRESTAZIONI SOCIO-SANITARIE A RILEVANZA SANITARIA</t>
  </si>
  <si>
    <t>400.590.20</t>
  </si>
  <si>
    <t>da pubblico  (Extraregione) - Acquisto di Altre prestazioni sociosanitarie a rilevanza sanitaria erogate a soggetti pubblici Extraregione</t>
  </si>
  <si>
    <t>B.2.A.16.7</t>
  </si>
  <si>
    <t xml:space="preserve"> Costi per prestazioni sanitarie erogate da aziende sanitarie estere (fatturate direttamente)</t>
  </si>
  <si>
    <t>430.600.00</t>
  </si>
  <si>
    <t>CANONI DI PROJECT FINANCING</t>
  </si>
  <si>
    <t>RATEN FÜR PROJECT FINANCING</t>
  </si>
  <si>
    <t>430.600.10</t>
  </si>
  <si>
    <t>B.4.D</t>
  </si>
  <si>
    <t>Canoni di project financing</t>
  </si>
  <si>
    <t>B.14.D.10</t>
  </si>
  <si>
    <t>460.900.12</t>
  </si>
  <si>
    <t>ALTRI ONERI DIVERSI DI GESTIONE - PER AUTOASSICURAZIONE</t>
  </si>
  <si>
    <t>B.9.C.4</t>
  </si>
  <si>
    <t>Altri oneri diversi di gestione - per Autoassicurazione</t>
  </si>
  <si>
    <t>B.14.D.6</t>
  </si>
  <si>
    <t>Acc. per Trattamento di fine rapporto dipendenti</t>
  </si>
  <si>
    <t>B.11.A.2</t>
  </si>
  <si>
    <t>B.11.B</t>
  </si>
  <si>
    <t>B.12.A</t>
  </si>
  <si>
    <t>530.100.11</t>
  </si>
  <si>
    <t>B.13.A.1</t>
  </si>
  <si>
    <t>Prodotti farmaceutici ed emoderivati</t>
  </si>
  <si>
    <t>530.100.12</t>
  </si>
  <si>
    <t>ACCANTONAMENTI AL FONDO SVALUTAZIONE SCORTE - SANGUE ED EMOCOMPONENTI</t>
  </si>
  <si>
    <t>B.13.A.2</t>
  </si>
  <si>
    <t>Sangue ed emocomponenti</t>
  </si>
  <si>
    <t>530.100.13</t>
  </si>
  <si>
    <t>ACCANTONAMENTI AL FONDO SVALUTAZIONE  SCORTE - DISPOSITIVI MEDICI</t>
  </si>
  <si>
    <t>ZUWEISUNG AN DEN ABWERTUNGSFONDS DER RESTBESTÄNDE - MEDIZINPRODUKTE</t>
  </si>
  <si>
    <t>B.13.A.3</t>
  </si>
  <si>
    <t>530.100.14</t>
  </si>
  <si>
    <t>ACCANTONAMENTI AL FONDO SVALUTAZIONE SCORTE - PRODOTTI DIETETICI</t>
  </si>
  <si>
    <t>ZUWEISUNG AN DEN ABWERTUNGSFONDS DER RESTBESTÄNDE - DIÄTPRODUKTE</t>
  </si>
  <si>
    <t>B.13.A.4</t>
  </si>
  <si>
    <t>Prodotti dietetici</t>
  </si>
  <si>
    <t>530.100.15</t>
  </si>
  <si>
    <t>ACCANTONAMENTI AL FONDO SVALUTAZIONE SCORTE - MATERIALI PER LA PROFILASSI (VACCINI)</t>
  </si>
  <si>
    <t>ZUWEISUNG AN DEN ABWERTUNGSFONDS DER RESTBESTÄNDE - MATERIAL FÜR DIE PROPHYLAXE (IMPFSTOFFE)</t>
  </si>
  <si>
    <t>B.13.A.5</t>
  </si>
  <si>
    <t>Materiali per la profilassi (vaccini)</t>
  </si>
  <si>
    <t>530.100.16</t>
  </si>
  <si>
    <t>ACCANTONAMENTI AL FONDO SVALUTAZIONE SCORTE - PRODOTTI CHIMICI</t>
  </si>
  <si>
    <t>ZUWEISUNG AN DEN ABWERTUNGSFONDS DER RESTBESTÄNDE - CHEMISCHE PRODUKTE</t>
  </si>
  <si>
    <t>B.13.A.6</t>
  </si>
  <si>
    <t>530.100.17</t>
  </si>
  <si>
    <t>ACCANTONAMENTI AL FONDO SVALUTAZIONE SCORTE - MATERIALI E PRODOTTI  PER USO VETERINARIO</t>
  </si>
  <si>
    <t>B.13.A.7</t>
  </si>
  <si>
    <t>530.100.18</t>
  </si>
  <si>
    <t>ACCANTONAMENTI AL FONDO SVALUTAZIONE SCORTE - ALTRI BENI E PRODOTTI SANITARI</t>
  </si>
  <si>
    <t>B.13.A.8</t>
  </si>
  <si>
    <t>530.100.21</t>
  </si>
  <si>
    <t>VARIAZIONE DELLE SCORTE NON SANITARIE - PRODOTTI ALIMENTARI</t>
  </si>
  <si>
    <t>B.13.B.1</t>
  </si>
  <si>
    <t>530.100.22</t>
  </si>
  <si>
    <t>B.13.B.2</t>
  </si>
  <si>
    <t>Materiali di guardaroba, di pulizia, e di convivenza in genere</t>
  </si>
  <si>
    <t>530.100.23</t>
  </si>
  <si>
    <t>B.13.B.3</t>
  </si>
  <si>
    <t>530.100.24</t>
  </si>
  <si>
    <t>VARIAZIONE DELLE SCORTE NON SANITARIE - CANCELLERIA, STAMPATI E MATERIALI DI CONSUMO PER L'INFORMATICA</t>
  </si>
  <si>
    <t>B.13.B.4</t>
  </si>
  <si>
    <t>530.100.25</t>
  </si>
  <si>
    <t>VARIAZIONE DELLE SCORTE NON SANITARIE - MATERIALI PER MANUTENZIONE</t>
  </si>
  <si>
    <t>B.13.B.5</t>
  </si>
  <si>
    <t>530.100.26</t>
  </si>
  <si>
    <t>B.13.B.6</t>
  </si>
  <si>
    <t>B.14.D.3</t>
  </si>
  <si>
    <t>B.14.D.4</t>
  </si>
  <si>
    <t>B.14.D.5</t>
  </si>
  <si>
    <t>B.14.D.1</t>
  </si>
  <si>
    <t>B.14.D.2</t>
  </si>
  <si>
    <t>ACCANTONAMENTI AL FONDO PER TRATTAMENTI DI QUIESCENZA</t>
  </si>
  <si>
    <t>B.14.D.7</t>
  </si>
  <si>
    <t>Acc. per Trattamenti di quiescenza e simili</t>
  </si>
  <si>
    <t>535.630.00</t>
  </si>
  <si>
    <t>630</t>
  </si>
  <si>
    <t>ACCANTONAMENTI PER FONDI INTEGRATIVI PENSIONE</t>
  </si>
  <si>
    <t>535.630.10</t>
  </si>
  <si>
    <t>B.14.D.8</t>
  </si>
  <si>
    <t>Acc. per Fondi integrativi pensione</t>
  </si>
  <si>
    <t>B.14.A.1</t>
  </si>
  <si>
    <t>B.14.A.2</t>
  </si>
  <si>
    <t>B.14.A.6</t>
  </si>
  <si>
    <t>B.14.A.3</t>
  </si>
  <si>
    <t>B.14.A.4</t>
  </si>
  <si>
    <t>535.700.50</t>
  </si>
  <si>
    <t>ACCANTONAMENTI PER FRANCHIGIA ASSICURATIVA</t>
  </si>
  <si>
    <t>B.14.A.5</t>
  </si>
  <si>
    <t>Accantonamenti per franchigia assicurativa</t>
  </si>
  <si>
    <t>535.700.92</t>
  </si>
  <si>
    <t>92</t>
  </si>
  <si>
    <t>B.14.A.7</t>
  </si>
  <si>
    <t>Altri accantonamenti per interessi di mora</t>
  </si>
  <si>
    <t>535.800.05</t>
  </si>
  <si>
    <t>ACCANTONAMENTI PER QUOTE INUTILIZZATE DEI CONTRIBUTI INDISTINTI FINALIZZATI DA PAB DA FSP</t>
  </si>
  <si>
    <t>B.14.C.1</t>
  </si>
  <si>
    <t>Accantonamenti per quote inutilizzate contributi da Regione e Prov. Aut. per quota F.S. indistinto finalizzato</t>
  </si>
  <si>
    <t>B.14.C.2</t>
  </si>
  <si>
    <t>B.14.C.3</t>
  </si>
  <si>
    <t>B.14.C.4</t>
  </si>
  <si>
    <t>B.14.C.5</t>
  </si>
  <si>
    <t>535.800.50</t>
  </si>
  <si>
    <t>ACCANTONAMENTI PER QUOTE INUTILIZZATE DEI CONTRIBUTI PER RICERCA DA PRIVATI</t>
  </si>
  <si>
    <t>ZUWEISUNGEN AN RÜCKSTELLUNGEN FÜR NICHT VERWENDETE FORSCHUNGSBEITRÄGE VON PRIVATEN</t>
  </si>
  <si>
    <t>B.14.C.6</t>
  </si>
  <si>
    <t>Accantonamenti per quote inutilizzate contributi da soggetti privati per ricerca</t>
  </si>
  <si>
    <t>560.200.05</t>
  </si>
  <si>
    <t>INSUSSISTENZE DELL'ATTIVO RELATIVE A QUOTE DI CONTRIBUTI VINCOLATI DA PAB</t>
  </si>
  <si>
    <t>E.2.B.4.1</t>
  </si>
  <si>
    <t xml:space="preserve"> Insussistenze passive per quote F.S. vincolato</t>
  </si>
  <si>
    <t>E.2.B.4.3.A</t>
  </si>
  <si>
    <t>E.2.B.4.3.B</t>
  </si>
  <si>
    <t>E.2.B.4.3.C</t>
  </si>
  <si>
    <t>E.2.B.4.3.D</t>
  </si>
  <si>
    <t>E.2.B.4.3.E</t>
  </si>
  <si>
    <t>E.2.B.4.3.F</t>
  </si>
  <si>
    <t>E.2.B.4.3.G</t>
  </si>
  <si>
    <t>600.100.11</t>
  </si>
  <si>
    <t>600.100.12</t>
  </si>
  <si>
    <t>VARIAZIONE DELLE SCORTE - SANGUE ED EMOCOMPONENTI</t>
  </si>
  <si>
    <t>600.100.13</t>
  </si>
  <si>
    <t>VARIAZIONE DELLE SCORTE - DISPOSITIVI MEDICI</t>
  </si>
  <si>
    <t>VERÄNDERUNGEN DER RESTBESTÄNDE - MEDIZINPRODUKTE</t>
  </si>
  <si>
    <t>600.100.14</t>
  </si>
  <si>
    <t>VARIAZIONE DELLE SCORTE - PRODOTTI DIETETICI</t>
  </si>
  <si>
    <t>VERÄNDERUNGEN DER RESTBESTÄNDE - DIÄTPRODUKTE</t>
  </si>
  <si>
    <t>600.100.15</t>
  </si>
  <si>
    <t>VARIAZIONE DELLE SCORTE - MATERIALI PER LA PROFILASSI (VACCINI)</t>
  </si>
  <si>
    <t>VERÄNDERUNGEN DER RESTBESTÄNDE - MATERIAL FÜR DIE PROPHYLAXE (IMPFSTOFFE)</t>
  </si>
  <si>
    <t>600.100.16</t>
  </si>
  <si>
    <t>VARIAZIONE DELLE SCORTE - PRODOTTI CHIMICI</t>
  </si>
  <si>
    <t>VERÄNDERUNGEN DER RESTBESTÄNDE - CHEMISCHE PRODUKTE</t>
  </si>
  <si>
    <t>600.100.17</t>
  </si>
  <si>
    <t>VARIAZIONE DELLE SCORTE - MATERIALI E PRODOTTI  PER USO VETERINARIO</t>
  </si>
  <si>
    <t>600.100.18</t>
  </si>
  <si>
    <t>VARIAZIONE DELLE SCORTE - ALTRI BENI E PRODOTTI SANITARI</t>
  </si>
  <si>
    <t>600.200.11</t>
  </si>
  <si>
    <t>600.200.12</t>
  </si>
  <si>
    <t>600.200.13</t>
  </si>
  <si>
    <t>600.200.14</t>
  </si>
  <si>
    <t>600.200.15</t>
  </si>
  <si>
    <t>600.200.16</t>
  </si>
  <si>
    <t>A.1.A.1.1</t>
  </si>
  <si>
    <t>Finanziamento indistinto</t>
  </si>
  <si>
    <t>700.100.12</t>
  </si>
  <si>
    <t>CONTRIBUTI IN C/ESERCIZIO DA PAB CON DESTINAZIONE INDISTINTA FINALIZZATA</t>
  </si>
  <si>
    <t>A.1.A.1.2</t>
  </si>
  <si>
    <t>Finanziamento indistinto finalizzato</t>
  </si>
  <si>
    <t>700.100.14</t>
  </si>
  <si>
    <t>CONTRIBUTI IN C/ESERCIZIO DA PAB CON DESTINAZIONE INDISTINTA PER FUNZIONI - PRONTO SOCCORSO</t>
  </si>
  <si>
    <t>A.1.A.1.3.A</t>
  </si>
  <si>
    <t>Funzioni - Pronto Soccorso</t>
  </si>
  <si>
    <t>700.100.16</t>
  </si>
  <si>
    <t>CONTRIBUTI IN C/ESERCIZIO DA PAB CON DESTINAZIONE INDISTINTA PER FUNZIONI</t>
  </si>
  <si>
    <t>A.1.A.1.3.B</t>
  </si>
  <si>
    <t>Funzioni - Altro</t>
  </si>
  <si>
    <t>BEITRÄGE FÜR LAUFENDE AUSGABEN VOM GESUNDHEITSMINISTERIUM UND ANDEREN STAATLICHEN VERWALTUNGEN</t>
  </si>
  <si>
    <t>710.100.05</t>
  </si>
  <si>
    <t>CONTRIBUTI IN C/ESERCIZIO DA MINISTERO DELLA SALUTE (EXTRA FONDO)</t>
  </si>
  <si>
    <t>BEITRÄGE FÜR LAUFENDE AUSGABEN VOM GESUNDHEITSMINISTERIUM (AUSSERHALB DES LGF)</t>
  </si>
  <si>
    <t>Contributi da Ministero della Salute (extra fondo)</t>
  </si>
  <si>
    <t>CONTRIBUTI IN C/ESERCIZIO DA AMMINISTRAZIONI STATALI CON VINCOLO DI DESTINAZIONE</t>
  </si>
  <si>
    <t>VERWENDUNGSGEBUNDENE BEITRÄGE FÜR LAUFENDE AUSGABEN VON STAATLICHEN VERWALTUNGEN</t>
  </si>
  <si>
    <t>CONTRIBUTI IN C/ESERCIZIO DA ALTRI ENTI PUBBLICI CON VINCOLO DI DESTINAZIONE</t>
  </si>
  <si>
    <t>VERWENDUNGSGEBUNDENE BEITRÄGE FÜR LAUFENDE AUSGABEN VON ANDEREN ÖFFENTLICHEN KÖRPERSCHAFTEN</t>
  </si>
  <si>
    <t>A.1.B.3.2</t>
  </si>
  <si>
    <t>710.400.05</t>
  </si>
  <si>
    <t>UTILIZZO FONDI PER QUOTE INUTILIZZATE CONTRIBUTI DI ESERCIZI PRECEDENTI DA PAB PER FSP DA INDISTINTA FINALIZZATA</t>
  </si>
  <si>
    <t>Utilizzo fondi per quote inutilizzate contributi di esercizi precedenti da Regione o Prov. Aut. per quota F.S. regionale indistinto finalizzato</t>
  </si>
  <si>
    <t>A.3.E</t>
  </si>
  <si>
    <t>A.4.A.3.15.B</t>
  </si>
  <si>
    <t>A.4.A.3.18</t>
  </si>
  <si>
    <t>A.4.A.3.16</t>
  </si>
  <si>
    <t>A.4.A.3.14</t>
  </si>
  <si>
    <t>A.4.A.3.12</t>
  </si>
  <si>
    <t>Altre prestazioni sanitarie e sociosanitarie a rilevanza sanitaria erogate a soggetti pubblici Extraregione</t>
  </si>
  <si>
    <t>720.200.31</t>
  </si>
  <si>
    <t>PRESTAZIONI ASSISTENZA INTEGRATIVA AD AZIENDE SANITARIE PUBBLICHE (EXTRAREGIONE)</t>
  </si>
  <si>
    <t>Prestazioni assistenza integrativa da pubblico (extraregione)</t>
  </si>
  <si>
    <t>720.200.32</t>
  </si>
  <si>
    <t>PRESTAZIONI ASSISTENZA PROTESICA AD AZIENDE SANITARIE PUBBLICHE (EXTRAREGIONE)</t>
  </si>
  <si>
    <t>A.4.A.3.11</t>
  </si>
  <si>
    <t>Prestazioni assistenza protesica da pubblico (extraregione)</t>
  </si>
  <si>
    <t>720.200.60</t>
  </si>
  <si>
    <t>Prestazioni pronto soccorso non seguite da ricovero</t>
  </si>
  <si>
    <t>720.200.80</t>
  </si>
  <si>
    <t>ALTRE PRESTAZIONI SANITARIE E SOCIO-SANITARIE A RILEVANZA SANITARIA NON SOGGETTE A COMPENSAZIONE EXTRA PAB</t>
  </si>
  <si>
    <t>A.4.A.15.B</t>
  </si>
  <si>
    <t>720.250.25</t>
  </si>
  <si>
    <t>A.4.B.3</t>
  </si>
  <si>
    <t xml:space="preserve">  Prestazioni  di pronto soccorso non seguite da ricovero da priv. Extraregione in compensazione  (mobilità attiva)</t>
  </si>
  <si>
    <t>720.250.30</t>
  </si>
  <si>
    <t>LEISTUNGEN FÜR DIE VERTEILUNG VON MEDIKAMENTEN IM RAHMEN VON FILE F - VON PRIVATEN FÜR NICHT IM LAND ANSÄSSIGE BÜRGER (AKTIVE VERRECHNETE MOBILITÄT)</t>
  </si>
  <si>
    <t>Prestazioni di File F da priv. Extraregione in compensazione (mobilità attiva)</t>
  </si>
  <si>
    <t>A.4.B.5</t>
  </si>
  <si>
    <t>A.5.E.3</t>
  </si>
  <si>
    <t>740.300.15</t>
  </si>
  <si>
    <t>RIMBORSO PER PAY BACK SUI DISPOSITIVI MEDICI</t>
  </si>
  <si>
    <t>PAY-BACK-RÜCKVERGÜTUNGEN FÜR MEDIZINPRODUKTE</t>
  </si>
  <si>
    <t>Rimborso per Pay-back sui dispositivi medici</t>
  </si>
  <si>
    <t>770.900.30</t>
  </si>
  <si>
    <t>PROVENTI FINANZIARI DA CREDITI ISCRITTI NELLE IMMOBILIZZAZIONI</t>
  </si>
  <si>
    <t>FINANZERTRÄGE AUS FORDERUNGEN DES FINANZANLAGEVERMÖGENS</t>
  </si>
  <si>
    <t>C.2.B</t>
  </si>
  <si>
    <t>Proventi finanziari da crediti iscritti nelle immobilizzazioni</t>
  </si>
  <si>
    <t>770.900.90</t>
  </si>
  <si>
    <t>C.2.D</t>
  </si>
  <si>
    <t>Altri proventi finanziari diversi dai precedenti</t>
  </si>
  <si>
    <t>E.1.B.2.3.A</t>
  </si>
  <si>
    <t>E.1.B.2.3.B</t>
  </si>
  <si>
    <t>E.1.B.2.3.C</t>
  </si>
  <si>
    <t>E.1.B.2.3.D</t>
  </si>
  <si>
    <t>E.1.B.2.3.E</t>
  </si>
  <si>
    <t>E.1.B.2.3.F</t>
  </si>
  <si>
    <t>E.1.B.2.3.G</t>
  </si>
  <si>
    <t>400.100.01</t>
  </si>
  <si>
    <t>ASSISTENZA PROTESICA DA ALTRI SOGGETTI PUBBLICI DELLA PAB ART. 26, C. 3 L. 833/78 E DM 27 AGOSTO 1999, N. 332.</t>
  </si>
  <si>
    <t>B.2.A.6.2</t>
  </si>
  <si>
    <t>400.100.02</t>
  </si>
  <si>
    <t>02</t>
  </si>
  <si>
    <t>ASSISTENZA PROTESICA DA PUBBLICO EXTRA PAB ART. 26, C. 3 L. 833/78 E DM 27 AGOSTO 1999, N. 332.</t>
  </si>
  <si>
    <t>B.2.A.6.3</t>
  </si>
  <si>
    <t>ZUWEISUNGEN AN RÜCKSTELLUNGEN FÜR NICHT VERWENDETE BETRÄGE DER NICHT ZWECKGEBUNDENEN ZIELGERICHTETEN BEITRÄGE DES LANDES AUS DEM LGF</t>
  </si>
  <si>
    <t>LIEFERUNG VON MEDIZINISCHEN GÜTERN VON SANITÄTSBETRIEBEN AUSSERHALB DES LANDES</t>
  </si>
  <si>
    <t>da pubblico (Extraregione) non soggette a compensazione</t>
  </si>
  <si>
    <t>Acquisti prestazioni  socio-sanitarie a rilevanza sanitaria</t>
  </si>
  <si>
    <t>ASSISTENZA SPECIALISTICA ESTERNA - PRESTAZIONI DI PRONTO SOCCORSO NON SEGUITE DA RICOVERO</t>
  </si>
  <si>
    <t>PRESTAZIONI DI PRONTO SOCCORSO NON SEGUITE DA RICOVERO - DA IRCCS PRIVATI E POLICLINICI PRIVATI CONVENZIONATI</t>
  </si>
  <si>
    <t>PRESTAZIONI DI PRONTO SOCCORSO NON SEGUITE DA RICOVERO - DA CASE DI CURA PRIVATE CONVENZIONATE</t>
  </si>
  <si>
    <t>PRESTAZIONI DI PRONTO SOCCORSO NON SEGUITE DA RICOVERO - DA OSPEDALI CLASSIFICATI PRIVATI CONVENZIONATI</t>
  </si>
  <si>
    <t>PRESTAZIONI DI PRONTO SOCCORSO NON SEGUITE DA RICOVERO - DA IRCCS PRIVATI E POLICLINICI PRIVATI NON CONVENZIONATI</t>
  </si>
  <si>
    <t>PRESTAZIONI DI PRONTO SOCCORSO NON SEGUITE DA RICOVERO - DA CASE DI CURA PRIVATE NON CONVENZIONATE</t>
  </si>
  <si>
    <t>PRESTAZIONI DI PRONTO SOCCORSO NON SEGUITE DA RICOVERO - DA OSPEDALI CLASSIFICATI PRIVATI NON CONVENZIONATI</t>
  </si>
  <si>
    <t>ACCANTONAMENTI AL FONDO SVALUTAZIONE  SCORTE - PRODOTTI FARMACEUTICI ED EMODERIVATI</t>
  </si>
  <si>
    <t>VARIAZIONE DELLE SCORTE NON SANITARIE - TESSILI, VESTIARIO E MATERIALI PER LA PULIZIA E DI CONVIVENZA</t>
  </si>
  <si>
    <t>VARIAZIONE DELLE SCORTE NON SANITARIE - COMBUSTIBILI, CARBURANTI E LUBRIFICANTI</t>
  </si>
  <si>
    <t>VARIAZIONE DELLE SCORTE NON SANITARIE - ALTRI BENI NON SANITARI</t>
  </si>
  <si>
    <t>VARIAZIONE DELLE SCORTE - PRODOTTI FARMACEUTICI ED EMODERIVATI</t>
  </si>
  <si>
    <t>PRESTAZIONI DI PRONTO SOCCORSO NON SEGUITO DA RICOVERO AD AZIENDE SANITARIE EXTRA PAB</t>
  </si>
  <si>
    <t>PRESTAZIONI DI PRONTO SOCCORSO NON SEGUITE DA RICOVERO EROGATE DA PRIVATI  V/ RESIDENTI EXTRAREGIONE (MOBILITÀ ATTIVA IN COMPENSAZIONE)</t>
  </si>
  <si>
    <t>PRESTAZIONI DI DISTRIBUZIONE FARMACI FILE F EROGATE DA PRIVATI  V/ RESIDENTI EXTRA PAB (MOBILITÀ ATTIVA IN COMPENSAZIONE)</t>
  </si>
  <si>
    <t>PRESTAZIONI NON DI RICOVERO - AMBULATORIALI - EROGATE DA PRIVATI  V/ RESIDENTI EXTRAREGIONE (MOBILITÀ ATTIVA IN COMPENSAZIONE)</t>
  </si>
  <si>
    <t xml:space="preserve">NICHT VERWENDUNGSGEBUNDENE ZIELGERICHTETE BEITRÄGE DES LANDES FÜR LAUFENDE AUSGABEN </t>
  </si>
  <si>
    <t>NICHT VERWENDUNGSGEBUNDENE BEITRÄGE DES LANDES FÜR LAUFENDE AUSGABEN - NOTAUFNAHME</t>
  </si>
  <si>
    <t>NICHT VERWENDUNGSGEBUNDENE BEITRÄGE DES LANDES FÜR LAUFENDE AUSGABEN -VERSORGUNGSFUNKTIONEN</t>
  </si>
  <si>
    <t>ATTENZIONE - NUOVI CONTI A ZERO</t>
  </si>
  <si>
    <t>340.900.05</t>
  </si>
  <si>
    <t>ALTRI SERVIZI RESI DA ENTI PUBBLICI</t>
  </si>
  <si>
    <t xml:space="preserve">SONSTIGE VON ÖFFENTLICHEN EINRICHTUNGEN ERBRACHTE DIENSTLEISTUNGEN </t>
  </si>
  <si>
    <t>B.2.B.1.12.B</t>
  </si>
  <si>
    <t>Altri servizi non sanitari da altri soggetti pubblici</t>
  </si>
  <si>
    <t>BLUTPRODUKTE AUS REGIONALER PRODUKTION VON ÖFFENTLICHEN SANITÄTSBETRIEBEN AUSSERHALB DES LANDES (VERRECHNETE MOBILITÄT)</t>
  </si>
  <si>
    <t>BLUTPRODUKTE AUS REGIONALER PRODUKTION VON ANDEREN ÖFFENTLICHEN EINRICHTUNGEN</t>
  </si>
  <si>
    <t>BLUT UND BLUTBESTANDTEILE</t>
  </si>
  <si>
    <t>BLUT UND BLUTBESTANDTEILE VON ÖFFENTLICHEN SANITÄTSBETRIEBEN AUSSERHALB DES LANDES (VERRECHNETE MOBILITÄT)</t>
  </si>
  <si>
    <t>BLUT UND BLUTBESTANDTEILE VON ANDEREN ANBIETERN</t>
  </si>
  <si>
    <t>MATERIAL FÜR HYGIENISCH-GESUNDHEITLICHE PROPHYLAXE</t>
  </si>
  <si>
    <t xml:space="preserve">TIERÄRZTLICHE MEDIZINISCHE PRODUKTE </t>
  </si>
  <si>
    <t>TIERÄRZTLICHES MATERIAL UND  PRODUKTE</t>
  </si>
  <si>
    <t>ANDERE MEDIZINISCHE GÜTER UND PRODUKTE</t>
  </si>
  <si>
    <t>EINKÄUFE VON NICHT-MEDIZINISCHEN  GÜTERN</t>
  </si>
  <si>
    <t>SCHREIBWAREN, DRUCKWARE UND VERBRAUCHSMATERIAL FÜR INFORMATIK</t>
  </si>
  <si>
    <t>EINKÄUFE VON ANDEREN NICHT-MEDIZINISCHEN GÜTERN</t>
  </si>
  <si>
    <t>LEISTUNGEN FÜR PATIENTENTRANSPORT</t>
  </si>
  <si>
    <t>SERVIZI DI TRASPORTO SANITARI DA ALTRI SOGGETTI PUBBLICI DELLA PAB - ELISOCCORSO</t>
  </si>
  <si>
    <t>LEISTUNGEN FÜR PATIENTENTRANSPORT VON ANDEREN ÖFFENTLICHEN EINRICHTUNGEN DES LANDES - FLUGRETTUNG</t>
  </si>
  <si>
    <t>LEISTUNGEN FÜR PATIENTENTRANSPORT VON PRIVATEN - FLUGRETTUNG</t>
  </si>
  <si>
    <t>ANDERE PATIENTENTRANSPORTE VON ANDEREN ÖFFENTLICHEN EINRICHTUNGEN DES LANDES</t>
  </si>
  <si>
    <t>PATIENTENTRANSPORTE VON ÖFFENTLICHEN EINRICHTUNGEN AUSSERHALB DES LANDES VERRECHNET</t>
  </si>
  <si>
    <t>SERVIZI DI TRASPORTO SANITARI DA PUBBLICO EXTRA PAB (MOBILITÀ COMPENSATA)</t>
  </si>
  <si>
    <t>PATIENTENTRANSPORTE VON ÖFFENTLICHEN EINRICHTUNGEN AUSSERHALB DES LANDES (VERRECHNETE MOBILITÄT)</t>
  </si>
  <si>
    <t>PATIENTENTRANSPORTE VON PRIVATEN</t>
  </si>
  <si>
    <t>NICHT-MEDIZINISCHE TRANSPORTE</t>
  </si>
  <si>
    <t>GESUNDHEITSBERATUNGEN VON SANITÄTSBETRIEBEN AUSSERHALB DES LANDES</t>
  </si>
  <si>
    <t>GESUNDHEITSBERATUNGEN VON AUSLÄNDISCHEN SANITÄTSBETRIEBEN</t>
  </si>
  <si>
    <t>GESUNDHEITSBERATUNGEN VON PRIVATEN GESUNDHEITSEINRICHTUNGEN</t>
  </si>
  <si>
    <t>ANDERE GESUNDHEITSBERATUNGEN</t>
  </si>
  <si>
    <t>ALTRI SERVIZI RESI DA ASSOCIAZIONI E DA ALTRI PRIVATI</t>
  </si>
  <si>
    <t xml:space="preserve">SONSTIGE VON VEREINEN UND ANDEREN PRIVATEN ERBRACHTE DIENSTLEISTUNGEN </t>
  </si>
  <si>
    <t>DIENST FÜR DIE ZUVERFÜGUNGSTELLUNG VON GESUNDHEITSPERSONAL</t>
  </si>
  <si>
    <t>EINKÄUFE VON GESUNDHEITSLEISTUNGEN - BASISMEDIZIN</t>
  </si>
  <si>
    <t>KONVENTIONEN FÜR KINDERÄRZTLICHE BETREUUNG</t>
  </si>
  <si>
    <t>VERGÜTUNGEN - KONVENTIONEN FÜR KINDERÄRZTLICHE BETREUUNG</t>
  </si>
  <si>
    <t>SOZIALABGABEN - KONVENTIONEN FÜR KINDERÄRZTLICHE BETREUUNG</t>
  </si>
  <si>
    <t>KONVENTIONEN FÜR ÄRZTLICHEN BEREITSCHAFTSDIENST NACHT- UND FEIERTAGE</t>
  </si>
  <si>
    <t>VERGÜTUNGEN - KONVENTIONEN FÜR ÄRZTLICHEN BEREITSCHAFTSDIENST NACHT- UND FEIERTAGE</t>
  </si>
  <si>
    <t>LEISTUNGEN DER NOTAUFNAHME OHNE ANSCHLIESSENDE  STATIONÄRE AUFNAHME - VON SANITÄTSBETRIEBEN AUSSERHALB DES LANDES (VERRECHNETE MOBILITÄT)</t>
  </si>
  <si>
    <t>LEISTUNGEN DER NOTAUFNAHME OHNE ANSCHLIESSENDE  STATIONÄRE AUFNAHME - VON KONVENTIONIERTEN  PRIVATEN IRCCS UND POLIKLINIKEN</t>
  </si>
  <si>
    <t>LEISTUNGEN DER NOTAUFNAHME OHNE ANSCHLIESSENDE  STATIONÄRE AUFNAHME - VON KONVENTIONIERTEN ALS PRIVAT EINGESTUFTEN KRANKENHÄUSERN</t>
  </si>
  <si>
    <t>LEISTUNGEN DER NOTAUFNAHME OHNE ANSCHLIESSENDE  STATIONÄRE AUFNAHME - VON ANDEREN KONVENTIONIERTEN PRIVATEN EINRICHTUNGEN</t>
  </si>
  <si>
    <t>LEISTUNGEN DER NOTAUFNAHME OHNE ANSCHLIESSENDE  STATIONÄRE AUFNAHME - VON NICHT KONVENTIONIERTEN PRIVATKLINIKEN</t>
  </si>
  <si>
    <t>LEISTUNGEN DER NOTAUFNAHME OHNE ANSCHLIESSENDE  STATIONÄRE AUFNAHME - VON NICHT KONVENTIONIERTEN ALS PRIVAT EINGESTUFTEN KRANKENHÄUSERN</t>
  </si>
  <si>
    <t xml:space="preserve">LEISTUNGEN DER NOTAUFNAHME OHNE ANSCHLIESSENDE  STATIONÄRE AUFNAHME  - VON ANDEREN NICHT KONVENTIONIERTEN PRIVATEN EINRICHTUNGEN </t>
  </si>
  <si>
    <t xml:space="preserve">PRESTAZIONI DI PRONTO SOCCORSO NON SEGUITE DA DA RICOVERO - DA PRIVATO PER CITTADINI NON RESIDENTI </t>
  </si>
  <si>
    <t>LEISTUNGEN DER NOTAUFNAHME OHNE ANSCHLIESSENDE  STATIONÄRE AUFNAHME  - VON PRIVATEN EINRICHTUNGEN FÜR NICHT IM LAND ANSÄSSIGE BÜRGER (AKTIVE VERRECHNETE MOBILITÄT)</t>
  </si>
  <si>
    <t>ANKAUF VON GESUNDHEITSLEISTUNGEN FÜR PROTHETISCHE, ERGÄNZENDE UND REHABILITATIONSBETREUUNG  SOWIE VON PSYCHIATRISCHEN LEISTUNGEN, LEISTUNGEN FÜR DIE DIREKTE VERTEILUNG VON MEDIKAMENTEN, THERMALLEISTUNGEN UND SOZIAL-GESUNDHEITLICHEN LEISTUNGEN VON GESUNDHEITLICHER RELEVANZ</t>
  </si>
  <si>
    <t>PROTHETISCHE BETREUUNG VON ANDEREN ÖFFENTLICHEN EINRICHTUNGEN DES LANDES ART. 26, ABSATZ 3 G. 833/78 UND M.D.  332 VOM 27. AUGUST 1999</t>
  </si>
  <si>
    <t>PROTHETISCHE BETREUUNG VON ÖFFENTLICHEN EINRICHTUNGEN AUSSERHALB DES LANDES ART. 26, ABSATZ 3 G. 833/78 UND M.D.  332 VOM 27. AUGUST 1999</t>
  </si>
  <si>
    <t>ACQUISTO ALTRE PRESTAZIONI SOCIO-SANITARIE A RILEVANZA SANITARIA DA PUBBLICO EXTRA PAB</t>
  </si>
  <si>
    <t xml:space="preserve">RÜCKERSTATTUNGEN AN PRIVATE APOTHEKEN UND HANDELSBETRIEBE FÜR HEILBEHELFE </t>
  </si>
  <si>
    <t>RÜCKERSTATTUNGEN AN ÖFFENTLICHE APOTHEKEN FÜR HEILBEHELFE GEM. LG 16/2012</t>
  </si>
  <si>
    <t>RÜCKERSTATTUNGEN AN PRIVATE APOTHEKEN UND HANDELSBETRIEBE FÜR HEILBEHELFE GEM. LG 16/2012</t>
  </si>
  <si>
    <t xml:space="preserve">RIMBORSI A FARMACIE PUBBLICHE PER GALENICI  </t>
  </si>
  <si>
    <t>ANKAUF LEISTUNGEN FÜR DIE VERTEILUNG IM AUFTRAG DES BETRIEBES VON HEILBEHELFEN FÜR DIABETIKER - ART. 3, GESETZ Nr. 115/1987 - VON ÖFFENTLICHEN EINRICHTUNGEN (ANDERE ÖFFENTLICHE EINRICHTUNGEN DES LANDES)</t>
  </si>
  <si>
    <t>ACQUISTO PRESTAZIONI PER LA DISTRIBUZIONE PER CONTO DELL'AZIENDA DEI PRESIDI SANITARI PER DIABETICI - ART. 3, LEGGE Nr. 115/1987 - DA PRIVATO</t>
  </si>
  <si>
    <t>ANKAUF LEISTUNGEN FÜR DIE VERTEILUNG IM AUFTRAG DES BETRIEBES VON HEILBEHELFEN FÜR DIABETIKER - ART. 3,  GESETZ NR. 115/1987 - VON PRIVATEN</t>
  </si>
  <si>
    <t xml:space="preserve">ACQUISTI SERVIZI SANITARI PER ASSISTENZA OSPEDALIERA E ALTRE PRESTAZIONI SANITARIE NON DI RICOVERO </t>
  </si>
  <si>
    <t>PRESTAZIONI DI RICOVERO DA AZIENDE SANITARIE EXTRA PAB (MOBILITÀ COMPENSATA)</t>
  </si>
  <si>
    <t>AUFENTHALTSBEZOGENE LEISTUNGEN VON ANDEREN ÖFFENTLICHEN EINRICHTUNGEN DES LANDES</t>
  </si>
  <si>
    <t>NICHT AUFENTHALTSBEZOGENE GESUNDHEITSLEISTUNGEN</t>
  </si>
  <si>
    <t>GESUNDHEITSLEISTUNGEN (IBMDR) VON SANITÄTSBETRIEBEN AUSSERHALB DES LANDS (VERRECHNETE MOBILITÄT)</t>
  </si>
  <si>
    <t>SONSTIGE GESUNDHEITSDIENSTE UND SOZIAL-GESUNDHEITLICHE DIENSTE VON GESUNDHEITLICHER RELEVANZ VON ÖFFENTLICHEN EINRICHTUNGEN AUSSERHALB DES LANDES</t>
  </si>
  <si>
    <t>FORNITURA DI PERSONALE DA  PUBBLICO EXTRA PAB</t>
  </si>
  <si>
    <t>ZURVERFÜGUNGSTELLUNG VON PERSONAL VON ÖFFENTLICHEN EINRICHTUNGEN AUSSERHALB DES LANDES</t>
  </si>
  <si>
    <t>NICHT AUFENTHALTSBEZOGENE GESUNDHEITSLEISTUNGEN VON AUSLÄNDISCHEN SANITÄTSBETRIEBEN (DIREKT VERRECHNET)</t>
  </si>
  <si>
    <t>NICHT AUFENTHALTSBEZOGENE GESUNDHEITSLEISTUNGEN VON AUSLÄNDISCHEN SANITÄTSBETRIEBEN (VERRECHNETE MOBILITÄT)</t>
  </si>
  <si>
    <t>SONSTIGE GESUNDHEITLICHE DIENSTLEISTUNGEN VON PRIVATEN</t>
  </si>
  <si>
    <t>ZURVERFÜGUNGSTELLUNG VON PERSONAL VON PRIVATEN GESUNDHEITSEINRICHTUNGEN (DIREKT VERRECHNET)</t>
  </si>
  <si>
    <t>LIEFERUNG VON MEDIZINISCHEN GÜTERN</t>
  </si>
  <si>
    <t xml:space="preserve">BEITRÄGE FÜR EHRENAMTLICHE VEREINE </t>
  </si>
  <si>
    <t>BEITRÄGE FÜR NICHT EHRENAMTLICHE VEREINE UND SONSTIGE KÖRPERSCHAFTEN</t>
  </si>
  <si>
    <t>MIETEN - GESUNDHEITLICHER BEREICH</t>
  </si>
  <si>
    <t>MIETEN - NICHT GESUNDHEITLICHER BEREICH</t>
  </si>
  <si>
    <t>VERGÜTUNGEN FÜR RECHNUNGSPRÜFERKOLLEGIUM</t>
  </si>
  <si>
    <t>ENTSCHÄDIGUNG - RECHNUNGSPRÜFERKOLLEGIUM</t>
  </si>
  <si>
    <t>RÜCKERSTATTUNG VON AUSGABEN - RECHNUNGSPRÜFERKOLLEGIUM</t>
  </si>
  <si>
    <t>SOZIALABGABEN - RECHNUNGSPRÜFERKOLLEGIUM</t>
  </si>
  <si>
    <t>ZUWEISUNGEN AN RÜCKSTELLUNGEN FÜR SONSTIGE ZU LIQUIDIERENDE AUFWENDUNGEN - RECHNUNGSPRÜFERKOLLEGIUM</t>
  </si>
  <si>
    <t>ANDERE VERSCHIEDENE VERWALTUNGSAUFWENDUNGEN - SELBSTVERSICHERUNG</t>
  </si>
  <si>
    <t>BETEILIGUNGEN AN DAS GESUNDHEITSPERSONAL FÜR FREIBERUFLICHE LEISTUNGEN</t>
  </si>
  <si>
    <t xml:space="preserve">EXTERNES MEDIZINISCHES ÄRZTLICHES PERSONAL - BEFRISTET  </t>
  </si>
  <si>
    <t>SONSTIGES EXTERNES NICHT-LEITENDES GESUNDHEITLICHES PERSONAL - BEFRISTET</t>
  </si>
  <si>
    <t>EXTERNES MEDIZINISCHES PERSONAL - ZAHNÄRZTLICHE LEISTUNGEN LG 16/88 ART. 3</t>
  </si>
  <si>
    <t>KOORDINIERTE UND KONTINUIERLICHE ZUSAMMENARBEIT IM MEDIZINISCHEN BEREICH</t>
  </si>
  <si>
    <t>KOORDINIERTE UND KONTINUIERLICHE  ZUSAMMENARBEIT IM MEDIZINISCHEN BEREICH- SOZIALABGABEN</t>
  </si>
  <si>
    <t>NICHT-MEDIZIONISCHE KOORDINIERTE UND KONTINUIERLICHE ZUSAMMENARBEIT</t>
  </si>
  <si>
    <t>NICHT-MEDIZIONISCHE KOORDINIERTE UND KONTINUIERLICHE ZUSAMMENARBEIT - SOZIALABGABEN</t>
  </si>
  <si>
    <t>VERGÜTUNGEN FÜR BEI  SANITÄTSBETRIEBEN AUSSERHALB DES LANDES TÄTIGES GESUNDHEITSPERSONAL</t>
  </si>
  <si>
    <t>VERGÜTUNGEN FÜR BEI ANDEREN KÖRPERSCHAFTEN TÄTIGES GESUNDHEITSPERSONAL</t>
  </si>
  <si>
    <t>VERGÜTUNGEN FÜR BEI SANITÄTSBETRIEBEN AUSSERHALB DES LANDES TÄTIGES NICHT-MEDIZINISCHES PERSONAL</t>
  </si>
  <si>
    <t>VERGÜTUNGEN FÜR BEI ANDEREN KÖRPERSCHAFTEN TÄTIGES NICHT-MEDIZINISCHES PERSONAL</t>
  </si>
  <si>
    <t>ZUWEISUNG AN DEN ABWERTUNGSFONDS DES LAGERS</t>
  </si>
  <si>
    <t xml:space="preserve">ZUWEISUNG AN DEN ABWERTUNGSFONDS DER RESTBESTÄNDE -PHARMAZEUTISCHE PRODUKTE UND BLUTPRODUKTE </t>
  </si>
  <si>
    <t>ZUWEISUNG AN DEN ABWERTUNGSFONDS DER RESTBESTÄNDE -BLUT UND BLUTBESTANDTEILE</t>
  </si>
  <si>
    <t>ZUWEISUNG AN DEN ABWERTUNGSFONDS DER RESTBESTÄNDE - TIERÄRZTLICHES MATERIAL UND  PRODUKTE</t>
  </si>
  <si>
    <t>ZUWEISUNG AN DEN ABWERTUNGSFONDS DER RESTBESTÄNDE - ANDERE GESUNDHEITSGÜTER UND -PRODUKTE</t>
  </si>
  <si>
    <t>VERÄNDERUNGEN DER NICHTMEDIZINISCHEN RESTBESTÄNDE - LEBENSMITTEL</t>
  </si>
  <si>
    <t>VERÄNDERUNGEN DER NICHTMEDIZINISCHEN RESTBESTÄNDE - TEXTILIEN, BEKLEIDUNG UND MATERIAL FÜR REINIGUNG UND HAUSHALT</t>
  </si>
  <si>
    <t>VERÄNDERUNGEN DER NICHTMEDIZINISCHEN RESTBESTÄNDE - BRENN-,TREIB- UND SCHMIERSTOFFE</t>
  </si>
  <si>
    <t>VERÄNDERUNGEN DER NICHTMEDIZINISCHEN RESTBESTÄNDE - SCHREIBWAREN, DRUCKWARE UND VERBRAUCHSMATERIAL FÜR INFORMATIK</t>
  </si>
  <si>
    <t>VERÄNDERUNGEN DER NICHTMEDIZINISCHEN RESTBESTÄNDE - MATERIAL FÜR INSTANDHALTUNG</t>
  </si>
  <si>
    <t>VERÄNDERUNGEN DER NICHTMEDIZINISCHEN RESTBESTÄNDE - ANDERE NICHT MEDIZINISCHEN GÜTER</t>
  </si>
  <si>
    <t>ZUWEISUNGEN AN RÜCKSTELLUNGEN FÜR AUSZUZAHLENDE AUFWENDUNGEN FÜR KONVENTIONIERTE EINRICHTUNGEN</t>
  </si>
  <si>
    <t>ERNEUERUNG DER VERTRÄGE ÄRZTLICHES PERSONAL- SANITÄTSSTELLENPLAN</t>
  </si>
  <si>
    <t>ERNEUERUNG DER VERTRÄGE NICHTÄRZTLICHE LEITER - SANITÄTSSTELLENPLAN</t>
  </si>
  <si>
    <t>ERNEUERUNG DER VERTRÄGE NICHTLEITENDES PERSONAL - SANITÄTSSTELLENPLAN</t>
  </si>
  <si>
    <t>ZUWEISUNGEN AN RÜCKSTELLUNGEN FÜR RUHESTANDSBEHANDLUNG</t>
  </si>
  <si>
    <t xml:space="preserve">ZUWEISUNGEN FÜR ZUSATZRENTENFONDS </t>
  </si>
  <si>
    <t>ZUWEISUNGEN FÜR ZUSATZRENTENFONDS</t>
  </si>
  <si>
    <t>RÜCKSTELLUNGEN FÜR SELBSTBEHALT DER VERSICHERUNG</t>
  </si>
  <si>
    <t>ZUWEISUNGEN AN RÜCKSTELLUNGEN FÜR NICHT VERWENDETE ZWECKGEBUNDENE BEITRÄGE VON ANDEREN ÖFFENTLICHEN KÖRPERSCHAFTEN</t>
  </si>
  <si>
    <t>PASSIVZINSEN FÜR KASSENVORSCHÜSSE</t>
  </si>
  <si>
    <t>PASSIVZINSEN FÜR ANDERE FORMEN VON DARLEHEN EX ART. 3 GESETZESVERTRETENDES DEKRET 502/92</t>
  </si>
  <si>
    <t>PASSIVZINSEN FÜR ANDERE FORMEN VON DARLEHEN EX ART. 3 GESETZESVERTRETENDES DEKRET 502/93</t>
  </si>
  <si>
    <t>AKTIVSCHWUND BETREFFEND ZWECKGEBUNDENE BEITRÄGE DES LANDES</t>
  </si>
  <si>
    <t>AKTIVSCHWUND BETREFFEND DIE ANKÄUFE  VON GESUNDHEITSLEISTUNGEN VON AKKREDITIERTEN ANBIETERN</t>
  </si>
  <si>
    <t>GEMEINDEABFALLSTEUER</t>
  </si>
  <si>
    <t>VERÄNDERUNGEN DER MEDIZINISCHEN RESTBESTÄNDE</t>
  </si>
  <si>
    <t xml:space="preserve">VERÄNDERUNGEN DER RESTBESTÄNDE -PHARMAZEUTISCHE PRODUKTE UND BLUTPRODUKTE </t>
  </si>
  <si>
    <t>VERÄNDERUNGEN DER RESTBESTÄNDE - BLUT UND BLUTBESTANDTEILE</t>
  </si>
  <si>
    <t xml:space="preserve">VERÄNDERUNGEN DER RESTBESTÄNDE - TIERÄRZTLICHES MATERIAL UND  PRODUKTE </t>
  </si>
  <si>
    <t>VERÄNDERUNGEN DER RESTBESTÄNDE - ANDERE GESUNDHEITSGÜTER UND -PRODUKTE</t>
  </si>
  <si>
    <t>VERÄNDERUNGEN DER NICHT-MEDIZINISCHEN RESTBESTÄNDE</t>
  </si>
  <si>
    <t>VERÄNDERUNGEN DER NICHT-MEDIZINISCHEN RESTBESTÄNDE - LEBENSMITTEL</t>
  </si>
  <si>
    <t>VERÄNDERUNGEN DER NICHT-MEDIZINISCHEN RESTBESTÄNDE - TEXTILIEN, BEKLEIDUNG UND MATERIAL FÜR REINIGUNG UND HAUSHALT</t>
  </si>
  <si>
    <t>VERÄNDERUNGEN DER NICHT-MEDIZINISCHEN RESTBESTÄNDE - BRENN-,TREIB- UND SCHMIERSTOFFE</t>
  </si>
  <si>
    <t>VERÄNDERUNGEN DER NICHT-MEDIZINISCHEN RESTBESTÄNDE - SCHREIBWAREN, DRUCKWARE UND VERBRAUCHSMATERIAL FÜR INFORMATIK</t>
  </si>
  <si>
    <t>VERÄNDERUNGEN DER NICHT-MEDIZINISCHEN RESTBESTÄNDE - MATERIAL FÜR INSTANDHALTUNG</t>
  </si>
  <si>
    <t>VERÄNDERUNGEN DER NICHT-MEDIZINISCHEN RESTBESTÄNDE - ANDERE NICHT MEDIZINISCHE GÜTER</t>
  </si>
  <si>
    <t>BEITRÄGE DES LANDES FÜR LAUFENDE AUSGABEN AUS DEM ZUSÄTZLICHEN FONDS FÜR DIE FINANZIERUNG DER GRUNDLEGENDEN BETREUUNGSFORMEN</t>
  </si>
  <si>
    <t xml:space="preserve">VERWENDUNG RÜCKSTELLUNGEN FÜR NICHT VERWENDETE BEITRÄGE DES LANDES AUS LGF VERGANGENER GESCHÄFTSJAHRE ZIELGERICHTETER UNGEBUNDENE ZUWEISUNG) </t>
  </si>
  <si>
    <t xml:space="preserve">UTILIZZO FONDI PER QUOTE INUTILIZZATE CONTRIBUTI VINCOLATI DI ESERCIZI PRECEDENTI DA ALTRI SOGGETTI PUBBLICI </t>
  </si>
  <si>
    <t xml:space="preserve">VERWENDUNG RÜCKSTELLUNGEN FÜR NICHT VERWENDETE ZWECKGEBUNDENE BEITRÄGE VERGANGENER GESCHÄFTSJAHRE VON ANDEREN ÖFFENTLICHEN KÖRPERSCHAFTEN </t>
  </si>
  <si>
    <t>KRANKENHAUSAUFENTHALTSBEZOGENE LEISTUNGEN FÜR ANDERE ÖFFENTLICHE EINRICHTUNGEN</t>
  </si>
  <si>
    <t>KRANKENHAUSAUFENTHALTSBEZOGENE LEISTUNGEN  FÜR PRIVATE EINRICHTUNGEN</t>
  </si>
  <si>
    <t>NICHT KRANKENHAUSAUFENTHALTSBEZOGENE GESUNDHEITSLEISTUNGEN  FÜR SANITÄTSBETRIEBE AUSSERHALB DES LANDES FÜR PHARMAZEUTISCHE BETREUUNG (VERRECHNETE MOBILITÄT)</t>
  </si>
  <si>
    <t>NICHT KRANKENHAUSAUFENTHALTSBEZOGENE GESUNDHEITSLEISTUNGEN  FÜR SANITÄTSBETRIEBE AUSSERHALB DES LANDES FÜR GESUNDHEITLICHE GRUNDVERSORGUNG (VERRECHNETE MOBILITÄT)</t>
  </si>
  <si>
    <t>NICHT KRANKENHAUSAUFENTHALTSBEZOGENE GESUNDHEITSLEISTUNGEN  FÜR SANITÄTSBETRIEBE AUSSERHALB DES LANDES FÜR FACHÄRZTLICHE BETREUUNG (VERRECHNETE MOBILITÄT)</t>
  </si>
  <si>
    <t>NICHT KRANKENHAUSAUFENTHALTSBEZOGENE GESUNDHEITSLEISTUNGEN  FÜR SANITÄTSBETRIEBE AUSSERHALB DES LANDES FÜR THERMALKUREN (VERRECHNETE MOBILITÄT)</t>
  </si>
  <si>
    <t>NICHT KRANKENHAUSAUFENTHALTSBEZOGENE GESUNDHEITSLEISTUNGEN  FÜR SANITÄTSBETRIEBE AUSSERHALB DES LANDES FÜR DIREKTE VERABREICHUNG VON MEDIKAMENTEN (VERRECHNETE MOBILITÄT)</t>
  </si>
  <si>
    <t>NICHT KRANKENHAUSAUFENTHALTSBEZOGENE GESUNDHEITSLEISTUNGEN  FÜR SANITÄTSBETRIEBE AUSSERHALB DES LANDES FÜR KRANKENWAGEN- ODER HUBSCHRAUBERTRANSPORTE (VERRECHNETE MOBILITÄT)</t>
  </si>
  <si>
    <t>NICHT KRANKENHAUSAUFENTHALTSBEZOGENE GESUNDHEITSLEISTUNGEN  FÜR SANITÄTSBETRIEBE AUSSERHALB DES LANDES FÜR VERABREICHUNG VON BLUTBESTANDTEILEN UND STAMMZELLEN (VERRECHNETE MOBILITÄT)</t>
  </si>
  <si>
    <t>SONSTIGE GESUNDHEITSLEISTUNGEN UND SOZIAL-GESUNDHEITLICHE LEISTUNGEN VON GESUNDHEITLICHER RELEVANZ FÜR ANDERE ÖFFENTLICHE EINRICHTUNGEN</t>
  </si>
  <si>
    <t>GESUNDHEITSLEISTUNGEN FÜR ERGÄNZENDE BETREUUNG FÜR ÖFFENTLICHE SANITÄTSBETRIEBE AUSSERHALB DES LANDES</t>
  </si>
  <si>
    <t>GESUNDHEITSLEISTUNGEN FÜR PROTHESISCHE BETREUUNG FÜR ÖFFENTLICHE SANITÄTSBETRIEBE AUSSERHALB DES LANDES</t>
  </si>
  <si>
    <t>LEISTUNGEN IN DER NOTAUFNAHME OHNE ANSCHLIESSENDE  STATIONÄRE AUFNAHME - FÜR SANITÄTSBETRIEBE AUSSERHALB DES LANDES</t>
  </si>
  <si>
    <t>GESUNDHEITSLEISTUNGEN VON PRIVATEN FÜR ANSÄSSIGE ANDERER REGIONEN (AKTIVE VERRECHNETE MOBILITÄT)</t>
  </si>
  <si>
    <t>KRANKENHAUSAUFENTHALTSBEZOGENE LEISTUNGEN VON PRIVATEN FÜR ANSÄSSIGE ANDERER REGIONEN (AKTIVE VERRECHNETE MOBILITÄT)</t>
  </si>
  <si>
    <t>NICHT KRANKENHAUSAUFENTHALTSBEZOGENE, FACHÄRZTLICHE LEISTUNGEN VON PRIVATEN FÜR ANSÄSSIGE ANDERER REGIONEN (AKTIVE VERRECHNETE MOBILITÄT)</t>
  </si>
  <si>
    <t>LEISTUNGEN IN DER NOTAUFNAHME OHNE ANSCHLIESSENDE  STATIONÄRE AUFNAHME  - VON PRIVATEN FÜR NICHT IM LAND ANSÄSSIGE BÜRGER (AKTIVE VERRECHNETE MOBILITÄT)</t>
  </si>
  <si>
    <t>GESUNDHEITSBERATUNGEN  FÜR SANITÄTSBETRIEBE AUSSERHALB DES LANDES</t>
  </si>
  <si>
    <t>NICHT-MEDIZINISCHE BERATUNGEN FÜR SANITÄTSBETRIEBE AUSSERHALB DES LANDES</t>
  </si>
  <si>
    <t>GESUNDHEITSBERATUNGEN FÜR ANDERE SUBJEKTE</t>
  </si>
  <si>
    <t>NICHT-MEDIZINISCHE BERATUNGEN FÜR ANDERE</t>
  </si>
  <si>
    <t>KRANKENHAUSAUFENTHALTSBEZOGENE LEISTUNGEN FÜR AKUTPFLEGE FÜR PRIVATE</t>
  </si>
  <si>
    <t>KRANKENHAUSAUFENTHALTSBEZOGENE LEISTUNGEN FÜR POSTAKUTE BEHANDLUNG FÜR PRIVATE</t>
  </si>
  <si>
    <t>TICKET - AMBULANTE FACHÄRZTLICHE BETREUUNG</t>
  </si>
  <si>
    <t>TICKET - NOTAUFNAHME</t>
  </si>
  <si>
    <t>RÜCKERSTATTUNGEN AUS REGRESSFÄLLEN FÜR GESUNDHEITSLEISTUNGEN</t>
  </si>
  <si>
    <t>ANDERE RÜCKVERGÜTUNGEN FÜR PHARMAZEUTISCHE BETREUUNG VON ÖFFENTLICHEN KÖRPERSCHAFTEN</t>
  </si>
  <si>
    <t>ERLÖSE AUS LIEFERUNGEN VON GÜTERN FÜR SANITÄTSBETRIEBE AUSSERHALB DES LANDES</t>
  </si>
  <si>
    <t>VERGÜTUNGEN FÜR  RECHTE AUF GESUNHEITSVERSORGUNG</t>
  </si>
  <si>
    <t>SCHENKUNGEN UND LEGATE</t>
  </si>
  <si>
    <t>RICAVI</t>
  </si>
  <si>
    <t>ERLÖSE</t>
  </si>
  <si>
    <t>PHARMAZEUTISCHE PRODUKTE MIT AIC, AUSGENOMMEN IMPFSTOFFE UND BLUTPRODUKTE AUS REGIONALER PRODUKTION</t>
  </si>
  <si>
    <t>SAUERSTOFF UND ANDERE MEDIZINISCHE GASE MIT AIC</t>
  </si>
  <si>
    <t>EMODERIVATI DI PRODUZIONE REGIONALE DA AZIENDE SANITARIE PUBBLICHE EXTRA PAB (MOBILITÀ COMPENSATA)</t>
  </si>
  <si>
    <t>HEILBEHELFE FÜR DIABETIKER - ART. 3, GESETZ NR. 115/1987 - IM AUFTRAG DES BETRIEBES VERTEILT</t>
  </si>
  <si>
    <t>ALTRI SERVIZI DI TRASPORTO SANITARI DA ALTRI SOGGETTI PUBBLICI DELLA PAB</t>
  </si>
  <si>
    <t>CONSULENZE SANITARIE DA AZIENDE SANITARIE EXTRA PAB</t>
  </si>
  <si>
    <t>ACQUISTI DI SERVIZI PER ASSISTENZA FARMACEUTICA DA AZIENDE SANITARIE EXTRA PAB (MOBILITÀ COMPENSATA)</t>
  </si>
  <si>
    <t>ACQUISTI DI SERVIZI PER ASSISTENZA FARMACEUTICA DA AZIENDE SANITARIE ESTERE (MOBILITÀ COMPENSATA)</t>
  </si>
  <si>
    <t>ASSISTENZA SPECIALISTICA ESTERNA DA AZIENDE SANITARIE EXTRA PAB FATTURATA DIRETTAMENTE</t>
  </si>
  <si>
    <t>ASSISTENZA SPECIALISTICA ESTERNA DA AZIENDE SANITARIE EXTRA PAB (MOBILITÀ COMPENSATA)</t>
  </si>
  <si>
    <t>ASSISTENZA SPECIALISTICA ESTERNA DA AZIENDE SANITARIE ESTERE (MOBILITÀ COMPENSATA)</t>
  </si>
  <si>
    <t xml:space="preserve">EXTERNE FACHÄRZTLICHE BETREUUNG - LEISTUNGEN DER NOTAUFNAHME OHNE ANSCHLIESSENDE STATIONÄRE AUFNAHME  </t>
  </si>
  <si>
    <t>PRESTAZIONI DI PRONTO SOCCORSO NON SEGUITE DA RICOVERO DA AZIENDE SANITARIE EXTRA PAB (MOBILITÀ COMPENSATA)</t>
  </si>
  <si>
    <t>ASSISTENZA RIABILITATIVA RESIDENZIALE E SEMIRESIDENZIALE IN ISTITUTI COME SCHEMA TIPO ART. 26 L. 833/78 DA PRIVATO EXTRA PAB</t>
  </si>
  <si>
    <t>STATIONÄR UND TEILSTATIONÄR ERBRACHTE PSYCHIATRISCHE LEISTUNGEN AN GEISTIG BEHINDERTE VON ÖFFENTLICHEN EINRICHTUNGEN DES LANDES</t>
  </si>
  <si>
    <t>STATIONÄR UND TEILSTATIONÄR ERBRACHTE PSYCHIATRISCHE LEISTUNGEN AN GEISTIG BEHINDERTE VON ÖFFENTLICHEN EINRICHTUNGEN AUSSERHALB DES LANDES</t>
  </si>
  <si>
    <t>STATIONÄR UND TEILSTATIONÄR ERBRACHTE PSYCHIATRISCHE LEISTUNGEN AN GEISTIG BEHINDERTE VON PRIVATEN EINRICHTUNGEN DES LANDES</t>
  </si>
  <si>
    <t>STATIONÄR UND TEILSTATIONÄR ERBRACHTE PSYCHIATRISCHE LEISTUNGEN AN GEISTIG BEHINDERTE VON PRIVATEN EINRICHTUNGEN AUSSERHALB DES LANDES</t>
  </si>
  <si>
    <t>ASSISTENZA TERRITORIALE RESIDENZIALE PER ANZIANI NON AUTOSUFFICIENTI - COSTI DEL PERSONALE DA ISTITUTI PUBBLICI DELLA PAB</t>
  </si>
  <si>
    <t>PRESTAZIONI DI ASSISTENZA AMBULATORIALE E DOMICILIARE PER CURE PALLIATIVE EROGATA DA ISTITUTI PUBBLICI DELLA PAB</t>
  </si>
  <si>
    <t>STATIONÄRE UND TEILSTATIONÄRE REHABILITATIONSLEISTUNGEN FÜR PALLIATIVBETREUUNG IN PRIVATEN EINRICHTUNGEN DES LANDES</t>
  </si>
  <si>
    <t>ANKAUF VON ANDEREN SOZIAL- UND GESUNDHEITSLEISTUNGEN  VON GESUNDHEITLICHER RELEVANZ BEI ÖFFENTLICHEN EINRICHTUNGEN (AUSSERHALB DES LANDES)</t>
  </si>
  <si>
    <t>RIMBORSI A FARMACIE PUBBLICHE PER PRESIDI SANITARI</t>
  </si>
  <si>
    <t>RÜCKERSTATTUNGEN AN ÖFFENTLICHE APOTHEKEN FÜR HEILBEHELFE</t>
  </si>
  <si>
    <t>RÜCKERSTATTUNGEN AN ÖFFENTLICHE APOTHEKEN FÜR VERSORGUNG SENIORENWOHNHEIME MIT HEILBEHELFEN</t>
  </si>
  <si>
    <t>RÜCKERSTATTUNGEN AN PRIVATE APOTHEKEN FÜR VERSORGUNG SENIORENWOHNHEIME MIT HEILBEHELFEN</t>
  </si>
  <si>
    <t>ASSISTENZA TERMALE DA AZIENDE SANITARIE EXTRA PAB (MOBILITÀ COMPENSATA)</t>
  </si>
  <si>
    <t>ACQUISTO PRESTAZIONI PER LA DISTRIBUZIONE PER CONTO DELL'AZIENDA DEI PRESIDI SANITARI PER DIABETICI - ART. 3, LEGGE Nr. 115/1987 - DA PUBBLICO (ALTRI SOGGETTI PUBBLICI DELLA PAB)</t>
  </si>
  <si>
    <t>PRESTAZIONI DI RICOVERO DA AZIENDE SANITARIE EXTRA PAB  (FATTURATE DIRETTAMENTE)</t>
  </si>
  <si>
    <t>PRESTAZIONI DI RICOVERO DA AZIENDE SANITARIE ESTERE (MOBILITÀ COMPENSATA)</t>
  </si>
  <si>
    <t>STATIONÄRE KRANKENHAUSBETREUUNG VON KONVENTIONIERTEN PRIVATKLINIKEN - POST-AKUTPFLEGE</t>
  </si>
  <si>
    <t>AUFENTHALTSBEZOGENE LEISTUNGEN VON PRIVATEN IRCCS UND POLIKLINIKEN</t>
  </si>
  <si>
    <t>ALTRI SERVIZI SANITARI E SOCIO-SANITARI A RILEVANZA SANITARIA DA AZIENDE SANITARIE EXTRA PAB (FATTURATE DIRETTAMENTE)</t>
  </si>
  <si>
    <t>PRESTAZIONI SANITARIE IBMDR DA AZIENDE SANITARIE EXTRA PAB (MOBILITÀ COMPENSATA)</t>
  </si>
  <si>
    <t>ALTRI SERVIZI SANITARI E SOCIO-SANITARI A RILEVANZA SANITARIA DA PUBBLICO EXTRA PAB</t>
  </si>
  <si>
    <t>PRESTAZIONI SANITARIE NON DI RICOVERO DA AZIENDE SANITARIE ESTERE (MOBILITÀ COMPENSATA)</t>
  </si>
  <si>
    <t>CONTRIBUTI AD ASSOCIAZIONI DI VOLONTARIATO</t>
  </si>
  <si>
    <t xml:space="preserve">CONTRIBUTI AD ASSOCIAZIONI NON DI VOLONTARIATO E AD ALTRI ENTI </t>
  </si>
  <si>
    <t>FESTE BEZÜGE - NICHT LEITENDES PERSONAL DES SANITÄTSSTELLENPLANS - UNBEFRISTET</t>
  </si>
  <si>
    <t>FESTE BEZÜGE - NICHT LEITENDES PERSONAL DES SANITÄTSSTELLENPLANS - BEFRISTET</t>
  </si>
  <si>
    <t>ANGEREIFTER UND NICHT GENOSSENER URLAUB - NICHT LEITENDES PERSONAL DES SANITÄTSSTELLENPLANS - UNBEFRISTET</t>
  </si>
  <si>
    <t>ANGEREIFTER UND NICHT GENOSSENER URLAUB - NICHT LEITENDES PERSONAL DES SANITÄTSSTELLENPLANS - BEFRISTET</t>
  </si>
  <si>
    <t>COMPETENZE ACCESSORIE - PERSONALE COMPARTO RUOLO SANITARIO - TEMPO DETERMINATO</t>
  </si>
  <si>
    <t>ZUSÄTZLICHE BEZÜGE - NICHT LEITENDES PERSONAL DES SANITÄTSSTELLENPLANS - BEFRISTET</t>
  </si>
  <si>
    <t>PRODUKTIVITÄTSSTEIGERUNGSPRÄMIEN - LEITENDES ÄRZTLICHES PERSONAL DES SANITÄTSSTELLENPLANS - UNBEFRISTET</t>
  </si>
  <si>
    <t>PRODUKTIVITÄTSSTEIGERUNGSPRÄMIEN - LEITENDES ÄRZTLICHES PERSONAL DES SANITÄTSSTELLENPLANS - BEFRISTET</t>
  </si>
  <si>
    <t>PRODUKTIVITÄTSSTEIGERUNGSPRÄMIEN - NICHT LEITENDES PERSONAL DES SANITÄTSSTELLENPLANS - UNBEFRISTET</t>
  </si>
  <si>
    <t>PRODUKTIVITÄTSSTEIGERUNGSPRÄMIEN - NICHT LEITENDES PERSONAL DES SANITÄTSSTELLENPLANS - BEFRISTET</t>
  </si>
  <si>
    <t>BETEILIGUNGEN AN DEN PFLEGESATZAUFSCHLÄGEN - LEITENDES ÄRZTLICHES PERSONAL DES SANITÄTSSTELLENPLANS - UNBEFRISTET</t>
  </si>
  <si>
    <t>BETEILIGUNGEN AN DEN PFLEGESATZAUFSCHLÄGEN - LEITENDES ÄRZTLICHES PERSONAL DES SANITÄTSSTELLENPLANS - BEFRISTET</t>
  </si>
  <si>
    <t>SOZIALABGABEN - LEITENDES NICHT ÄRZTLICHES PERSONAL DES SANITÄTSSTELLENPLANS - UNBEFRISTET</t>
  </si>
  <si>
    <t>SOZIALABGABEN - LEITENDES NICHT ÄRZTLICHES PERSONAL DES SANITÄTSSTELLENPLANS - BEFRISTET</t>
  </si>
  <si>
    <t>SOZIALABGABEN - NICHT LEITENDES PERSONAL DES SANITÄTSSTELLENPLANS - UNBEFRISTET</t>
  </si>
  <si>
    <t>SOZIALABGABEN - NICHT LEITENDES PERSONAL DES SANITÄTSSTELLENPLANS - BEFRISTET</t>
  </si>
  <si>
    <t>SOZIALABGABEN ANGEREIFTER UND NICHT GENOSSENER URLAUB - NICHT LEITENDES PERSONAL DES SANITÄTSSTELLENPLANS - UNBEFRISTET</t>
  </si>
  <si>
    <t>SOZIALABGABEN ANGEREIFTER UND NICHT GENOSSENER URLAUB - NICHT LEITENDES PERSONAL DES SANITÄTSSTELLENPLANS - BEFRISTET</t>
  </si>
  <si>
    <t>ZU LIQUIDIERENDE PRODUKTIVITÄTSSTEIGERUNGSPRÄMIEN - LEITENDES ÄRZTLICHES PERSONAL DES SANITÄTSSTELLENPLANS - UNBEFRISTET</t>
  </si>
  <si>
    <t>ZU LIQUIDIERENDE PRODUKTIVITÄTSSTEIGERUNGSPRÄMIEN - LEITENDES ÄRZTLICHES PERSONAL DES SANITÄTSSTELLENPLANS - BEFRISTET</t>
  </si>
  <si>
    <t>ZU LIQUIDIERENDE PRODUKTIVITÄTSSTEIGERUNGSPRÄMIEN - LEITENDES NICHT ÄRZTLICHES PERSONAL DES SANITÄTSSTELLENPLANS - UNBEFRISTET</t>
  </si>
  <si>
    <t>ZU LIQUIDIERENDE PRODUKTIVITÄTSSTEIGERUNGSPRÄMIEN - LEITENDES NICHT ÄRZTLICHES PERSONAL DES SANITÄTSSTELLENPLANS - BEFRISTET</t>
  </si>
  <si>
    <t>INCENTIVI DA LIQUIDARE - PERSONALE COMPARTO RUOLO SANITARIO - TEMPO INDETERMINATO</t>
  </si>
  <si>
    <t>ZU LIQUIDIERENDE PRODUKTIVITÄTSSTEIGERUNGSPRÄMIEN - NICHT LEITENDES PERSONAL DES SANITÄTSSTELLENPLANS - UNBEFRISTET</t>
  </si>
  <si>
    <t>ZU LIQUIDIERENDE PRODUKTIVITÄTSSTEIGERUNGSPRÄMIEN - NICHT LEITENDES PERSONAL DES SANITÄTSSTELLENPLANS - BEFRISTET</t>
  </si>
  <si>
    <t>ZU LIQUIDIERENDE ZUSÄTZLICHE BEZÜGE - LEITENDES ÄRZTLICHES PERSONAL DES SANITÄTSSTELLENPLANS - UNBEFRISTET</t>
  </si>
  <si>
    <t>COMPETENZE ACCESSORIE DA LIQUIDARE - PERSONALE DIRIGENTE MEDICO RUOLO SANITARIO - TEMPO DETERMINATO</t>
  </si>
  <si>
    <t>ZU LIQUIDIERENDE ZUSÄTZLICHE BEZÜGE - LEITENDES ÄRZTLICHES PERSONAL DES SANITÄTSSTELLENPLANS - BEFRISTET</t>
  </si>
  <si>
    <t>ZU LIQUIDIERENDE ZUSÄTZLICHE BEZÜGE - LEITENDES NICHT ÄRZTLICHES PERSONAL DES SANITÄTSSTELLENPLANS - UNBEFRISTET</t>
  </si>
  <si>
    <t>ZU LIQUIDIERENDE ZUSÄTZLICHE BEZÜGE - LEITENDES NICHT ÄRZTLICHES PERSONAL DES SANITÄTSSTELLENPLANS - BEFRISTET</t>
  </si>
  <si>
    <t>ZU LIQUIDIERENDE ZUSÄTZLICHE BEZÜGE - NICHT LEITENDES PERSONAL DES SANITÄTSSTELLENPLANS - UNBEFRISTET</t>
  </si>
  <si>
    <t>ZU LIQUIDIERENDE ZUSÄTZLICHE BEZÜGE - NICHT LEITENDES PERSONAL DES SANITÄTSSTELLENPLANS - BEFRISTET</t>
  </si>
  <si>
    <t>ZU LIQUIDIERENDE SOZIALABGABEN - NICHT LEITENDES PERSONAL DES SANITÄTSSTELLENPLANS - UNBEFRISTET</t>
  </si>
  <si>
    <t>ANDERE ZU LIQUIDIERENDE PERSONALAUSGABEN - LEITENDES NICHT ÄRZTLICHES PERSONAL DES SANITÄTSSTELLENPLANS - UNBEFRISTET</t>
  </si>
  <si>
    <t>ZUWEISUNG AN RÜCKSTELLUNGEN FÜR ABFERTIGUNG - NICHT LEITENDES PERSONAL DES SANITÄTSSTELLENPLANS - UNBEFRISTET</t>
  </si>
  <si>
    <t>ZUWEISUNG AN RÜCKSTELLUNGEN FÜR ABFERTIGUNG - NICHT LEITENDES PERSONAL DES SANITÄTSSTELLENPLANS - BEFRISTET</t>
  </si>
  <si>
    <t>FESTE BEZÜGE - NICHT LEITENDES PERSONAL DES FACHSTELLENPLANS - BEFRISTET</t>
  </si>
  <si>
    <t>PRODUKTIVITÄTSSTEIGERUNGSPRÄMIEN - NICHT LEITENDES PERSONAL DES FACHSTELLENPLANS - UNBEFRISTET</t>
  </si>
  <si>
    <t>PRODUKTIVITÄTSSTEIGERUNGSPRÄMIEN - NICHT LEITENDES PERSONAL DES FACHSTELLENPLANS - BEFRISTET</t>
  </si>
  <si>
    <t>SOZIALABGABEN - NICHT LEITENDES PERSONAL DES FACHSTELLENPLANS - UNBEFRISTET</t>
  </si>
  <si>
    <t>SOZIALABGABEN - NICHT LEITENDES PERSONAL DES FACHSTELLENPLANS - BEFRISTET</t>
  </si>
  <si>
    <t>SOZIALABGABEN ANGEREIFTER UND NICHT GENOSSENER URLAUB - NICHT LEITENDES PERSONAL DES FACHSTELLENPLANS - UNBEFRISTET</t>
  </si>
  <si>
    <t>SOZIALABGABEN ANGEREIFTER UND NICHT GENOSSENER URLAUB - NICHT LEITENDES PERSONAL DES FACHSTELLENPLANS - BEFRISTET</t>
  </si>
  <si>
    <t>ZU LIQUIDIERENDE PRODUKTIVITÄTSSTEIGERUNGSPRÄMIEN - LEITENDES PERSONAL DES FACHSTELLENPLANS - UNBEFRISTET</t>
  </si>
  <si>
    <t>ZU LIQUIDIERENDE PRODUKTIVITÄTSSTEIGERUNGSPRÄMIEN - LEITENDES PERSONAL DES FACHSTELLENPLANS - BEFRISTET</t>
  </si>
  <si>
    <t>ZU LIQUIDIERENDE PRODUKTIVITÄTSSTEIGERUNGSPRÄMIEN - NICHT LEITENDES PERSONAL DES FACHSTELLENPLANS - UNBEFRISTET</t>
  </si>
  <si>
    <t>ZU LIQUIDIERENDE PRODUKTIVITÄTSSTEIGERUNGSPRÄMIEN - NICHT LEITENDES PERSONAL DES FACHSTELLENPLANS - BEFRISTET</t>
  </si>
  <si>
    <t>ZU LIQUIDIERENDE ZUSÄTZLICHE BEZÜGE - LEITENDES PERSONAL DES FACHSTELLENPLANS - UNBEFRISTET</t>
  </si>
  <si>
    <t>ZU LIQUIDIERENDE ZUSÄTZLICHE BEZÜGE - LEITENDES PERSONAL DES FACHSTELLENPLANS - BEFRISTET</t>
  </si>
  <si>
    <t>ZU LIQUIDIERENDE ZUSÄTZLICHE BEZÜGE - NICHT LEITENDES PERSONAL DES FACHSTELLENPLANS - UNBEFRISTET</t>
  </si>
  <si>
    <t>ZU LIQUIDIERENDE ZUSÄTZLICHE BEZÜGE - NICHT LEITENDES PERSONAL DES FACHSTELLENPLANS - BEFRISTET</t>
  </si>
  <si>
    <t>ZU LIQUIDIERENDE SOZIALABGABEN - LEITENDES PERSONAL DES FACHSTELLENPLANS - UNBEFRISTET</t>
  </si>
  <si>
    <t>ZU LIQUIDIERENDE SOZIALABGABEN - LEITENDES PERSONAL DES FACHSTELLENPLANS - BEFRISTET</t>
  </si>
  <si>
    <t>ZU LIQUIDIERENDE SOZIALABGABEN - NICHT LEITENDES PERSONAL DES FACHSTELLENPLANS - UNBEFRISTET</t>
  </si>
  <si>
    <t>ZU LIQUIDIERENDE SOZIALABGABEN - NICHT LEITENDES PERSONAL DES FACHSTELLENPLANS - BEFRISTET</t>
  </si>
  <si>
    <t>ANDERE ZU LIQUIDIERENDE PERSONALAUSGABEN - LEITENDES PERSONAL DES FACHSTELLENPLANS - BEFRISTET</t>
  </si>
  <si>
    <t>ZUWEISUNG AN RÜCKSTELLUNGEN FÜR ABFERTIGUNG - NICHT LEITENDES PERSONAL DES FACHSTELLENPLANS - UNBEFRISTET</t>
  </si>
  <si>
    <t>ZUWEISUNG AN RÜCKSTELLUNGEN FÜR ABFERTIGUNG - NICHT LEITENDES PERSONAL DES FACHSTELLENPLANS - BEFRISTET</t>
  </si>
  <si>
    <t>FESTE BEZÜGE - NICHT LEITENDES PERSONAL DES TECHNISCHEN STELLENPLANS - UNBEFRISTET</t>
  </si>
  <si>
    <t>FESTE BEZÜGE - NICHT LEITENDES PERSONAL DES TECHNISCHEN STELLENPLANS - BEFRISTET</t>
  </si>
  <si>
    <t>ANGEREIFTER UND NICHT GENOSSENER URLAUB - NICHT LEITENDES PERSONAL DES TECHNISCHEN STELLENPLANS - UNBEFRISTET</t>
  </si>
  <si>
    <t>ANGEREIFTER UND NICHT GENOSSENER URLAUB - NICHT LEITENDES PERSONAL DES TECHNISCHEN STELLENPLANS - BEFRISTET</t>
  </si>
  <si>
    <t>ZUSÄTZLICHE BEZÜGE - NICHT LEITENDES PERSONAL DES TECHNISCHEN STELLENPLANS - UNBEFRISTET</t>
  </si>
  <si>
    <t>ZUSÄTZLICHE BEZÜGE - NICHT LEITENDES PERSONAL DES TECHNISCHEN STELLENPLANS - BEFRISTET</t>
  </si>
  <si>
    <t>PRODUKTIVITÄTSSTEIGERUNGSPRÄMIEN - NICHT LEITENDES PERSONAL DES TECHNISCHEN STELLENPLANS - UNBEFRISTET</t>
  </si>
  <si>
    <t>PRODUKTIVITÄTSSTEIGERUNGSPRÄMIEN - NICHT LEITENDES PERSONAL DES TECHNISCHEN STELLENPLANS - BEFRISTET</t>
  </si>
  <si>
    <t>SOZIALABGABEN - NICHT LEITENDES PERSONAL DES TECHNISCHEN STELLENPLANS - UNBEFRISTET</t>
  </si>
  <si>
    <t>SOZIALABGABEN - NICHT LEITENDES PERSONAL DES TECHNISCHEN STELLENPLANS - BEFRISTET</t>
  </si>
  <si>
    <t>SOZIALABGABEN ANGEREIFTER UND NICHT GENOSSENER URLAUB - NICHT LEITENDES PERSONAL DES TECHNISCHEN STELLENPLANS - UNBEFRISTET</t>
  </si>
  <si>
    <t>SOZIALABGABEN ANGEREIFTER UND NICHT GENOSSENER URLAUB - NICHT LEITENDES PERSONAL DES TECHNISCHEN STELLENPLANS - BEFRISTET</t>
  </si>
  <si>
    <t>ZU LIQUIDIERENDE PRODUKTIVITÄTSSTEIGERUNGSPRÄMIEN - LEITENDES PERSONAL DES TECHNISCHEN STELLENPLANS - UNBEFRISTET</t>
  </si>
  <si>
    <t>ZU LIQUIDIERENDE PRODUKTIVITÄTSSTEIGERUNGSPRÄMIEN - LEITENDES PERSONAL DES TECHNISCHEN STELLENPLANS - BEFRISTET</t>
  </si>
  <si>
    <t>ZU LIQUIDIERENDE PRODUKTIVITÄTSSTEIGERUNGSPRÄMIEN - NICHT LEITENDES PERSONAL DES TECHNISCHEN STELLENPLANS - UNBEFRISTET</t>
  </si>
  <si>
    <t>INCENTIVI DA LIQUIDARE - PERSONALE COMPARTO RUOLO TECNICO - TEMPO DETERMINATO</t>
  </si>
  <si>
    <t>ZU LIQUIDIERENDE PRODUKTIVITÄTSSTEIGERUNGSPRÄMIEN - NICHT LEITENDES PERSONAL DES TECHNISCHEN STELLENPLANS - BEFRISTET</t>
  </si>
  <si>
    <t>COMPETENZE ACCESSORIE DA LIQUIDARE - PERSONALE DIRIGENTE RUOLO TECNICO - TEMPO INDETERMINATO</t>
  </si>
  <si>
    <t>COMPETENZE ACCESSORIE DA LIQUIDARE - PERSONALE DIRIGENTE RUOLO TECNICO - TEMPO DETERMINATO</t>
  </si>
  <si>
    <t>COMPETENZE ACCESSORIE DA LIQUIDARE - PERSONALE COMPARTO RUOLO TECNICO - TEMPO INDETERMINATO</t>
  </si>
  <si>
    <t>ZU LIQUIDIERENDE ZUSÄTZLICHE BEZÜGE - NICHT LEITENDES PERSONAL DES TECHNISCHEN STELLENPLANS - UNBEFRISTET</t>
  </si>
  <si>
    <t>COMPETENZE ACCESSORIE DA LIQUIDARE - PERSONALE COMPARTO RUOLO TECNICO - TEMPO DETERMINATO</t>
  </si>
  <si>
    <t>ZU LIQUIDIERENDE ZUSÄTZLICHE BEZÜGE - NICHT LEITENDES PERSONAL DES TECHNISCHEN STELLENPLANS - BEFRISTET</t>
  </si>
  <si>
    <t>ONERI SOCIALI DA LIQUIDARE - PERSONALE DIRIGENTE RUOLO TECNICO - TEMPO INDETERMINATO</t>
  </si>
  <si>
    <t>ONERI SOCIALI DA LIQUIDARE - PERSONALE DIRIGENTE RUOLO TECNICO - TEMPO DETERMINATO</t>
  </si>
  <si>
    <t>ONERI SOCIALI DA LIQUIDARE - PERSONALE COMPARTO RUOLO TECNICO - TEMPO INDETERMINATO</t>
  </si>
  <si>
    <t>ZU LIQUIDIERENDE SOZIALABGABEN - NICHT LEITENDES PERSONAL DES TECHNISCHEN STELLENPLANS - UNBEFRISTET</t>
  </si>
  <si>
    <t>ZU LIQUIDIERENDE SOZIALABGABEN - NICHT LEITENDES PERSONAL DES TECHNISCHEN STELLENPLANS - BEFRISTET</t>
  </si>
  <si>
    <t>ZUWEISUNG AN RÜCKSTELLUNGEN FÜR ABFERTIGUNG - NICHT LEITENDES PERSONAL DES TECHNISCHEN STELLENPLANS - UNBEFRISTET</t>
  </si>
  <si>
    <t>ZUWEISUNG AN RÜCKSTELLUNGEN FÜR ABFERTIGUNG - NICHT LEITENDES PERSONAL DES TECHNISCHEN STELLENPLANS - BEFRISTET</t>
  </si>
  <si>
    <t>FESTE BEZÜGE - NICHT LEITENDES PERSONAL DES VERWALTUNGSSTELLENPLANS - UNBEFRISTET</t>
  </si>
  <si>
    <t>FESTE BEZÜGE - NICHT LEITENDES PERSONAL DES VERWALTUNGSSTELLENPLANS - BEFRISTET</t>
  </si>
  <si>
    <t>ANGEREIFTER UND NICHT GENOSSENER URLAUB - NICHT LEITENDES PERSONAL DES VERWALTUNGSSTELLENPLANS - UNBEFRISTET</t>
  </si>
  <si>
    <t>ANGEREIFTER UND NICHT GENOSSENER URLAUB - NICHT LEITENDES PERSONAL DES VERWALTUNGSSTELLENPLANS - BEFRISTET</t>
  </si>
  <si>
    <t>ZUSÄTZLICHE BEZÜGE - NICHT LEITENDES PERSONAL DES VERWALTUNGSSTELLENPLANS - UNBEFRISTET</t>
  </si>
  <si>
    <t>ZUSÄTZLICHE BEZÜGE - NICHT LEITENDES PERSONAL DES VERWALTUNGSSTELLENPLANS - BEFRISTET</t>
  </si>
  <si>
    <t>PRODUKTIVITÄTSSTEIGERUNGSPRÄMIEN - NICHT LEITENDES PERSONAL DES VERWALTUNGSSTELLENPLANS - UNBEFRISTET</t>
  </si>
  <si>
    <t>PRODUKTIVITÄTSSTEIGERUNGSPRÄMIEN - NICHT LEITENDES PERSONAL DES VERWALTUNGSSTELLENPLANS - BEFRISTET</t>
  </si>
  <si>
    <t>SOZIALABGABEN - NICHT LEITENDES PERSONAL DES VERWALTUNGSSTELLENPLANS - UNBEFRISTET</t>
  </si>
  <si>
    <t>SOZIALABGABEN - NICHT LEITENDES PERSONAL DES VERWALTUNGSSTELLENPLANS - BEFRISTET</t>
  </si>
  <si>
    <t>SOZIALABGABEN ANGEREIFTER UND NICHT GENOSSENER URLAUB - NICHT LEITENDES PERSONAL DES VERWALTUNGSSTELLENPLANS - UNBEFRISTET</t>
  </si>
  <si>
    <t>SOZIALABGABEN ANGEREIFTER UND NICHT GENOSSENER URLAUB - NICHT LEITENDES PERSONAL DES VERWALTUNGSSTELLENPLANS - BEFRISTET</t>
  </si>
  <si>
    <t>ZU LIQUIDIERENDE PRODUKTIVITÄTSSTEIGERUNGSPRÄMIEN - LEITENDES PERSONAL DES VERWALTUNGSSTELLENPLANS - UNBEFRISTET</t>
  </si>
  <si>
    <t>ZU LIQUIDIERENDE PRODUKTIVITÄTSSTEIGERUNGSPRÄMIEN - LEITENDES PERSONAL DES VERWALTUNGSSTELLENPLANS - BEFRISTET</t>
  </si>
  <si>
    <t>ZU LIQUIDIERENDE PRODUKTIVITÄTSSTEIGERUNGSPRÄMIEN - NICHT LEITENDES PERSONAL DES VERWALTUNGSSTELLENPLANS - UNBEFRISTET</t>
  </si>
  <si>
    <t>ZU LIQUIDIERENDE PRODUKTIVITÄTSSTEIGERUNGSPRÄMIEN - NICHT LEITENDES PERSONAL DES VERWALTUNGSSTELLENPLANS - BEFRISTET</t>
  </si>
  <si>
    <t xml:space="preserve">COMPETENZE ACCESSORIE DA LIQUIDARE - PERSONALE DIRIGENTE RUOLO AMMINISTRATIVO - TEMPO INDETERMINATO  </t>
  </si>
  <si>
    <t xml:space="preserve">COMPETENZE ACCESSORIE DA LIQUIDARE - PERSONALE DIRIGENTE RUOLO AMMINISTRATIVO - TEMPO DETERMINATO  </t>
  </si>
  <si>
    <t xml:space="preserve">COMPETENZE ACCESSORIE DA LIQUIDARE - PERSONALE COMPARTO RUOLO AMMINISTRATIVO - TEMPO INDETERMINATO  </t>
  </si>
  <si>
    <t xml:space="preserve">COMPETENZE ACCESSORIE DA LIQUIDARE - PERSONALE COMPARTO RUOLO AMMINISTRATIVO - TEMPO DETERMINATO  </t>
  </si>
  <si>
    <t>ZU LIQUIDIERENDE SOZIALABGABEN - NICHT LEITENDES PERSONAL DES VERWALTUNGSSTELLENPLANS - UNBEFRISTET</t>
  </si>
  <si>
    <t>ZU LIQUIDIERENDE SOZIALABGABEN - NICHT LEITENDES PERSONAL DES VERWALTUNGSSTELLENPLANS - BEFRISTET</t>
  </si>
  <si>
    <t>ZUWEISUNG AN RÜCKSTELLUNGEN FÜR ABFERTIGUNG - NICHT LEITENDES PERSONAL DES VERWALTUNGSSTELLENPLANS - UNBEFRISTET</t>
  </si>
  <si>
    <t>ZUWEISUNG AN RÜCKSTELLUNGEN FÜR ABFERTIGUNG - NICHT LEITENDES PERSONAL DES VERWALTUNGSSTELLENPLANS - BEFRISTET</t>
  </si>
  <si>
    <t>COMPARTECIPAZIONI AL PERSONALE  PER ATTIVITÀ LIBERO-PROFESSIONALI - AREA OSPEDALIERA</t>
  </si>
  <si>
    <t>COMPARTECIPAZIONI AL PERSONALE  PER ATTIVITÀ LIBERO-PROFESSIONALI - AREA SPECIALISTICA</t>
  </si>
  <si>
    <t>COMPARTECIPAZIONI AL PERSONALE PER ATTIVITÀ LIBERO-PROFESSIONALI - CONSULENZE (EX ART. 55 C.1 LETT. C), D) ED EX ART. 57-58)</t>
  </si>
  <si>
    <t>COMPARTECIPAZIONI AL PERSONALE  PER ATTIVITÀ LIBERO-PROFESSIONALI - ALTRO</t>
  </si>
  <si>
    <t>PRESTAZIONI AGGIUNTIVE EROGATE DA PERSONALE SANITARIO DIRIGENZA MEDICA PER ATTIVITÀ LIBERO-PROFESSIONALI - AREA SPECIALISTICA</t>
  </si>
  <si>
    <t xml:space="preserve">PERSONALE ESTERNO SANITARIO MEDICO - TEMPO DETERMINATO  </t>
  </si>
  <si>
    <t xml:space="preserve">PERSONALE ESTERNO SANITARIO DIRIGENTE NON MEDICO - TEMPO DETERMINATO  </t>
  </si>
  <si>
    <t xml:space="preserve">EXTERNES GESUNDHEITLICHES NICHT-MEDIZINISCHES PERSONAL - BEFRISTET  </t>
  </si>
  <si>
    <t>PERSONALE ESTERNO TECNICO - TEMPO DETERMINATO</t>
  </si>
  <si>
    <t>PERSONALE ESTERNO SANITARIO - ASSISTENZA ODONTOIATRICA LP 16/88 ART. 3</t>
  </si>
  <si>
    <t>INDENNITÀ ALLIEVI</t>
  </si>
  <si>
    <t>COMPENSI PER IL PERSONALE NON SANITARIO IN COMANDO DA AS EXTRA PAB</t>
  </si>
  <si>
    <t>VERGÜTUNGEN FÜR DAS LEITENDE GESUNHEITSPERSONAL DER TIERÄRZTLICHEN BETREUUNG</t>
  </si>
  <si>
    <t>ZUWEISUNGEN AN RÜCKSTELLUNGEN FÜR RISIKEN AUS ANKÄUFEN VON GESUNDHEITSLEISTUNGEN VON PRIVATEN</t>
  </si>
  <si>
    <t>ACCANTONAMENTI PER QUOTE INUTILIZZATE DEI CONTRIBUTI VINCOLATI DA ALTRI SOGGETTI PUBBLICI</t>
  </si>
  <si>
    <t>AUSSERORDENTLICHE AUFWÄNDE GEGENÜBER DRITTEN BETREFFEND ANKÄUFE VON GESUNDHEITSLEISTUNGEN VON AKKREDITIERTEN ANBIETERN</t>
  </si>
  <si>
    <t>SCONTI E ABBUONI PASSIVI</t>
  </si>
  <si>
    <t>ERZIELTE  PASSIVE UMRECHNUNGSDIFFERENZEN</t>
  </si>
  <si>
    <t>NICHTERZIELTE PASSIVE UMRECHNUNGSDIFFERENZEN</t>
  </si>
  <si>
    <t>CONTRIBUTI IN C/ESERCIZIO DA PAB EXTRA FONDO PER FINANZIAMENTO LEA</t>
  </si>
  <si>
    <t>LEISTUNGEN GEM. LG 16/2012 (GALENIKA UND MEDIZINISCHES MATERIAL)</t>
  </si>
  <si>
    <t>PRESTAZIONI DI RICOVERO AD AZIENDE SANITARIE EXTRA PAB (FATTURATE DIRETTAMENTE)</t>
  </si>
  <si>
    <t>PRESTAZIONI DI RICOVERO AD AZIENDE SANITARIE EXTRA PAB (MOBILITÀ COMPENSATA)</t>
  </si>
  <si>
    <t>PRESTAZIONI DI PSICHIATRIA RESIDENZIALE E SEMIRESIDENZIALE AD AZIENDE SANITARIE PUBBLICHE EXTRA PAB</t>
  </si>
  <si>
    <t>ALTRE PRESTAZIONI SANITARIE E SOCIO-SANITARIE A RILEVANZA SANITARIA  AD AZIENDE SANITARIE EXTRA PAB (FATTURATE DIRETTAMENTE)</t>
  </si>
  <si>
    <t>PRESTAZIONI SANITARIE NON DI RICOVERO AD AZIENDE SANITARIE EXTRA PAB PER ASSISTENZA FARMACEUTICA (MOBILITÀ COMPENSATA)</t>
  </si>
  <si>
    <t>PRESTAZIONI SANITARIE NON DI RICOVERO  AD AZIENDE SANITARIE EXTRA PAB PER ASSISTENZA SANITARIA DI BASE (MOBILITÀ COMPENSATA)</t>
  </si>
  <si>
    <t>PRESTAZIONI SANITARIE NON DI RICOVERO AD AZIENDE SANITARIE EXTRA PAB PER ASSISTENZA SPECIALISTICA AMBULATORIALE (MOBILITÀ COMPENSATA)</t>
  </si>
  <si>
    <t>PRESTAZIONI SANITARIE NON DI RICOVERO AD AZIENDE SANITARIE EXTRA PAB PER CURE TERMALI (MOBILITÀ COMPENSATA)</t>
  </si>
  <si>
    <t>PRESTAZIONI SANITARIE NON DI RICOVERO  AD AZIENDE SANITARIE EXTRA PAB PER SOMMINISTRAZIONE DIRETTA  FARMACI (MOBILITÀ COMPENSATA)</t>
  </si>
  <si>
    <t>PRESTAZIONI SANITARIE NON DI RICOVERO  AD AZIENDE SANITARIE EXTRA PAB PER TRASPORTI CON AMBULANZA ED ELISOCCORSO (MOBILITÀ COMPENSATA)</t>
  </si>
  <si>
    <t>PRESTAZIONI SANITARIE NON DI RICOVERO  AD AZIENDE SANITARIE EXTRA PAB PER CESSIONE DI EMOCOMPONENTI E CELLULE STAMINALI (MOBILITÀ COMPENSATA)</t>
  </si>
  <si>
    <t xml:space="preserve">SONSTIGE  NICHT VERRECHNETE SOZIAL- UND GESUNDHEITSLEISTUNGEN VON GESUNDHEITLICHER RELEVANZ AUSSERHALB DES LANDES </t>
  </si>
  <si>
    <t>ANDERE NICHT KRANKENHAUSAUFENTHALTSBEZOGENE LEISTUNGEN VON PRIVATEN FÜR ANSÄSSIGE ANDERER REGIONEN (AKTIVE VERRECHNETE MOBILITÄT)</t>
  </si>
  <si>
    <t>PRESTAZIONI AMMINISTRATIVE E GESTIONALI AD AZIENDE SANITARIE EXTRA PAB</t>
  </si>
  <si>
    <t>CONSULENZE SANITARIE AD AZIENDE SANITARIE EXTRA PAB</t>
  </si>
  <si>
    <t>CONSULENZE NON SANITARIE AD AZIENDE SANITARIE EXTRA PAB</t>
  </si>
  <si>
    <t>RÜCKZAHLUNG FÜR VERPFLEGUNG UND UNTERKUNFT VON ANDEREN ÖFFENTLICHEN EINRICHTUNGEN</t>
  </si>
  <si>
    <t>RICAVI PER FORNITURE DI BENI AD AZIENDE SANITARIE EXTRA PAB</t>
  </si>
  <si>
    <t>AUSSERORDENTLICHE ERTRÄGE GEGENÜBER DRITTEN BETREFFEND ANKÄUFE VON GESUNDHEITSLEISTUNGEN VON AKKREDITIERTEN ANBIETERN</t>
  </si>
  <si>
    <t>PASSIVSCHWUND BETREFFEND MOBILITÄT AUSSERHALB DES LANDES</t>
  </si>
  <si>
    <t>PASSIVSCHWUND BETREFFEND DIE ANKÄUFE  VON GESUNDHEITSLEISTUNGEN VON AKKREDITIERTEN ANBIETERN</t>
  </si>
  <si>
    <t>UTILIZZO QUOTA DI CONTRIBUTI IN C/CAPITALE DA ALTRI SOGGETTI PUBBLICI</t>
  </si>
  <si>
    <t>VERWENDUNG VON ANTEILEN DER INVESTITIONSBEITRÄGE VON ANDEREN ÖFFENTLICHEN KÖRPERSCHAFTEN</t>
  </si>
  <si>
    <t>PHARMAZEUTISCHE PRODUKTE UND BLUTPRODUKTE</t>
  </si>
  <si>
    <t xml:space="preserve">SONSTIGE VON PRIVATEN, VON VEREINEN UND ÖFFENTLICHEN EINRICHTUNGEN ERBRACHTE DIENSTLEISTUNGEN </t>
  </si>
  <si>
    <t>EINKÄUFE VON GESUNDHEITSLEISTUNGEN  FÜR PHARMAZEUTISCHE BETREUUNG</t>
  </si>
  <si>
    <t>REHABILITATIONSBETREUUNG VON ÖFFENTLICHEN EINRICHTUNGEN</t>
  </si>
  <si>
    <t>ANKAUF VON ANDEREN SOZIAL- UND GESUNDHEITSLEISTUNGEN  VON GESUNDHEITLICHER RELEVANZ</t>
  </si>
  <si>
    <t>ACQUISTO PRESTAZIONI PER DISTRIBUZIONE PER CONTO DELL'AZIENDA DI PRESIDI SANITARI</t>
  </si>
  <si>
    <t>ANKAUF VON GESUNDHEITSDIENSTEN FÜR KRANKENHAUSBETREUUNG UND SONSTIGE NICHT AUFENTHALTSBEZOGENE GESUNDHEITSLEISTUNGEN</t>
  </si>
  <si>
    <t>PASSIVE UMRECHNUNGSDIFFERENZEN</t>
  </si>
  <si>
    <t>CONTRIBUTI IN C/ESERCIZIO DA MINISTERO DELLA SALUTE e  ALTRE AMMINISTRAZIONI STATALI</t>
  </si>
  <si>
    <t xml:space="preserve">MODELL ZUR ERHEBUNG DER ERFOLGSRECHNUNG DER EINRICHTUNGEN DES NATIONALEN GESUNDHEITSDIENSTES </t>
  </si>
  <si>
    <t xml:space="preserve"> </t>
  </si>
  <si>
    <t>JAHR</t>
  </si>
  <si>
    <t xml:space="preserve">JA </t>
  </si>
  <si>
    <t>(Einheiten Euro)</t>
  </si>
  <si>
    <t>BESCHREIBUNG</t>
  </si>
  <si>
    <t>A.1.A.) Beiträge von der Region oder Aut. Prov. für Anteil aus dem RG:</t>
  </si>
  <si>
    <t>A.1.A.1) von der Region oder Aut. Prov. für nicht-verwendungsungebundenen Anteil aus dem regionalen GF</t>
  </si>
  <si>
    <t>A.1.A.1.1) Nicht-verwendungsgebundene Finanzierung</t>
  </si>
  <si>
    <t>A.1.A.1.2) Nicht-verwendungsgebundene festgelegte Finanzierung von der Region</t>
  </si>
  <si>
    <t>A.1.A.1.3) Funktionen</t>
  </si>
  <si>
    <t>A.1.A.1.3.A) Funktionen - Notaufnahme</t>
  </si>
  <si>
    <t>A.1.A.1.3.B) Funktionen - Sonstiges</t>
  </si>
  <si>
    <t>A.1.A.1.4) Festgelegter Betrag für den Betreibsplan gemäß Art. 1, Absatz 528, Gesetz 208/2015</t>
  </si>
  <si>
    <t>A.1.A.2) von der Region oder Aut. Prov. für  zweckgebundenen Anteil aus dem regionalen GF</t>
  </si>
  <si>
    <t>A.1.B.1) von der Region oder Aut. Prov. (außerhalb Fonds)</t>
  </si>
  <si>
    <t>A.1.B.1.1) Beiträge von Region oder Aut. Prov. (außerhalb Fonds) zweckgebunden</t>
  </si>
  <si>
    <t>A.1.B.1.2) Beiträge von Region oder Aut. Prov. (außerhalb Fonds) - Zusätzliche regionale Bilanzmittel zur Deckung der WBS</t>
  </si>
  <si>
    <t>A.1.B.1.3) Beiträge von Region oder Aut. Prov. (außerhalb Fonds) - Zusätzliche regionale Bilanzmittel zur Deckung außerhalb WBS</t>
  </si>
  <si>
    <t>A.1.B.2.1) Beiträge von öffentlichen Sanitätsbetrieben der Region oder Aut. Prov. (außerhalb Fonds) zweckgebunden</t>
  </si>
  <si>
    <t xml:space="preserve">A.1.B.1) Beiträge vom Gesundheitsministerium (außerhalb Fonds) </t>
  </si>
  <si>
    <t>A.1.B.3.2) Beiträge von anderen öffentlichen Subjekten (außerhalb Fonds) zweckgebunden</t>
  </si>
  <si>
    <t>A.1.B.3.3) Beiträge von anderen öffentlichen Subjekten (außerhalb Fonds) G 210/92</t>
  </si>
  <si>
    <t>A.1.B.3.4) Beiträge von anderen öffentlichen Subjekten (außerhalb Fonds) Sonstiges</t>
  </si>
  <si>
    <t>A.1.B.3.5) Beiträge von anderen öffentlichen Subjekten (außerhalb Fonds) - in Anwendung von Artikel 79 Absatz 1-sexies Buchstabe c) des gesetzesvertretendes Dekret 112/2008, umgewandelt durch Gesetz 133/2008 und Gesetz Nr. 191 vom 23. Dezember 2009</t>
  </si>
  <si>
    <t>A.1.C)  Beiträge des Landes für laufende Ausgaben für Forschung</t>
  </si>
  <si>
    <t>A.2.A)  Berichtigung der Beiträge für laufende Ausgaben für Zuweisung an Investitionen - von Region oder Aut. Prov.  für Anteil aus dem regionalen GF</t>
  </si>
  <si>
    <t>A.2.B)  Berichtigung der Beiträge für laufende Ausgaben für Zuweisung an Investitionen - Sonstige Beiträge</t>
  </si>
  <si>
    <t>A.3) Verwendung Rückstellungen für nicht verwendete Anteile von zweckgebundenen Beiträgen der Vorjahre</t>
  </si>
  <si>
    <t>A.3.A) Verwendung Rückstellungen für nicht verwendete Anteile von zweckgebundenen Beiträgen der Vorjahre vonseiten der Region oder Aut. Prov. aus dem nicht-verwendungsgebundenen regionalen GF</t>
  </si>
  <si>
    <t>A.3.A)  Verwendung Rückstellungen für nicht verwendete Anteile von Beiträgen der Vorjahre vonseiten Region oder Aut. Prov. aus dem zweckgebundenen regionalen GF</t>
  </si>
  <si>
    <t>A.3.B) Verwendung Rückstellungen für nicht verwendete Anteile von zweckgebundenen Beiträgen der Vorjahre von öffentlichen Subjekten (außerhalb GF)</t>
  </si>
  <si>
    <t>A.3.D) Verwendung Rückstellungen für nicht verwendete Anteile von zweckgebundenen Anteilen der Vorjahre von Privaten</t>
  </si>
  <si>
    <t>A.4)  Erträge aus Gesundheits- und sozialen Leistungen mit medizinischer Relevanz</t>
  </si>
  <si>
    <t>A.4.A)  Erträge aus Gesundheits- und sozialen Leistungen mit medizinischer Relevanz</t>
  </si>
  <si>
    <t>A.4.A.1)  Erträge aus Gesundheits- und sozialen Leistungen mit medizinischer Relevanz an öffentliche Sanitätsbetriebe der Region</t>
  </si>
  <si>
    <t>A.4.A.1.3) Leistungen in der Notaufnahme ohne anschließende stationäre Aufnahme</t>
  </si>
  <si>
    <t>A.4.A.1.4) Stationäre und teilstationäre psychiatrische Leistungen</t>
  </si>
  <si>
    <t>A.4.A.1.5) Leistungen im Rahmen von File F</t>
  </si>
  <si>
    <t>A.4.A.1.6) Leistungen für Dienste Allgemeinärzte, Kinderärzte freier Wahl und Betreuungskontinuität</t>
  </si>
  <si>
    <t xml:space="preserve">A.4.A.1.7) Leistungen für vertragsgebundene pharmazeutische Dienste </t>
  </si>
  <si>
    <t>A.4.A.1.8) Thermalleistungen</t>
  </si>
  <si>
    <t>A.4.A.1.9)  Leistungen für Krankentransport und Flugrettung</t>
  </si>
  <si>
    <t>A.4.A.1.10) Leistungen der unterstützenden Teilversorgung</t>
  </si>
  <si>
    <t>A.4.A.1.11) Leistungen prothetische Betreuung</t>
  </si>
  <si>
    <t>A.4.A.1.12) Leistungen rehabilitative krankenhausexterne Betreuung</t>
  </si>
  <si>
    <t>A.4.A.1.13) Erlöse für die Abtretung von Blutbestandteilen und Stammzellen</t>
  </si>
  <si>
    <t>A.4.A.1.14) Leistungen der Integrierten Hausbetreuung (IHB)</t>
  </si>
  <si>
    <t>A.4.A.1.15) Sonstige Gesundheits- und soziale Leistungen mit gesundheitlicher Relevanz</t>
  </si>
  <si>
    <t>A.4.A.2)  Erträge aus Gesundheits- und sozialen Leistungen mit medizinischer Relevanz an andere öffentliche Subjekte</t>
  </si>
  <si>
    <t>A.4.A.3)   Erträge aus Gesundheits- und sozialen Leistungen mit medizinischer Relevanz an öffentliche Subjekte außerhalb der Region</t>
  </si>
  <si>
    <t>A.4.A.3.2) Leistungen für ambulante fachärztliche Betreuung</t>
  </si>
  <si>
    <t>A.4.A.3.3) Leistungen Notaufnahme ohne anschließende stationäre Aufnahme</t>
  </si>
  <si>
    <t>A.4.A.3.4) Stationäre und teilstationäre psychiatrische Leistungen</t>
  </si>
  <si>
    <t>A.4.A.3.5) Leistungen im Rahmen von File F</t>
  </si>
  <si>
    <t>A.4.A.3.6) Leistungen für Dienste Allgemeinärzte, Kinderärzte freier Wahl und Betreuungskontinuität</t>
  </si>
  <si>
    <t>A.4.A.3.7) Leistungen für vertragsgebundene pharmazeutische Dienste außerhalb der Region</t>
  </si>
  <si>
    <t>A.4.A.3.8) Thermalleistungen außerhalb der Region</t>
  </si>
  <si>
    <t>A.4.A.3.9) Leistungen für Krankentransport und Flugrettung außerhalb der Region</t>
  </si>
  <si>
    <t>A.4.A.3.10) Sonstige Gesundheits- und soziale Leistungen mit gesundheitlicher Relevanz außerhalb der Region</t>
  </si>
  <si>
    <t>A.4.A.3.11) Leistungen der prothetischen Betreuung bei öffentlichen Subjekten (außerhalb der Region)</t>
  </si>
  <si>
    <t>A.4.A.3.12) Erträge für Abtretung von Blutbestandteilen und Stammzellen außerhalb der Region</t>
  </si>
  <si>
    <t>A.4.A.3.13) Erträge aufgrund der Tarifunterschiede zum Einheitstarif "TUC"</t>
  </si>
  <si>
    <t>A.4.A.3.14) Sonstige an öffentliche Einrichtungen außerhalb der Region erbrachte Gesundheits- und soziale Leistungen mit gesundheitlicher Relevanz</t>
  </si>
  <si>
    <t>A.4.A.3.15) Sonstige Gesundheits- und soziale Leistungen mit gesundheitlicher Relevanz, die nicht über die überregionale Mobilität verrrechnet werden</t>
  </si>
  <si>
    <t>A.4.A.3.15.A) Leistungen für Rehabilitationsbetreuung, die nicht über die überregionale Mobilität verrechnet werden</t>
  </si>
  <si>
    <t>A.4.A.3.15.B) Sonstige Gesundheits- und soziale Leistungen mit gesundheitlicher Relevanz, die nicht über die überregionale Mobilität verrechnet werden</t>
  </si>
  <si>
    <t>A.4.A.3.16) Sonstige Gesundheitsleistungen mit gesundheitlicher Relevanz- Aktive internationale Mobilität</t>
  </si>
  <si>
    <t>A.4.A.3.17) Sonstige Gesundheitsleistungen mit gesundheitlicher Relevanz- Aktive internationale Mobilität erhoben aus AO, AOU, IRCCS.</t>
  </si>
  <si>
    <t>A.4.A.3.18) Sonstige Gesundheits- und soziale Leistungen mit gesundheitlicher Relevanz an Sanitätsbetriebe und ausländische Krankenkassen - (direkt Verrechnet)</t>
  </si>
  <si>
    <t>A.4.B)  Erlöse aus Gesundheits- und sozialen Leistungen mit medizinischer Relevanz bei Privaten für Ansässige außerhalb der Region über die Mobilität verrechnet (Aktive Mobilität)</t>
  </si>
  <si>
    <t>A.4.B.1)  Krankenhausaufenthaltsbezogene Leistungen bei Privaten für Ansässige außerhalb der Region über die Mobilität verrechnet (Aktive Mobilität)</t>
  </si>
  <si>
    <t>A.4.B.2)  Ambulante Leistungen bei Privaten für Ansässige außerhalb der Region über die Moiblität verrechnet  (mobilità attiva)</t>
  </si>
  <si>
    <t xml:space="preserve">A.4.B.3) Leistunden in der Notaufnahme ohne anschließende stationäre Aufnahme bei Privaten für Ansässige außerhalb der Region über die Mobilität verrechnet (Aktive Mobilität) </t>
  </si>
  <si>
    <t>A.4.B.4) Leistungen im Rahmen von File F von Privaten für Ansässige außerhalb der Region über die Mobilität verrechnet (Aktive Mobilität)</t>
  </si>
  <si>
    <t>A.4.B.5)  Sonstige Gesundheits- und soziale Leistungen mit gesundheitlicher Relevanz bei Privaten an Ansässige außerhalb Provinz über die Mobilität verrechnet (Aktive Mobilität)</t>
  </si>
  <si>
    <t>A.4.C)  Erträge aus Gesundheits- und sozialen Leistungen mit medizinischer Relevanz an Private</t>
  </si>
  <si>
    <t>A.4.D)  Erlöse aus Gesundheitsleistungen, durchgeführt im Rahmen der Intramoeniatätigkeit</t>
  </si>
  <si>
    <t>A.4.D.1) Erlöse aus als Intramoenia-Tätigkeit erbrachten Gesundheitsleistungen - Krankenhausbereich</t>
  </si>
  <si>
    <t>A.4.D.2) Erlöse aus als Intramoenia-Tätigkeit erbrachten Gesundheitsleistungen - Facharztbereich</t>
  </si>
  <si>
    <t>A.4.D.3) Erlöse aus als Intramoenia-Tätigkeit erbrachten Gesundheitsleistungen - Bereich öffentliches Gesundheitswesen</t>
  </si>
  <si>
    <t>A.4.D.4) Erlöse aus als Intramoenia-Tätigkeit erbrachten Gesundheitsleistungen - Beratungen (ex Art. 55 Abs.1 Buchst. c), d) und ex Art. 57-58)</t>
  </si>
  <si>
    <t>A.4.D.5) Erlöse aus als Intramoenia-Tätigkeit erbrachten Gesundheitsleistungen - Beratungen (ex Art. 55 Abs.1 Buchst. c), d) und ex Art. 57-58) (öffentliche Sanitätsbetriebe der Region)</t>
  </si>
  <si>
    <t>A.4.D.6) Erlöse aus als Intramoenia-Tätigkeit erbrachten Gesundheitsleistungen - Sonstiges</t>
  </si>
  <si>
    <t>A.4.D.7) Erträge aus als Intramoenia-Tätigkeit erbrachten Gesundheitsleistungen - Sonstiges (Öffentliche Sanitätsbetriebe der Region)</t>
  </si>
  <si>
    <t>A.5) Kostenbeiträge, Rückerlangungen und Rückerstattungen</t>
  </si>
  <si>
    <t>A.5.B) Kostenbeiträge, Rückerlangungen und Rückerstattungen von der Region</t>
  </si>
  <si>
    <t>A.5.B.1) Rückzahlung für Lohnkosten an die Region abgeordnetes Personal des Sanitätsbetriebes</t>
  </si>
  <si>
    <t>A.5.B.2) Sonstige Kostenbeiträge, Rückerlangungen und Rückerstattungen vonseiten der Region</t>
  </si>
  <si>
    <t>A.5.C) Kostenbeiträge, Rückerlangungen und Rückerstattungen vonseiten öffentlicher Sanitätsbetriebe der Region</t>
  </si>
  <si>
    <t>A.5.C.1) Rückzahlung für Lohnkosten an andere öffentliche Sanitätsbetriebe der Region abgeordnetes Personal des Sanitätsbetriebes</t>
  </si>
  <si>
    <t>A.5.C.2) Rückerstattungen für den Ankauf von Gütern durch öffentliche Sanitätsbetriebe der Region</t>
  </si>
  <si>
    <t>A.5.C.3) Sonstige Kostenbeiträge, Rückerstattungen und Rückerlangungen vonseiten öffentlicher Sanitätsbetrieb der Region</t>
  </si>
  <si>
    <t>A.5.C.4) Sonstige Kostenbeiträge, Rückerstattungen und Rückerlangungen vonseiten der Region - GSA</t>
  </si>
  <si>
    <t>A.5.D.1) Rückzahlung für Lohnkosten an andere öffentliche Subjekte abgeordnetes Personal des Sanitätsbetriebes</t>
  </si>
  <si>
    <t>A.5.D.2) Kostenbeiträge für den Ankauf von Gütern vonseiten anderer öffentlicher Subjekte</t>
  </si>
  <si>
    <t>A.5.E.1) Pay-Back Rückvergütungen von pharmazeutischen Betrieben</t>
  </si>
  <si>
    <t>A.5.E.2) Pay-back-Rückvergütungen für Medizinprodukte</t>
  </si>
  <si>
    <t>A.5.E.3) Sonstige Kostenbeiträge, Rückerstattungen und Rückerlangungen von Privaten</t>
  </si>
  <si>
    <t>A.6) Kostenbeteiligungen für Gesundheitsleistungen (Ticket)</t>
  </si>
  <si>
    <t>A.6.A)  Kostenbeteiligungen für Gesundheitsleistungen - Ticket für ambulante fachärztliche Betreuung</t>
  </si>
  <si>
    <t>A.6.B)  Beteiligungen an Kosten für Gesundheitsleistungen - Ticket Notaufnahme</t>
  </si>
  <si>
    <t>A.6.C)  Kostenbeteiligungen für Gesundheitsleistungen (Ticket) - Sonstiges</t>
  </si>
  <si>
    <t>A.9.A) Erlöse für nicht-medizische Leistungen</t>
  </si>
  <si>
    <t>B.1.A)  Ankauf von Gesundheitsgütern</t>
  </si>
  <si>
    <t>B.1.A.1.3) Sauerstoff und andere medizinische Gase</t>
  </si>
  <si>
    <t>B.1.A.1.4.1) Blutprodukte aus regionaler öffentlicher Herstellung (öffentliche Sanitätsbetriebe der Region) -Mobilität innerhalb der Region</t>
  </si>
  <si>
    <t>B.1.A.1.4.2) Blutprodukte aus regionaler öffentlicher Herstellung (öffentliche Sanitätsbetriebe der Region) - Mobilitätaußerhalb der Region</t>
  </si>
  <si>
    <t>B.1.A.1.4.3) Blutprodukte aus regionaler Herstellung von anderen Einrichtungen</t>
  </si>
  <si>
    <t>B.1.A.7) Tierärztliches Material und Produkte</t>
  </si>
  <si>
    <t>B.1.A.8) Sonstige Gesundheitsgüter und Produkte:</t>
  </si>
  <si>
    <t>B.1.A.9)  Gesundheitsgüter und Produkte von öffentlichen Sanitätsbetrieben der Region</t>
  </si>
  <si>
    <t>B.1.A.9.1)  Pharmazeutische Produkte und Blutprodukte</t>
  </si>
  <si>
    <t>B.1.A.9.3) Medizinprodukte</t>
  </si>
  <si>
    <t>B.1.A.9.4)  Diätprodukte</t>
  </si>
  <si>
    <t>B.1.A.9.5) Material für die Prophylaxe (Impfungen)</t>
  </si>
  <si>
    <t>B.1.A.9.6)  Chemische Produkte</t>
  </si>
  <si>
    <t>B.1.A.9.7)  Tierärztliches Material und Produkte</t>
  </si>
  <si>
    <t xml:space="preserve">B.1.A.9.8)  Sonstige medizinische Güter und Produkte </t>
  </si>
  <si>
    <t>B.1.B)  Ankauf von nicht-medizinischen Gütern</t>
  </si>
  <si>
    <t>B.1.B.4) Elektronische Datenträger und Schreibwaren</t>
  </si>
  <si>
    <t>B.1.B.6) Sonstige nicht-medizinische Güter und Produkte</t>
  </si>
  <si>
    <t>B.1.B.7)  Nicht-medizinische Güter und Produkte von öffentlichen Sanitätsbetrieben der Region</t>
  </si>
  <si>
    <t>B.2.A)   Ankauf von Gesundheitsdiensten</t>
  </si>
  <si>
    <t>B.2.A.1) Ankauf von Gesundheitsdiensten - Basismedizin</t>
  </si>
  <si>
    <t>B.2.A.2) Ankauf von Gesundheitsdiensten - Pharmazeutische Betreuung</t>
  </si>
  <si>
    <t xml:space="preserve">B.2.A.3) Ankauf von Gesundheitsdiensten für ambulante fachärztliche Betreuung </t>
  </si>
  <si>
    <t>B.2.A.3.2) Leistungen in der Notaufnahme ohne anschließende stationäre Aufnahme - von öffentlichen Einrichtungen (öffentliche Sanitätsbetriebe der Region)</t>
  </si>
  <si>
    <t>B.2.A.3.3) - bei öffentlichen Subjekten (sonstige öffentliche Subjekte der Region)</t>
  </si>
  <si>
    <t>B.2.A.3.4) Leistungen in der Notaufnahme ohne anschließende stationäre Aufnahme - von öffentlichen Einrichtungen (sonstige öffentliche Subjekte der Region)</t>
  </si>
  <si>
    <t>B.2.A.3.5) - bei öffentlichen Subjekten (außerhalb der Region)</t>
  </si>
  <si>
    <t>B.2.A.3.6) Leistungen in der Notaufnahme ohne anschließende stationäre Aufnahme - von öffentlichen Einrichtungen (außerhalb der Region)</t>
  </si>
  <si>
    <t>B.2.A.3.7) - bei privaten Subjekten - SUMAI-Ärzte</t>
  </si>
  <si>
    <t>B.2.A.3.8) - bei privaten Subjekten</t>
  </si>
  <si>
    <t>B.2.A.3.8.A) Gesundheitsdienste für fachärztliche Betreuung bei privaten IRCCS und privaten Polikliniken</t>
  </si>
  <si>
    <t>B.2.A.3.8.B) Gesundheitsdienste für Leistungen in der Notaufnahme ohne anschließende stationäre Aufnahme - von privaten IRCCS und Polikliniken</t>
  </si>
  <si>
    <t>B.2.A.3.8.C) Gesundheitsdienste für fachärztliche Betreuung bei als privat eingestuften Krankenhäusern</t>
  </si>
  <si>
    <t xml:space="preserve">B.2.A.3.8.D) Gesundheitsdienste für Leistungen in der Notaufnahme ohne anschließende stationäre Aufnahme - von als privat eingestuften Krankenhäusern </t>
  </si>
  <si>
    <t>B.2.A.3.8.C) Gesundheitsdienste für fachärztliche Betreuung bei privaten Pflegeheimen</t>
  </si>
  <si>
    <t>B.2.A.3.8.F) Gesundheitsdienste für Leistungen in der Notaufnahme ohne anschließende stationäre Aufnahme - von Privatkliniken</t>
  </si>
  <si>
    <t>B.2.A.3.8.D) Gesundheitsdienste für fachärztliche Betreuung bei sonstigen privaten Subjekten</t>
  </si>
  <si>
    <t>B.2.A.3.8.H) Gesundheitsdienste für Leistungen in der Notaufnahme ohne anschließende stationäre Aufnahme - von anderen privaten Einrichtungen</t>
  </si>
  <si>
    <t>B.2.A.3.9) - bei privaten Subjekten für nicht ansässige Bürger - außerhalb der Region (aktive Mobilität mit Verrechnung)</t>
  </si>
  <si>
    <t>B.2.A.3.10) Gesundheitsdienste für Leistungen in der Notaufnahme ohne anschließende stationäre Aufnahme - von privaten Einrichtungen für nicht im Land ansässige Bürger - Außerhalb der Region (aktive verrechnete Mobilität)</t>
  </si>
  <si>
    <t xml:space="preserve">B.2.A.4) Ankauf von Gesundheitsdiensten für Rehabilitationsbetreuung </t>
  </si>
  <si>
    <t xml:space="preserve">B.2.A.5) Ankauf von Gesundheitsdiensten für ergänzende Betreuung </t>
  </si>
  <si>
    <t xml:space="preserve">B.2.A.6) Ankauf von Gesundheitsdiensten für prothetische Betreuung </t>
  </si>
  <si>
    <t xml:space="preserve">B.2.A.7) Ankauf von Gesundheitsdiensten für Krankenhausbetreuung </t>
  </si>
  <si>
    <t>B.2.A.7.4.A) Gesundheitsdienste für Krankenhausbetreuung bei privaten IRCCS und privaten Polikliniken</t>
  </si>
  <si>
    <t>B.2.A.7.4.B) Gesundheitsdienste für Krankenhausbetreuung bei als privat eingestuften Krankenhäusern</t>
  </si>
  <si>
    <t>B.2.A.7.4.C) Gesundheitsdienste für Krankenhausbetreuung bei privaten Pflegeheimen</t>
  </si>
  <si>
    <t>B.2.A.7.4.D) Gesundheitsdienste für Krankenhausbetreuung bei sonstigen privaten Subjekten</t>
  </si>
  <si>
    <t>B.2.A.8)  Ankäufe von stationären und teilstationären psychiatrischen Leistungen</t>
  </si>
  <si>
    <t>B.2.A.8.3) - bei öffentlichen Subjekten (außerhalb der Region) - ohne Verrechnung</t>
  </si>
  <si>
    <t>B.2.A.8.5) - bei privaten Subjekten (außerhalb der Region)</t>
  </si>
  <si>
    <t xml:space="preserve">B.2.A.9)  Ankäufe von Leistungen für die Verteilung von Medikamenten im Rahmen von File F </t>
  </si>
  <si>
    <t>B.2.A.9.6) - bei privaten Subjekten für nicht ansässige Bürger - außerhalb der Region (aktive Mobilität mit Verrechnung)</t>
  </si>
  <si>
    <t>B.2.A.10)  Ankäufe von vertragsgebundenen Thermalleistungen</t>
  </si>
  <si>
    <t>B.2.A.11) Ankäufe von Leistungen für Krankentransport</t>
  </si>
  <si>
    <t>B.2.A.11.1) - bei öffentlichen Subjekten (öffentliche Sanitätsbetriebe der Region) - Mobilität innerhalb der Region</t>
  </si>
  <si>
    <t>B.2.A.11.2) - bei öffentlichen Subjekten (sonstige öffentliche Subjekte der Region)</t>
  </si>
  <si>
    <t>B.2.A.11.3) - bei öffentlichen Subjekten (außerhalb der Region)</t>
  </si>
  <si>
    <t>B.2.A.12)  Ankäufe von sozialen- und Gesundheitsleistungen von medizinischer Relevanz</t>
  </si>
  <si>
    <t>B.2.A.12.1.A) Integrierte Hausbetreuung (IHB)</t>
  </si>
  <si>
    <t>B.2.A.12.1.B) Sonstige Gesundheits- und soziale Leistungen mit gesundheitlicher Relevanz</t>
  </si>
  <si>
    <t>B.2.A.12.3) - bei öffentlichen Subjekten (Außerhalb der Region) - Ankäufe von anderen sozialen Leistungen gesundheitlicher Relevanz erbracht an öffentliche Subjekte außerhalb der Region</t>
  </si>
  <si>
    <t>B.2.A.12.4) - bei öffentlichen Subjekten (außerhalb der Region) ohne Verrechnung</t>
  </si>
  <si>
    <t>B.2.A.12.5) - bei privaten Subjekten (innerhalb der Region)</t>
  </si>
  <si>
    <t>B.2.A.12.6) - bei privaten Subjekten (außerhalb der Region)</t>
  </si>
  <si>
    <t>B.2.A.13) Beteiligungen an das Personal für freiberufliche Leistungen (Intramoenia)</t>
  </si>
  <si>
    <t>B.2.A.13.1) Beteiligungen an das Personal für freiberufliche Leistungen Intramoenia - Krankenhausbereich</t>
  </si>
  <si>
    <t xml:space="preserve">B.2.A.14) Rückerstattungen, Zuweisungen und Gesundheitsbeiträge </t>
  </si>
  <si>
    <t>B.2.A.14.1) Beiträge an ehrenamtliche Vereine</t>
  </si>
  <si>
    <t>B.2.A.14.7)  Rückerstattungen, Zuweisungen und Beiträge an die Region - GSA</t>
  </si>
  <si>
    <t>B.2.A.15)  Beratungen, Zusammenarbeiten, Zeitarbeit, andere gesundheitliche und sozialen Arbeitsleistungen</t>
  </si>
  <si>
    <t>B.2.A.15.1) Gesundheits- und soziale Beratungen von öffentlichen Sanitätsbetrieben der Region</t>
  </si>
  <si>
    <t>B.2.A.15.2) Gesundheits- und soziale Beratungen von Dritten - Sonstige öffentliche Subjekte</t>
  </si>
  <si>
    <t>B.2.A.15.3) Beratungen, Zusammenarbeiten, Zeitarbeit, andere gesundheitliche und soziale Arbeitsleistungen bei privaten Subjekten</t>
  </si>
  <si>
    <t>B.2.A.15.3.A) Gesundheitsberatungen bei privaten Subjekten - Artikel 55, Abs. 2, CCNL 8 Juni 2000</t>
  </si>
  <si>
    <t>B.2.A.15.3.B) Sonstige Gesundheits- und soziale Beratungen bei privaten Subjekten</t>
  </si>
  <si>
    <t>B.2.A.15.3.C) Koordinierte und kontinuierliche gesundheitliche und soziale Zusammenarbeit bei privaten Subjekten</t>
  </si>
  <si>
    <t>B.2.A.15.3.D) Vergütungen für Universitätspersonal -  Bereich Gesundheit</t>
  </si>
  <si>
    <t>B.2.A.15.3.E) Zeitarbeit - Bereich Gesundheit</t>
  </si>
  <si>
    <t>B.2.A.15.3.F) Sonstige Zusammenarbeiten und Arbeitsleistungen - Bereich Gesundheit</t>
  </si>
  <si>
    <t>B.2.A.15.4) Erstattung von Lohnkosten für anderweitig tätiges Gesundheitspersonal</t>
  </si>
  <si>
    <t>B.2.A.15.4.A) Erstattungen der Lohnkosten für bei anderen öffentlichen Sanitätsbetrieben der Region tätiges Gesundheitspersonal</t>
  </si>
  <si>
    <t>B.2.A.15.4.B) Erstattungen der Lohnkosten für bei Regionen, öffentlichen Subjekten und Universitäten tätiges Gesundheitspersonal</t>
  </si>
  <si>
    <t>B.2.A.15.4.C) Erstattungen der Lohnkosten für bei Betrieben anderer Regionen tätiges Gesundheitspersonal (außerhalb der Region)</t>
  </si>
  <si>
    <t>B.2.A.16) Sonstige Gesundheits- und Sozialdienste  von medizinischer Relevanz</t>
  </si>
  <si>
    <t>B.2.A.16.1)  Sonstige Gesundheits- und Sozialdienste von medizinischer Relevanz von öffentlichen Subjekten - öffentliche Sanitätsbetriebe der Region</t>
  </si>
  <si>
    <t>B.2.A.16.2) Sonstige Gesundheits- und Sozialdienste von medizinischer Relevanz von öffentlichen Subjekten - sonstige öffentliche Subjekte der Region</t>
  </si>
  <si>
    <t>B.2.A.16.3) Sonstige Gesundheits- und Sozialdienste von medizinischer Relevanz von öffentlichen Subjekten (außerhalb der Region)</t>
  </si>
  <si>
    <t>B.2.A.16.4) Sonstige Gesundheitsdienste bei privaten Subjekten</t>
  </si>
  <si>
    <t>B.2.A.16.5) Aufwendungen für Gesundheitsdienste- internationale passive Mobilität</t>
  </si>
  <si>
    <t>B.2.A.16.6)  Aufwendungen für Gesundheitsdienste- internationale passive Mobilität von den SB erhoben</t>
  </si>
  <si>
    <t>B.2.A.16.7) Aufwendungen für Gesundheitsleistungen von ausländischen Sanitätsbetreiben erbracht (direkt verrechnet)</t>
  </si>
  <si>
    <t xml:space="preserve">B.2.A.17) Kosten aufgrund der Tarifunterschiede zum Einheitstarif "TUC" </t>
  </si>
  <si>
    <t>B.2.B) Ankauf von nicht-medizinischen Leistungen</t>
  </si>
  <si>
    <t>B.2.B.1) Nicht-medizinische Leistungen</t>
  </si>
  <si>
    <t>B.2.B.1.3.A)   Mensa für das bedienstete Personal</t>
  </si>
  <si>
    <t>B.2.B.1.3.B)   Mensa Patienten</t>
  </si>
  <si>
    <t>B.2.B.1.6) (nicht-medizinische) Transportleistungen</t>
  </si>
  <si>
    <t>B.2.B.1.12) Sonstige nicht-medizinische Leistungen</t>
  </si>
  <si>
    <t>B.2.B.1.12.A) Sonstige nicht-medizinische Leistungen von öffentlichen Subjekten (öffentliche Sanitätsbetriebe der Region)</t>
  </si>
  <si>
    <t>B.2.B.1.12.B) Sonstige nicht-medizinische Leistungen von sonstigen öffentlichen Subjekten</t>
  </si>
  <si>
    <t>B.2.B.1.12.C) Sonstige nicht-medizinische Leistungen bei privaten Subjekten</t>
  </si>
  <si>
    <t xml:space="preserve">B.2.B.2)  Beratungen, Zusammenarbeiten, Zeitarbeit, andere nicht-medizinische Arbeitsleistungen </t>
  </si>
  <si>
    <t>B.2.B.2.1) Nicht-medizinische Beratungen von öffentlichen Sanitätsbetrieben der Region</t>
  </si>
  <si>
    <t>B.2.B.2.2) Nicht-medizinische Beratungen von Dritten - Sonstige öffentliche Subjekte</t>
  </si>
  <si>
    <t>B.2.B.2.3) Beratungen, Zusammenarbeiten, Zeitarbeit, andere nicht-medizinische Arbeitsleistungen bei privaten Subjekten</t>
  </si>
  <si>
    <t>B.2.B.2.3.A) Nicht-medizinische Beratungen von privaten Subjekten</t>
  </si>
  <si>
    <t>B.2.B.2.3.B) Nicht-medizinische koordinierte und kontinuierliche Zusammenarbeit bei privaten Subjekten</t>
  </si>
  <si>
    <t xml:space="preserve">B.2.B.2.3.C) Vergütungen für Universitätspersonal - nicht-medizinischer Bereich </t>
  </si>
  <si>
    <t xml:space="preserve">B.2.B.2.3.D) Zeitarbeit - nicht-medizinischer Bereich </t>
  </si>
  <si>
    <t xml:space="preserve">B.2.B.2.3.E) Sonstige Zusammenarbeiten und Arbeitsleistungen - nicht-medizinischer Bereich </t>
  </si>
  <si>
    <t xml:space="preserve">B.2.B.2.3.F) Sonstige nicht-medizinische Beratungen von privaten Subjekten - in Anwendung von Artikel 79 Absatz 1-sexies Buchstabe c) des gesetzesvertretenden Dekrets 112/2008, umgewandelt durch Gesetz 133/2008 und Gesetz Nr. 191 vom 23. Dezember 2009. </t>
  </si>
  <si>
    <t>B.2.B.2.4) Erstattung von Lohnkosten für anderweitig tätiges nicht-medizinisches Personal</t>
  </si>
  <si>
    <t>B.2.B.2.4.A) Erstattungen der Lohnkosten für bei anderen öffentlichen Sanitätsbetrieben der Region tätiges nicht-medizinisches Personal</t>
  </si>
  <si>
    <t>B.2.B.2.4.B) Erstattungen der Lohnkosten für bei Regionen, öffentlichen Subjekten und Universitäten tätiges nicht-medizinisches Personal</t>
  </si>
  <si>
    <t>B.2.B.2.4.C) Erstattungen der Lohnkosten für bei Betrieben anderer Regionen tätiges nicht-medizinisches Personal (außerhalb der Region)</t>
  </si>
  <si>
    <t xml:space="preserve">B.2.B.3) (externe und interne) Ausbildung </t>
  </si>
  <si>
    <t xml:space="preserve">B.3) (ordentliche und an Dritte vergebene) Instandhaltung und Reparaturen </t>
  </si>
  <si>
    <t>B.3.C) Instandhaltung und Reparaturen von medizinischen und wissenschaftlichen Geräten</t>
  </si>
  <si>
    <t>B.4)  Nutzung von Gütern Dritter</t>
  </si>
  <si>
    <t>B.4.A)  Passive Mieten</t>
  </si>
  <si>
    <t>B.4.B.1) Gebühren für Miete - Bereich Gesundheit</t>
  </si>
  <si>
    <t>B.4.B.2) Gebühren für Miete - nicht-medizinischer Bereich</t>
  </si>
  <si>
    <t>B.4.C.1) Raten für Leasing - Bereich Gesundheit</t>
  </si>
  <si>
    <t>B.4.C.2) Raten für Leasing - nicht-medizinischer Bereich</t>
  </si>
  <si>
    <t>B.4.D)  Raten für project financing</t>
  </si>
  <si>
    <t>Gesamte Personalkosten</t>
  </si>
  <si>
    <t xml:space="preserve">B.5)  Personal des Sanitätsstellenplans </t>
  </si>
  <si>
    <t>B.5.B.2) Kosten für nicht leitendes Personal des Sanitätsstellenplans - befristete Beschäftigung</t>
  </si>
  <si>
    <t xml:space="preserve">B.6)  Personal des Fachstellenplans </t>
  </si>
  <si>
    <t>B.7)  Personal des technischen Stellenplans</t>
  </si>
  <si>
    <t>B.7.A) Kosten für leitendes Personal des technischen Stellenplans</t>
  </si>
  <si>
    <t>B.8)  Personal des Verwaltungsstellenplans</t>
  </si>
  <si>
    <t>B.8.A) Kosten für leitendes Personal des Verwaltungsstellenplans</t>
  </si>
  <si>
    <t>B.9) Verschiedene Aufwendungen der Gebarung</t>
  </si>
  <si>
    <t>B.9.C) Sonstige verschiedene Aufwendungen der Gebarung</t>
  </si>
  <si>
    <t>B.9.C.3)  Sonstige verschiedene Aufwendungen der Gebarung von  öffentlichen Sanitätsbetrieben der Region</t>
  </si>
  <si>
    <t>B.9.C.4)  Sonstige verschiedene Aufwendungen der Gebarung - zur Selbstversicherung</t>
  </si>
  <si>
    <t>Gesamtabschreibung</t>
  </si>
  <si>
    <t>B.11.A) Abschreibungen der Gebäude</t>
  </si>
  <si>
    <t>B.11.A.1) Abschreibungen der nicht-instrumentalen verfügbaren Gebäude</t>
  </si>
  <si>
    <t>B.11.A.2) Abschreibungen der instrumentalen nicht verfügbaren Gebäude</t>
  </si>
  <si>
    <t>B.11.B) Abschreibungen anderes materielles Anlagevermögen</t>
  </si>
  <si>
    <t>B.12) Abwertung des Anlagevermögens und der Forderungen</t>
  </si>
  <si>
    <t>B.12.A) Abwertung des immateriellen und des materiellen Anlagevermögens</t>
  </si>
  <si>
    <t>B.12.B) Abwertung der Forderungen</t>
  </si>
  <si>
    <t>B.13) Veränderungen der Restbestände</t>
  </si>
  <si>
    <t>B.13.A) Veränderungen der gesundheitlichen Restbestände</t>
  </si>
  <si>
    <t>B.13.A.1) Pharmazeutische Produkte und Blutprodukte</t>
  </si>
  <si>
    <t>B.13.A.2) Blut und Blutprodukte</t>
  </si>
  <si>
    <t>B.13.A.3) Heilbehelfe</t>
  </si>
  <si>
    <t>B.13.A.4) Diätprodukte</t>
  </si>
  <si>
    <t>B.13.A.5) Material für die Prophylaxe (Impfungen)</t>
  </si>
  <si>
    <t>B.13.A.6) Chemische Produkte</t>
  </si>
  <si>
    <t>B.13.A.7) Tierärztliches Material und Produkte</t>
  </si>
  <si>
    <t>B.13.A.8)  Sonstige medizinische Güter und Produkte</t>
  </si>
  <si>
    <t>B.13.B) Veränderungen der nicht-medizinischen Restbestände</t>
  </si>
  <si>
    <t>B.13.B.1) Lebensmittel</t>
  </si>
  <si>
    <t>B.13.B.2) Kleidung, Reinigungs- und Haushaltsmaterial</t>
  </si>
  <si>
    <t>B.13.B.3) Brenn-, Treib- und Schmierstoffe</t>
  </si>
  <si>
    <t>B.13.B.4) Elektronische Datenträger und Schreibwaren</t>
  </si>
  <si>
    <t>B.13.B.5) Material für die Instandhaltung</t>
  </si>
  <si>
    <t xml:space="preserve">B.13.B.6) Sonstige nicht-medizinische Güter und Produkte </t>
  </si>
  <si>
    <t>B.14) Rückstellungen des Geschäftsjahres</t>
  </si>
  <si>
    <t>B.14.A) Rückstellungen für Risiken</t>
  </si>
  <si>
    <t>B.14.A.1) Rückstellungen für Risiken aus Zivilklagen und Prozesskosten</t>
  </si>
  <si>
    <t>B.14.A.2) Rückstellungen für Risiken aus Streitfällen mit abhängig beschäftigtem Personal</t>
  </si>
  <si>
    <t>B.14.A.3) Rückstellungen für Risiken, die mit dem Ankauf von Gesundheitsleistungen bei privaten Subjekten zusammenhängen</t>
  </si>
  <si>
    <t>B.14.A.4) Rückstellungen für Direktdeckung der Risiken (Selbstversicherung)</t>
  </si>
  <si>
    <t>B.14.A.5) Rückstellungen für Selbstbehalt der Versicherung</t>
  </si>
  <si>
    <t>B.14.A.5)  Sonstige Rückstellungen für Risiken</t>
  </si>
  <si>
    <t>B.14.A.7)  Sonstige Rückstellungen für Verzugszinsen</t>
  </si>
  <si>
    <t>B.14.B) Rückstellungen für Leistungsprämie (SUMAI-Ärzte)</t>
  </si>
  <si>
    <t>B.14.C) Rückstellungen für nicht verwendete Anteile der zielgerichteten und zweckgebundenen Beiträge</t>
  </si>
  <si>
    <t>B.14.C.1) Rückstellungen für nicht verwendete Anteile der Beiträge von der Region und Aut. Prov. für nicht-verwendungsgebundene Finanzierungen</t>
  </si>
  <si>
    <t>B.14.C.2)  Rückstellungen für nicht verwendete Anteile der Beiträge von der Region oder Aut. Prov. für Anteil am zweckgebundenen GF</t>
  </si>
  <si>
    <t xml:space="preserve">B.14.C.3)  Rückstellungen für nicht verwendete Anteile der zweckgebundenen Beiträge von öffentlichen Subjekten (außerhalb Fonds) </t>
  </si>
  <si>
    <t>B.14.C.4) Rückstellungen für nicht verwendete Anteile der Beiträge von öffentlichen Subjekten für Forschung</t>
  </si>
  <si>
    <t>B.16.C.5)  Rückstellungen für nicht verwendete Anteile der zweckgebundenen Beiträge von Privaten</t>
  </si>
  <si>
    <t>B.14.C.6)  Rückstellungen für nicht verwendete Anteile der Beiträge von privaten Subjekten für Forschung</t>
  </si>
  <si>
    <t>B.14.D.1) Rückstellungen Vertragsverlängerungen für Allgemeinärzte/Kinderärzte freier Wahl/Betreuungskontinuität</t>
  </si>
  <si>
    <t>B.14.D.2) Rückstellungen Vertragsverlängerungen für SUMAI-Ärzte</t>
  </si>
  <si>
    <t xml:space="preserve">B.14.D.3) Rückstellungen Vertragsverlängerungen: leitendes ärztliches Personal </t>
  </si>
  <si>
    <t>B.14.D.4)  Rückstellungen Vertragsverlängerungen: leitendes nicht ärztliches Personal</t>
  </si>
  <si>
    <t>B.14.D.5) Rückstellungen Vertragsverlängerungen: nicht leitendes Personal</t>
  </si>
  <si>
    <t>B.14.D.6) Rückstellungen für Abfertigungen des Personals</t>
  </si>
  <si>
    <t xml:space="preserve">B.14.D.7)  Rückstellungen für Ruhestandsbehandlung und Ähnliches </t>
  </si>
  <si>
    <t>B.14.D.8)  Rückstellungen für Zusatzrentenfonds</t>
  </si>
  <si>
    <t>B.14.D.9) Rückstellungen für Produktivitätssteigerungsprämien für technische Aufgaben Art. 113 gesetzesvertretendes Dekret 50/2016</t>
  </si>
  <si>
    <t>B.16.D.10) Sonstige Rückstellungen</t>
  </si>
  <si>
    <t>C.2.D) Sonstige nicht genannte Finanzerträge</t>
  </si>
  <si>
    <t>C.2.E) Wechselkursgewinne</t>
  </si>
  <si>
    <t>C.3.A) Passivzinsen für Kassenbevorschussungen</t>
  </si>
  <si>
    <t>C.4.B) Wechselkursverluste</t>
  </si>
  <si>
    <t>E) Außerordentliche Aufwendungen und Erträge</t>
  </si>
  <si>
    <t xml:space="preserve">E.1.B.2.1) Außerordentliche Erträge für aktive Anteile des zweckgebundenen GF </t>
  </si>
  <si>
    <t>E.1.B.2.2) Außerordentliche Erträge gegenüber öffentlichen Sanitätsbetrieben der Region</t>
  </si>
  <si>
    <t>E.1.B.2.3) Außerordentliche Erträge gegenüber Dritten</t>
  </si>
  <si>
    <t>E.1.B.2.3.A) Außerordentliche Erträge gegenüber Dritten betreffend überregionale Mobilität</t>
  </si>
  <si>
    <t>E.1.B.2.3.B) Außerordentliche Erträge gegenüber Dritten betreffend das Personal</t>
  </si>
  <si>
    <t>E.1.B.2.3.C) Außerordentliche Erträge gegenüber Dritten betreffend die Konventionen mit Hausärzten</t>
  </si>
  <si>
    <t>E.1.B.2.3.D) Außerordentliche Erträge gegenüber Dritten betreffend die Konventionen für fachärztliche Betreuung</t>
  </si>
  <si>
    <t>E.1.B.2.3.E) Außerordentliche Erträge gegenüber Dritten betreffend den Ankauf von Gesundheitsleistungen von akkreditierten Anbietern</t>
  </si>
  <si>
    <t>E.1.B.2.3.F) Außerordentliche Erträge gegenüber Dritten betreffend den Ankauf von Gütern und Dienstleistungen</t>
  </si>
  <si>
    <t>E.1.B.2.3.G) Sonstige außerordentliche Erträge</t>
  </si>
  <si>
    <t xml:space="preserve">E.1.B.3) Aktivschwund </t>
  </si>
  <si>
    <t>E.1.B.3.1) Aktivschwund gegenüber Dritten betreffend öffentliche Sanitätsbetriebe der Region</t>
  </si>
  <si>
    <t>E.1.B.3.2) Aktivschwund gegenüber Dritten</t>
  </si>
  <si>
    <t>E.1.B.3.2.A) Aktivschwund gegenüber Dritten betreffend die überregionale Mobilität</t>
  </si>
  <si>
    <t>E.1.B.3.2.B) Aktivschwund gegenüber Dritten betreffend das Personal</t>
  </si>
  <si>
    <t>E.1.B.3.2.C) Aktivschwund gegenüber Dritten betreffend die Konventionen für gesundheitliche Grundversorgung</t>
  </si>
  <si>
    <t>E.1.B.3.2.D) Aktivschwund gegenüber Dritten betreffend die Konventionen für fachärztliche Betreuung</t>
  </si>
  <si>
    <t>E.1.B.3.2.E) Aktivschwund gegenüber Dritten betreffend den Ankauf von Gesundheitsleistungen von akkreditierten Anbietern</t>
  </si>
  <si>
    <t>E.1.B.3.2.F) Aktivschwund gegenüber Dritten betreffend den Ankauf von Gütern und Dienstleistungen</t>
  </si>
  <si>
    <t>E.1.B.3.2.G) Sonstiger Aktivschwund gegenüber Dritten</t>
  </si>
  <si>
    <t>E.2.B.3.2.B.2) Außerordentliche Aufwendungen gegenüber Dritten betreffend das Personal - nicht ärztliches leitendes Personal</t>
  </si>
  <si>
    <t>E.2.B.3.2.E) Außerordentliche Aufwendungen gegenüber Dritten betreffend den Ankauf von Gesundheitsleistungen von akkreditierten Anbietern</t>
  </si>
  <si>
    <t>E.2.B.4) Passivschwund</t>
  </si>
  <si>
    <t>E.2.B.4.1) Passivschwund für Anteile des zweckgebundenen GF</t>
  </si>
  <si>
    <t>E.2.B.4.1) Passivschwund gegenüber öffentliche Sanitätsbetriebe der Region</t>
  </si>
  <si>
    <t>E.2.B.4.2) Passivschwund gegenüber Dritten</t>
  </si>
  <si>
    <t>E.2.B.4.2.A) Passivschwund gegenüber Dritten betreffend überregionale Mobilität</t>
  </si>
  <si>
    <t>E.2.B.4.2.B) Passivschwund gegenüber Dritten betreffend das Personal</t>
  </si>
  <si>
    <t>E.2.B.4.2.C) Passivschwund gegenüber Dritten betreffend die Konventionen für gesundheitliche Grundversorgung</t>
  </si>
  <si>
    <t>E.2.B.4.2.D) Passivschwund gegenüber Dritten betreffend die Konventionen für fachärztliche Betreuung</t>
  </si>
  <si>
    <t>E.2.B.4.2.E) Passivschwund gegenüber Dritten betreffend den Ankauf von Gesundheitsleistungen von akkreditieren Anbietern</t>
  </si>
  <si>
    <t>E.2.B.4.2.F) Passivschwund gegenüber Dritten betreffend den Ankauf von Gütern und Dienstleistungen</t>
  </si>
  <si>
    <t>E.2.B.4.2.G)  Sonstiger Passivschwund gegenüber Dritten</t>
  </si>
  <si>
    <t>E.2.B.5) Sonstige außerordentliche Aufwendungen</t>
  </si>
  <si>
    <t>Y) Steuern und Gebühren</t>
  </si>
  <si>
    <t>Y.1.B) IRAP betreffend bedienstetes Personal gleichgestellte Mitarbeiter und Personal</t>
  </si>
  <si>
    <t>Y.1.C) IRAP betreffend freiberufliche Tätigkeit (Intramoenia)</t>
  </si>
  <si>
    <t>Insgesamt Steuern und Gebühren (Y)</t>
  </si>
  <si>
    <t>Datum……………………</t>
  </si>
  <si>
    <t>Der Verwaltungsdirektor</t>
  </si>
  <si>
    <t>AUTONOME PROVINZ BOZEN</t>
  </si>
  <si>
    <t>NICHT KRANKENHAUSAUFENTHALTSBEZOGENE GESUNDHEITSLEISTUNGEN FÜR AUSLÄNDISCHE SANITÄTSBETRIEBE (VERRECHNETE MOBILITÄT)</t>
  </si>
  <si>
    <t>Erlöse aus Gesundheitsleistungen und sozial-gesundheitlichen Leistungen von gesundheitlicher Relevanz</t>
  </si>
  <si>
    <t>Erlöse aus Gesundheitsleistungen und sozial-gesundheitlichen Leistungen - an öffentliche Sanitätsbetriebe</t>
  </si>
  <si>
    <t>Erlöse aus Gesundheitsleistungen und sozial-gesundheitlichen Leistungen - sonstige</t>
  </si>
  <si>
    <t>Erlöse aus Gesundheitsleistungen und sozial-gesundheitlichen Leistungen - Intramoenia</t>
  </si>
  <si>
    <t xml:space="preserve">Rückerstattungen, Zuweisungen und Gesundheitsbeiträge </t>
  </si>
  <si>
    <t>Ankauf von nicht-medizinischen Leistungen</t>
  </si>
  <si>
    <t>Nicht-medizinische Leistungen</t>
  </si>
  <si>
    <t>Beratungen, Zusammenarbeiten, Zeitarbeit, andere nicht-medizinische Arbeitsleistungen</t>
  </si>
  <si>
    <t>Veränderungen der gesundheitlichen Restbestände</t>
  </si>
  <si>
    <t>Veränderungen der nicht-medizinischen Restbestände</t>
  </si>
  <si>
    <t>Beiträge von Region oder Aut. Prov. (außerhalb Fond) - zweckgebunden</t>
  </si>
  <si>
    <t>Beiträge von Region oder Aut. Prov. (außerhalb Fond) - zusätzliche Bilanzmittel zur Deckung zusätzliche WBS</t>
  </si>
  <si>
    <t>Ankäufe von Gütern</t>
  </si>
  <si>
    <t>Ankäufe von Gesundheitsgütern</t>
  </si>
  <si>
    <t>Ankäufe von nicht-medizinischen Gütern</t>
  </si>
  <si>
    <t>Ankäufe von Gesundheitsleistungen</t>
  </si>
  <si>
    <t>Ankäufe von Gesundheitsleistungen - Basismedizin</t>
  </si>
  <si>
    <t>Ankäufe von Gesundheitsleistungen - pharmazeutische Betreuung</t>
  </si>
  <si>
    <t>Ankäufe von Gesundheitsleistungen für ambulatorische fachärztliche Betreuung</t>
  </si>
  <si>
    <t>Ankäufe von Gesundheitsleistungen für Rehabilitationsbetreuung</t>
  </si>
  <si>
    <t>Ankäufe von Gesundheitsleistungen für ergänzende Betreuung</t>
  </si>
  <si>
    <t>Ankäufe von Gesundheitsleistungen für prothesische Betreuung</t>
  </si>
  <si>
    <t>Ankäufe von Gesundheitsleistungen für Krankenhausbetreuung</t>
  </si>
  <si>
    <t>Ankäufe von stationären und teilstationären psychiatrischen Leistungen</t>
  </si>
  <si>
    <t>Ankäufe von Leistungen für die Verteilung von Medikamenten im Rahmen von File F</t>
  </si>
  <si>
    <t>Ankäufe von vertragsgebundenen Thermalleistungen</t>
  </si>
  <si>
    <t>Ankäufe von Patiententransportleistungen</t>
  </si>
  <si>
    <t>Ankäufe von sozial und Gesundheitsleistungen von gesundheitlicher Relevanz</t>
  </si>
  <si>
    <t>Beratungen, Zusammenarbeiten, Zeitarbeit, andere gesundheitliche und soziale Arbeitsleistungen</t>
  </si>
  <si>
    <t>Sonstige gesundheitliche und soziale Dienstleistungen von sanitärer Relevanz</t>
  </si>
  <si>
    <t>NICHT KRANKENHAUSAUFENTHALTSBEZOGENE GESUNDHEITSLEISTUNGEN FÜR AUSLÄNDISCHE SANITÄTSBETRIEBE UND KRANKENKASSEN (DIREKT VERRECHNET)</t>
  </si>
  <si>
    <t>SOZIALABGABEN - KONVENTIONEN FÜR ÄRZTLICHEN BEREITSCHAFTSDIENST NACHT- UND FEIERTAGE</t>
  </si>
  <si>
    <t>KRANKENVERSICHERUNGSPRÄMIEN - KONVENTIONEN FÜR ÄRZTLICHEN BEREITSCHAFTSDIENST NACHT- UND FEIERTAGE</t>
  </si>
  <si>
    <t>EINKÄUFE VON SANITÄREN GÜTERN</t>
  </si>
  <si>
    <t>Data 12.02.2020</t>
  </si>
  <si>
    <t xml:space="preserve">                      firmato digitalmente</t>
  </si>
  <si>
    <t xml:space="preserve">       Enrico Wegher</t>
  </si>
  <si>
    <t>firmato digitalmente</t>
  </si>
  <si>
    <t xml:space="preserve">        Florian Zerzer</t>
  </si>
  <si>
    <t>PROVINCIA AUTONOMA BOLZANO</t>
  </si>
  <si>
    <t>300.900.20</t>
  </si>
  <si>
    <t>ALTRI BENI E PRODOTTI SANITARI PER DIABETICI - ART. 3 LEGGE N. 115/1987 - DISTRIBUZIONE PER CONTO DELL'AZIENDA</t>
  </si>
  <si>
    <t>ANDERE MEDIZINISCHE GÜTER UND PRODUKTE FÜR DIABETIKER - ART. 3, GESETZ NR. 115/1987 - IM AUFTRAG DES BETRIEBES VERTEILT</t>
  </si>
  <si>
    <t>410.200.15</t>
  </si>
  <si>
    <t>ALTRI SERVIZI SANITARI E SOCIO-SANITARI A RILEVANZA SANITARIA - DA PUBBLICO (ALTRI SOGGETTI PUBBL. DELLA PAB)</t>
  </si>
  <si>
    <t>SONSTIGE GESUNDHEITSDIENSTE UND SOZIAL-GESUNDHEITLICHE DIENSTE VON GESUNDHEITLICHER RELEVANZ - VON ÖFFENTLICHEN EINRICHTUNGEN (ANDERE ÖFFENTLICHE EINRICHTUNGEN DES LANDES)</t>
  </si>
  <si>
    <t>B.2.A.16.2</t>
  </si>
  <si>
    <t>Altri servizi sanitari e sociosanitari a rilevanza sanitaria da pubblico -
Altri soggetti pubblici della Regione</t>
  </si>
  <si>
    <t xml:space="preserve">    TRIMESTER</t>
  </si>
  <si>
    <t>370.200.15</t>
  </si>
  <si>
    <t>ACQUISTI DI SERVIZI PER ASSISTENZA FARMACEUTICA - FARMACI INNOVATIVI EROGATI DA AZIENDE SANITARIE EXTRA PAB (FATTURATI DIRETTAMENTE)</t>
  </si>
  <si>
    <t>ANKAUF LEISTUNGEN FÜR PHARMAZEUTISCHE BETREUUNG - VON SANITÄTSBETRIEBEN AUSSERHALB DES LANDES VERABREICHTE INNOVATIVE MEDIKAMENTE (DIREKT VERRECHNET)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</si>
</sst>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.00\ _€_-;\-* #,##0.00\ _€_-;_-* &quot;-&quot;??\ _€_-;_-@_-"/>
    <numFmt numFmtId="166" formatCode="_-* #,##0.00_-;\-* #,##0.00_-;_-* \-??_-;_-@_-"/>
    <numFmt numFmtId="167" formatCode="_-* #,##0.00&quot; DM&quot;_-;\-* #,##0.00&quot; DM&quot;_-;_-* \-??&quot; DM&quot;_-;_-@_-"/>
    <numFmt numFmtId="168" formatCode="_-* #,##0_-;\-* #,##0_-;_-* \-_-;_-@_-"/>
    <numFmt numFmtId="169" formatCode="_-* #,##0.00&quot; €&quot;_-;\-* #,##0.00&quot; €&quot;_-;_-* \-??&quot; €&quot;_-;_-@_-"/>
    <numFmt numFmtId="170" formatCode="_-&quot;€ &quot;* #,##0.00_-;&quot;-€ &quot;* #,##0.00_-;_-&quot;€ &quot;* \-??_-;_-@_-"/>
    <numFmt numFmtId="171" formatCode="#,###"/>
    <numFmt numFmtId="173" formatCode="_(* #,##0_);_(* \(#,##0\);_(* &quot;-&quot;_);_(@_)"/>
    <numFmt numFmtId="174" formatCode="_ * #,##0_ ;_ * \-#,##0_ ;_ * &quot;-&quot;_ ;_ @_ "/>
    <numFmt numFmtId="175" formatCode="_ * #,##0.00_ ;_ * \-#,##0.00_ ;_ * &quot;-&quot;??_ ;_ @_ "/>
    <numFmt numFmtId="176" formatCode="0.0%"/>
    <numFmt numFmtId="177" formatCode="_ * #,##0.00_ ;_ * \-#,##0.00_ ;_ * &quot;-&quot;_ ;_ @_ "/>
    <numFmt numFmtId="178" formatCode="\+\ 0.00%;[Red]\ \ \-\ 0.00%"/>
    <numFmt numFmtId="180" formatCode="\+\ 0.00%\ ;\-\ 0.00%\ "/>
    <numFmt numFmtId="181" formatCode="_-&quot;£&quot;* #,##0_-;\-&quot;£&quot;* #,##0_-;_-&quot;£&quot;* &quot;-&quot;_-;_-@_-"/>
    <numFmt numFmtId="182" formatCode="\+#,##0.00_-;[Red]\-#,##0.00_-;_-* \-??_-;_-@_-"/>
  </numFmts>
  <fonts count="8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2"/>
      <name val="Times New Roman"/>
      <family val="1"/>
    </font>
    <font>
      <sz val="10"/>
      <name val="Verdana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2"/>
      <name val="New Century Schlbk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name val="Verdana"/>
      <family val="2"/>
    </font>
    <font>
      <b/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i/>
      <sz val="9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2"/>
      <name val="Tahoma"/>
      <family val="2"/>
    </font>
    <font>
      <b/>
      <sz val="12"/>
      <name val="Tahoma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i/>
      <sz val="10"/>
      <name val="Tahoma"/>
      <family val="2"/>
    </font>
    <font>
      <b/>
      <i/>
      <sz val="12"/>
      <name val="Tahoma"/>
      <family val="2"/>
    </font>
    <font>
      <b/>
      <i/>
      <sz val="10"/>
      <name val="Tahoma"/>
      <family val="2"/>
    </font>
    <font>
      <u/>
      <sz val="10"/>
      <name val="Tahoma"/>
      <family val="2"/>
    </font>
    <font>
      <b/>
      <i/>
      <u/>
      <sz val="10"/>
      <name val="Tahoma"/>
      <family val="2"/>
    </font>
    <font>
      <sz val="8"/>
      <name val="Arial"/>
      <family val="2"/>
    </font>
    <font>
      <sz val="10"/>
      <name val="Arial"/>
      <family val="2"/>
    </font>
    <font>
      <sz val="20"/>
      <name val="Verdana"/>
      <family val="2"/>
    </font>
    <font>
      <b/>
      <sz val="18"/>
      <name val="Verdana"/>
      <family val="2"/>
    </font>
    <font>
      <b/>
      <sz val="16"/>
      <name val="Verdana"/>
      <family val="2"/>
    </font>
    <font>
      <i/>
      <sz val="14"/>
      <name val="Verdana"/>
      <family val="2"/>
    </font>
    <font>
      <i/>
      <sz val="11"/>
      <name val="Verdana"/>
      <family val="2"/>
    </font>
    <font>
      <b/>
      <sz val="14"/>
      <name val="Verdana"/>
      <family val="2"/>
    </font>
    <font>
      <b/>
      <i/>
      <sz val="10"/>
      <name val="Verdana"/>
      <family val="2"/>
    </font>
    <font>
      <i/>
      <sz val="10"/>
      <name val="Verdana"/>
      <family val="2"/>
    </font>
    <font>
      <b/>
      <u val="double"/>
      <sz val="10"/>
      <name val="Verdana"/>
      <family val="2"/>
    </font>
    <font>
      <sz val="10"/>
      <color indexed="10"/>
      <name val="Verdana"/>
      <family val="2"/>
    </font>
    <font>
      <b/>
      <u/>
      <sz val="10"/>
      <name val="Verdana"/>
      <family val="2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trike/>
      <sz val="8"/>
      <name val="Verdana"/>
      <family val="2"/>
    </font>
    <font>
      <strike/>
      <sz val="9"/>
      <name val="Verdana"/>
      <family val="2"/>
    </font>
    <font>
      <sz val="10"/>
      <name val="MS Sans Serif"/>
      <family val="2"/>
    </font>
    <font>
      <b/>
      <sz val="12"/>
      <name val="New Century Schlbk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sz val="11"/>
      <color indexed="63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4"/>
      <name val="Tahoma"/>
      <family val="2"/>
    </font>
    <font>
      <sz val="12"/>
      <color rgb="FFFF0000"/>
      <name val="Tahoma"/>
      <family val="2"/>
    </font>
    <font>
      <b/>
      <sz val="14"/>
      <name val="Tahoma"/>
      <family val="2"/>
    </font>
    <font>
      <sz val="10"/>
      <color rgb="FFFF0000"/>
      <name val="Tahoma"/>
      <family val="2"/>
    </font>
    <font>
      <sz val="9"/>
      <name val="Tahoma"/>
      <family val="2"/>
    </font>
    <font>
      <sz val="14"/>
      <name val="Calibri"/>
      <family val="2"/>
      <scheme val="minor"/>
    </font>
    <font>
      <b/>
      <sz val="11"/>
      <color rgb="FFFF0000"/>
      <name val="Tahoma"/>
      <family val="2"/>
    </font>
    <font>
      <b/>
      <sz val="12"/>
      <color rgb="FFFF0000"/>
      <name val="Tahoma"/>
      <family val="2"/>
    </font>
    <font>
      <b/>
      <i/>
      <sz val="12"/>
      <color rgb="FFFF0000"/>
      <name val="Tahoma"/>
      <family val="2"/>
    </font>
    <font>
      <strike/>
      <sz val="10"/>
      <name val="Tahoma"/>
      <family val="2"/>
    </font>
    <font>
      <b/>
      <sz val="18"/>
      <name val="Tahoma"/>
      <family val="2"/>
    </font>
    <font>
      <sz val="10"/>
      <name val="Arial"/>
      <family val="2"/>
    </font>
    <font>
      <sz val="1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34"/>
      </patternFill>
    </fill>
    <fill>
      <patternFill patternType="solid">
        <fgColor indexed="8"/>
        <bgColor indexed="58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</borders>
  <cellStyleXfs count="265">
    <xf numFmtId="0" fontId="0" fillId="0" borderId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8" borderId="0" applyNumberFormat="0" applyBorder="0" applyAlignment="0" applyProtection="0"/>
    <xf numFmtId="0" fontId="49" fillId="7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6" borderId="0" applyNumberFormat="0" applyBorder="0" applyAlignment="0" applyProtection="0"/>
    <xf numFmtId="0" fontId="49" fillId="13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9" borderId="0" applyNumberFormat="0" applyBorder="0" applyAlignment="0" applyProtection="0"/>
    <xf numFmtId="0" fontId="49" fillId="17" borderId="0" applyNumberFormat="0" applyBorder="0" applyAlignment="0" applyProtection="0"/>
    <xf numFmtId="0" fontId="49" fillId="16" borderId="0" applyNumberFormat="0" applyBorder="0" applyAlignment="0" applyProtection="0"/>
    <xf numFmtId="0" fontId="49" fillId="13" borderId="0" applyNumberFormat="0" applyBorder="0" applyAlignment="0" applyProtection="0"/>
    <xf numFmtId="0" fontId="4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14" fillId="4" borderId="0" applyNumberFormat="0" applyBorder="0" applyAlignment="0" applyProtection="0"/>
    <xf numFmtId="0" fontId="5" fillId="16" borderId="1" applyNumberFormat="0" applyAlignment="0" applyProtection="0"/>
    <xf numFmtId="0" fontId="7" fillId="26" borderId="2" applyNumberFormat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66" fontId="37" fillId="0" borderId="0" applyFill="0" applyBorder="0" applyAlignment="0" applyProtection="0"/>
    <xf numFmtId="167" fontId="37" fillId="0" borderId="0" applyFill="0" applyBorder="0" applyAlignment="0" applyProtection="0"/>
    <xf numFmtId="168" fontId="37" fillId="0" borderId="0" applyFill="0" applyBorder="0" applyAlignment="0" applyProtection="0"/>
    <xf numFmtId="168" fontId="37" fillId="0" borderId="0" applyFill="0" applyBorder="0" applyAlignment="0" applyProtection="0"/>
    <xf numFmtId="169" fontId="37" fillId="0" borderId="0" applyFill="0" applyBorder="0" applyAlignment="0" applyProtection="0"/>
    <xf numFmtId="169" fontId="37" fillId="0" borderId="0" applyFill="0" applyBorder="0" applyAlignment="0" applyProtection="0"/>
    <xf numFmtId="169" fontId="37" fillId="0" borderId="0" applyFill="0" applyBorder="0" applyAlignment="0" applyProtection="0"/>
    <xf numFmtId="44" fontId="37" fillId="0" borderId="0" applyFont="0" applyFill="0" applyBorder="0" applyAlignment="0" applyProtection="0"/>
    <xf numFmtId="170" fontId="37" fillId="0" borderId="0" applyFill="0" applyBorder="0" applyAlignment="0" applyProtection="0"/>
    <xf numFmtId="0" fontId="12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166" fontId="37" fillId="0" borderId="0" applyFill="0" applyBorder="0" applyAlignment="0" applyProtection="0"/>
    <xf numFmtId="166" fontId="37" fillId="0" borderId="0" applyFill="0" applyBorder="0" applyAlignment="0" applyProtection="0"/>
    <xf numFmtId="165" fontId="37" fillId="0" borderId="0" applyFont="0" applyFill="0" applyBorder="0" applyAlignment="0" applyProtection="0"/>
    <xf numFmtId="0" fontId="6" fillId="0" borderId="6" applyNumberFormat="0" applyFill="0" applyAlignment="0" applyProtection="0"/>
    <xf numFmtId="168" fontId="37" fillId="0" borderId="0" applyFill="0" applyBorder="0" applyAlignment="0" applyProtection="0"/>
    <xf numFmtId="168" fontId="37" fillId="0" borderId="0" applyFill="0" applyBorder="0" applyAlignment="0" applyProtection="0"/>
    <xf numFmtId="41" fontId="37" fillId="0" borderId="0" applyFont="0" applyFill="0" applyBorder="0" applyAlignment="0" applyProtection="0"/>
    <xf numFmtId="41" fontId="3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6" fontId="37" fillId="0" borderId="0" applyFill="0" applyBorder="0" applyAlignment="0" applyProtection="0"/>
    <xf numFmtId="43" fontId="37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37" fillId="0" borderId="0"/>
    <xf numFmtId="0" fontId="58" fillId="0" borderId="0"/>
    <xf numFmtId="0" fontId="53" fillId="0" borderId="0"/>
    <xf numFmtId="0" fontId="60" fillId="0" borderId="0"/>
    <xf numFmtId="0" fontId="37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10" borderId="7" applyNumberFormat="0" applyFont="0" applyAlignment="0" applyProtection="0"/>
    <xf numFmtId="0" fontId="37" fillId="10" borderId="7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0" fontId="37" fillId="0" borderId="0"/>
    <xf numFmtId="0" fontId="54" fillId="0" borderId="0" applyNumberFormat="0" applyFill="0" applyBorder="0" applyAlignment="0" applyProtection="0"/>
    <xf numFmtId="171" fontId="59" fillId="0" borderId="0">
      <alignment horizontal="left"/>
    </xf>
    <xf numFmtId="171" fontId="13" fillId="0" borderId="0">
      <alignment horizontal="left"/>
    </xf>
    <xf numFmtId="0" fontId="55" fillId="0" borderId="8" applyNumberFormat="0" applyFill="0" applyAlignment="0" applyProtection="0"/>
    <xf numFmtId="0" fontId="15" fillId="27" borderId="0" applyNumberFormat="0" applyBorder="0" applyAlignment="0" applyProtection="0"/>
    <xf numFmtId="181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49" fillId="0" borderId="0"/>
    <xf numFmtId="0" fontId="3" fillId="0" borderId="0"/>
    <xf numFmtId="166" fontId="3" fillId="0" borderId="0" applyFill="0" applyBorder="0" applyAlignment="0" applyProtection="0"/>
    <xf numFmtId="0" fontId="61" fillId="0" borderId="0"/>
    <xf numFmtId="166" fontId="3" fillId="0" borderId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17" borderId="0" applyNumberFormat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10" borderId="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3" fillId="0" borderId="0"/>
    <xf numFmtId="0" fontId="63" fillId="2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2" borderId="0" applyNumberFormat="0" applyBorder="0" applyAlignment="0" applyProtection="0"/>
    <xf numFmtId="0" fontId="63" fillId="40" borderId="0" applyNumberFormat="0" applyBorder="0" applyAlignment="0" applyProtection="0"/>
    <xf numFmtId="0" fontId="63" fillId="38" borderId="0" applyNumberFormat="0" applyBorder="0" applyAlignment="0" applyProtection="0"/>
    <xf numFmtId="0" fontId="63" fillId="11" borderId="0" applyNumberFormat="0" applyBorder="0" applyAlignment="0" applyProtection="0"/>
    <xf numFmtId="0" fontId="63" fillId="41" borderId="0" applyNumberFormat="0" applyBorder="0" applyAlignment="0" applyProtection="0"/>
    <xf numFmtId="0" fontId="63" fillId="12" borderId="0" applyNumberFormat="0" applyBorder="0" applyAlignment="0" applyProtection="0"/>
    <xf numFmtId="0" fontId="63" fillId="11" borderId="0" applyNumberFormat="0" applyBorder="0" applyAlignment="0" applyProtection="0"/>
    <xf numFmtId="0" fontId="63" fillId="42" borderId="0" applyNumberFormat="0" applyBorder="0" applyAlignment="0" applyProtection="0"/>
    <xf numFmtId="0" fontId="63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4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5" fillId="2" borderId="1" applyNumberFormat="0" applyAlignment="0" applyProtection="0"/>
    <xf numFmtId="0" fontId="6" fillId="0" borderId="6" applyNumberFormat="0" applyFill="0" applyAlignment="0" applyProtection="0"/>
    <xf numFmtId="0" fontId="7" fillId="44" borderId="2" applyNumberFormat="0" applyAlignment="0" applyProtection="0"/>
    <xf numFmtId="0" fontId="4" fillId="43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3" borderId="0" applyNumberFormat="0" applyBorder="0" applyAlignment="0" applyProtection="0"/>
    <xf numFmtId="0" fontId="4" fillId="48" borderId="0" applyNumberFormat="0" applyBorder="0" applyAlignment="0" applyProtection="0"/>
    <xf numFmtId="43" fontId="3" fillId="0" borderId="0" applyFont="0" applyFill="0" applyBorder="0" applyAlignment="0" applyProtection="0"/>
    <xf numFmtId="0" fontId="64" fillId="38" borderId="1" applyNumberFormat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9" fillId="0" borderId="0"/>
    <xf numFmtId="0" fontId="62" fillId="0" borderId="0"/>
    <xf numFmtId="0" fontId="3" fillId="39" borderId="7" applyNumberFormat="0" applyAlignment="0" applyProtection="0"/>
    <xf numFmtId="0" fontId="62" fillId="10" borderId="7" applyNumberFormat="0" applyFont="0" applyAlignment="0" applyProtection="0"/>
    <xf numFmtId="0" fontId="65" fillId="11" borderId="99" applyNumberFormat="0" applyAlignment="0" applyProtection="0"/>
    <xf numFmtId="0" fontId="62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71" fontId="59" fillId="0" borderId="0">
      <alignment horizontal="left"/>
    </xf>
    <xf numFmtId="0" fontId="66" fillId="0" borderId="100" applyNumberFormat="0" applyFill="0" applyAlignment="0" applyProtection="0"/>
    <xf numFmtId="0" fontId="67" fillId="0" borderId="4" applyNumberFormat="0" applyFill="0" applyAlignment="0" applyProtection="0"/>
    <xf numFmtId="0" fontId="68" fillId="0" borderId="101" applyNumberFormat="0" applyFill="0" applyAlignment="0" applyProtection="0"/>
    <xf numFmtId="0" fontId="68" fillId="0" borderId="0" applyNumberFormat="0" applyFill="0" applyBorder="0" applyAlignment="0" applyProtection="0"/>
    <xf numFmtId="0" fontId="65" fillId="0" borderId="102" applyNumberFormat="0" applyFill="0" applyAlignment="0" applyProtection="0"/>
    <xf numFmtId="171" fontId="13" fillId="0" borderId="0">
      <alignment horizontal="left"/>
    </xf>
    <xf numFmtId="0" fontId="14" fillId="49" borderId="0" applyNumberFormat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12" borderId="0" applyNumberFormat="0" applyBorder="0" applyAlignment="0" applyProtection="0"/>
    <xf numFmtId="0" fontId="3" fillId="0" borderId="0"/>
    <xf numFmtId="0" fontId="80" fillId="0" borderId="0"/>
    <xf numFmtId="43" fontId="3" fillId="0" borderId="0" applyFont="0" applyFill="0" applyBorder="0" applyAlignment="0" applyProtection="0"/>
    <xf numFmtId="0" fontId="81" fillId="0" borderId="0"/>
    <xf numFmtId="165" fontId="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29">
    <xf numFmtId="0" fontId="0" fillId="0" borderId="0" xfId="0"/>
    <xf numFmtId="0" fontId="24" fillId="0" borderId="0" xfId="87" applyFont="1" applyFill="1" applyAlignment="1">
      <alignment vertical="center"/>
    </xf>
    <xf numFmtId="0" fontId="27" fillId="0" borderId="0" xfId="87" applyFont="1" applyFill="1" applyAlignment="1">
      <alignment vertical="center"/>
    </xf>
    <xf numFmtId="0" fontId="27" fillId="0" borderId="0" xfId="87" applyFont="1" applyFill="1" applyAlignment="1">
      <alignment horizontal="center" vertical="center"/>
    </xf>
    <xf numFmtId="0" fontId="27" fillId="0" borderId="0" xfId="87" applyFont="1" applyFill="1" applyBorder="1" applyAlignment="1">
      <alignment horizontal="center" vertical="center"/>
    </xf>
    <xf numFmtId="0" fontId="27" fillId="0" borderId="0" xfId="87" applyFont="1" applyFill="1" applyBorder="1" applyAlignment="1">
      <alignment horizontal="left" vertical="center"/>
    </xf>
    <xf numFmtId="0" fontId="24" fillId="0" borderId="0" xfId="87" applyFont="1" applyFill="1" applyBorder="1" applyAlignment="1">
      <alignment vertical="center"/>
    </xf>
    <xf numFmtId="0" fontId="27" fillId="0" borderId="0" xfId="87" applyFont="1" applyFill="1" applyBorder="1" applyAlignment="1">
      <alignment vertical="center"/>
    </xf>
    <xf numFmtId="0" fontId="21" fillId="28" borderId="0" xfId="84" applyFont="1" applyFill="1"/>
    <xf numFmtId="0" fontId="38" fillId="28" borderId="0" xfId="84" applyFont="1" applyFill="1" applyAlignment="1">
      <alignment vertical="center"/>
    </xf>
    <xf numFmtId="0" fontId="21" fillId="28" borderId="0" xfId="84" applyFont="1" applyFill="1" applyAlignment="1">
      <alignment horizontal="center" vertical="center"/>
    </xf>
    <xf numFmtId="0" fontId="21" fillId="28" borderId="0" xfId="85" applyFont="1" applyFill="1" applyAlignment="1">
      <alignment vertical="center"/>
    </xf>
    <xf numFmtId="0" fontId="39" fillId="28" borderId="11" xfId="85" applyFont="1" applyFill="1" applyBorder="1" applyAlignment="1">
      <alignment horizontal="centerContinuous" vertical="center"/>
    </xf>
    <xf numFmtId="0" fontId="40" fillId="28" borderId="12" xfId="85" applyFont="1" applyFill="1" applyBorder="1" applyAlignment="1">
      <alignment horizontal="centerContinuous" vertical="center"/>
    </xf>
    <xf numFmtId="0" fontId="40" fillId="28" borderId="14" xfId="85" applyFont="1" applyFill="1" applyBorder="1" applyAlignment="1">
      <alignment horizontal="centerContinuous" vertical="center"/>
    </xf>
    <xf numFmtId="0" fontId="40" fillId="28" borderId="15" xfId="85" applyFont="1" applyFill="1" applyBorder="1" applyAlignment="1">
      <alignment horizontal="centerContinuous" vertical="center"/>
    </xf>
    <xf numFmtId="0" fontId="21" fillId="28" borderId="0" xfId="85" applyFont="1" applyFill="1"/>
    <xf numFmtId="0" fontId="41" fillId="28" borderId="0" xfId="85" applyFont="1" applyFill="1" applyAlignment="1">
      <alignment horizontal="center" vertical="center"/>
    </xf>
    <xf numFmtId="0" fontId="42" fillId="28" borderId="0" xfId="85" applyFont="1" applyFill="1" applyAlignment="1">
      <alignment horizontal="center" vertical="center"/>
    </xf>
    <xf numFmtId="0" fontId="43" fillId="28" borderId="17" xfId="47" applyNumberFormat="1" applyFont="1" applyFill="1" applyBorder="1" applyAlignment="1">
      <alignment horizontal="centerContinuous" vertical="center" wrapText="1"/>
    </xf>
    <xf numFmtId="0" fontId="43" fillId="28" borderId="18" xfId="47" applyNumberFormat="1" applyFont="1" applyFill="1" applyBorder="1" applyAlignment="1">
      <alignment horizontal="centerContinuous" vertical="center" wrapText="1"/>
    </xf>
    <xf numFmtId="0" fontId="43" fillId="28" borderId="19" xfId="47" applyNumberFormat="1" applyFont="1" applyFill="1" applyBorder="1" applyAlignment="1">
      <alignment horizontal="centerContinuous" vertical="center" wrapText="1"/>
    </xf>
    <xf numFmtId="4" fontId="22" fillId="28" borderId="12" xfId="71" applyNumberFormat="1" applyFont="1" applyFill="1" applyBorder="1" applyAlignment="1">
      <alignment horizontal="centerContinuous" vertical="center" wrapText="1"/>
    </xf>
    <xf numFmtId="4" fontId="22" fillId="28" borderId="21" xfId="71" applyNumberFormat="1" applyFont="1" applyFill="1" applyBorder="1" applyAlignment="1">
      <alignment horizontal="centerContinuous" vertical="center" wrapText="1"/>
    </xf>
    <xf numFmtId="0" fontId="43" fillId="28" borderId="22" xfId="47" applyNumberFormat="1" applyFont="1" applyFill="1" applyBorder="1" applyAlignment="1">
      <alignment horizontal="centerContinuous" vertical="center" wrapText="1"/>
    </xf>
    <xf numFmtId="0" fontId="43" fillId="28" borderId="23" xfId="47" applyNumberFormat="1" applyFont="1" applyFill="1" applyBorder="1" applyAlignment="1">
      <alignment horizontal="centerContinuous" vertical="center" wrapText="1"/>
    </xf>
    <xf numFmtId="0" fontId="43" fillId="28" borderId="24" xfId="47" applyNumberFormat="1" applyFont="1" applyFill="1" applyBorder="1" applyAlignment="1">
      <alignment horizontal="centerContinuous" vertical="center" wrapText="1"/>
    </xf>
    <xf numFmtId="1" fontId="22" fillId="28" borderId="25" xfId="71" applyNumberFormat="1" applyFont="1" applyFill="1" applyBorder="1" applyAlignment="1">
      <alignment horizontal="centerContinuous" vertical="top" wrapText="1"/>
    </xf>
    <xf numFmtId="4" fontId="44" fillId="28" borderId="26" xfId="71" applyNumberFormat="1" applyFont="1" applyFill="1" applyBorder="1" applyAlignment="1">
      <alignment horizontal="center" vertical="center" wrapText="1"/>
    </xf>
    <xf numFmtId="4" fontId="44" fillId="28" borderId="27" xfId="71" applyNumberFormat="1" applyFont="1" applyFill="1" applyBorder="1" applyAlignment="1">
      <alignment horizontal="center" vertical="center" wrapText="1"/>
    </xf>
    <xf numFmtId="0" fontId="23" fillId="28" borderId="0" xfId="85" applyFont="1" applyFill="1" applyAlignment="1">
      <alignment vertical="center"/>
    </xf>
    <xf numFmtId="0" fontId="21" fillId="0" borderId="0" xfId="85" applyFont="1" applyFill="1" applyAlignment="1">
      <alignment vertical="center"/>
    </xf>
    <xf numFmtId="0" fontId="23" fillId="28" borderId="0" xfId="85" applyFont="1" applyFill="1" applyBorder="1" applyAlignment="1">
      <alignment vertical="center"/>
    </xf>
    <xf numFmtId="49" fontId="22" fillId="28" borderId="0" xfId="85" applyNumberFormat="1" applyFont="1" applyFill="1" applyAlignment="1">
      <alignment horizontal="center" vertical="center"/>
    </xf>
    <xf numFmtId="49" fontId="10" fillId="28" borderId="0" xfId="85" applyNumberFormat="1" applyFont="1" applyFill="1" applyAlignment="1">
      <alignment horizontal="center" vertical="center"/>
    </xf>
    <xf numFmtId="49" fontId="10" fillId="28" borderId="0" xfId="85" applyNumberFormat="1" applyFont="1" applyFill="1" applyAlignment="1">
      <alignment vertical="center"/>
    </xf>
    <xf numFmtId="174" fontId="10" fillId="28" borderId="0" xfId="72" applyNumberFormat="1" applyFont="1" applyFill="1" applyAlignment="1">
      <alignment vertical="center"/>
    </xf>
    <xf numFmtId="174" fontId="22" fillId="28" borderId="0" xfId="85" applyNumberFormat="1" applyFont="1" applyFill="1" applyAlignment="1">
      <alignment vertical="center"/>
    </xf>
    <xf numFmtId="176" fontId="22" fillId="28" borderId="0" xfId="91" applyNumberFormat="1" applyFont="1" applyFill="1" applyAlignment="1">
      <alignment vertical="center"/>
    </xf>
    <xf numFmtId="0" fontId="23" fillId="28" borderId="0" xfId="84" applyFont="1" applyFill="1" applyAlignment="1">
      <alignment horizontal="center" vertical="center"/>
    </xf>
    <xf numFmtId="177" fontId="21" fillId="28" borderId="0" xfId="72" applyNumberFormat="1" applyFont="1" applyFill="1"/>
    <xf numFmtId="49" fontId="23" fillId="28" borderId="0" xfId="85" applyNumberFormat="1" applyFont="1" applyFill="1" applyAlignment="1">
      <alignment horizontal="center" vertical="center"/>
    </xf>
    <xf numFmtId="49" fontId="21" fillId="28" borderId="0" xfId="85" applyNumberFormat="1" applyFont="1" applyFill="1" applyAlignment="1">
      <alignment horizontal="center" vertical="center"/>
    </xf>
    <xf numFmtId="49" fontId="21" fillId="28" borderId="0" xfId="85" applyNumberFormat="1" applyFont="1" applyFill="1"/>
    <xf numFmtId="0" fontId="21" fillId="28" borderId="0" xfId="85" applyFont="1" applyFill="1" applyAlignment="1">
      <alignment horizontal="center" vertical="center"/>
    </xf>
    <xf numFmtId="0" fontId="23" fillId="28" borderId="0" xfId="85" applyFont="1" applyFill="1" applyAlignment="1">
      <alignment horizontal="center" vertical="center"/>
    </xf>
    <xf numFmtId="0" fontId="10" fillId="0" borderId="0" xfId="83" applyFont="1" applyFill="1" applyBorder="1" applyAlignment="1">
      <alignment vertical="center"/>
    </xf>
    <xf numFmtId="0" fontId="10" fillId="0" borderId="0" xfId="83" applyFont="1" applyBorder="1" applyAlignment="1">
      <alignment vertical="center"/>
    </xf>
    <xf numFmtId="49" fontId="16" fillId="0" borderId="28" xfId="83" applyNumberFormat="1" applyFont="1" applyBorder="1" applyAlignment="1">
      <alignment horizontal="center" vertical="center" wrapText="1"/>
    </xf>
    <xf numFmtId="49" fontId="16" fillId="0" borderId="28" xfId="83" applyNumberFormat="1" applyFont="1" applyFill="1" applyBorder="1" applyAlignment="1">
      <alignment horizontal="center" vertical="center" wrapText="1"/>
    </xf>
    <xf numFmtId="49" fontId="17" fillId="0" borderId="28" xfId="83" applyNumberFormat="1" applyFont="1" applyFill="1" applyBorder="1" applyAlignment="1">
      <alignment horizontal="center" vertical="center" wrapText="1"/>
    </xf>
    <xf numFmtId="0" fontId="16" fillId="0" borderId="29" xfId="83" applyFont="1" applyFill="1" applyBorder="1" applyAlignment="1">
      <alignment horizontal="center" vertical="center" wrapText="1"/>
    </xf>
    <xf numFmtId="49" fontId="17" fillId="0" borderId="28" xfId="83" applyNumberFormat="1" applyFont="1" applyBorder="1" applyAlignment="1">
      <alignment horizontal="center" vertical="center" wrapText="1"/>
    </xf>
    <xf numFmtId="0" fontId="22" fillId="0" borderId="0" xfId="83" applyFont="1" applyFill="1" applyBorder="1" applyAlignment="1">
      <alignment vertical="center"/>
    </xf>
    <xf numFmtId="4" fontId="56" fillId="0" borderId="0" xfId="83" applyNumberFormat="1" applyFont="1" applyFill="1" applyBorder="1" applyAlignment="1">
      <alignment vertical="center" wrapText="1"/>
    </xf>
    <xf numFmtId="4" fontId="16" fillId="0" borderId="0" xfId="83" applyNumberFormat="1" applyFont="1" applyFill="1" applyBorder="1" applyAlignment="1">
      <alignment vertical="center" wrapText="1"/>
    </xf>
    <xf numFmtId="4" fontId="16" fillId="0" borderId="0" xfId="83" applyNumberFormat="1" applyFont="1" applyBorder="1" applyAlignment="1">
      <alignment vertical="center" wrapText="1"/>
    </xf>
    <xf numFmtId="49" fontId="16" fillId="29" borderId="28" xfId="83" applyNumberFormat="1" applyFont="1" applyFill="1" applyBorder="1" applyAlignment="1">
      <alignment horizontal="center" vertical="center" wrapText="1"/>
    </xf>
    <xf numFmtId="49" fontId="17" fillId="29" borderId="28" xfId="83" applyNumberFormat="1" applyFont="1" applyFill="1" applyBorder="1" applyAlignment="1">
      <alignment horizontal="center" vertical="center" wrapText="1"/>
    </xf>
    <xf numFmtId="0" fontId="16" fillId="0" borderId="0" xfId="83" applyFont="1" applyBorder="1" applyAlignment="1">
      <alignment horizontal="center" vertical="center" wrapText="1"/>
    </xf>
    <xf numFmtId="0" fontId="16" fillId="0" borderId="0" xfId="83" applyFont="1" applyBorder="1" applyAlignment="1">
      <alignment vertical="center" wrapText="1"/>
    </xf>
    <xf numFmtId="4" fontId="18" fillId="0" borderId="0" xfId="83" applyNumberFormat="1" applyFont="1" applyBorder="1" applyAlignment="1">
      <alignment vertical="center" wrapText="1"/>
    </xf>
    <xf numFmtId="43" fontId="10" fillId="0" borderId="0" xfId="83" applyNumberFormat="1" applyFont="1" applyFill="1" applyBorder="1" applyAlignment="1">
      <alignment vertical="center"/>
    </xf>
    <xf numFmtId="4" fontId="17" fillId="0" borderId="0" xfId="83" applyNumberFormat="1" applyFont="1" applyFill="1" applyBorder="1" applyAlignment="1">
      <alignment vertical="center" wrapText="1"/>
    </xf>
    <xf numFmtId="0" fontId="17" fillId="30" borderId="31" xfId="83" applyFont="1" applyFill="1" applyBorder="1" applyAlignment="1">
      <alignment horizontal="center" vertical="center" wrapText="1"/>
    </xf>
    <xf numFmtId="0" fontId="16" fillId="0" borderId="31" xfId="83" applyFont="1" applyBorder="1" applyAlignment="1">
      <alignment horizontal="center" vertical="center" wrapText="1"/>
    </xf>
    <xf numFmtId="0" fontId="17" fillId="0" borderId="31" xfId="83" applyFont="1" applyBorder="1" applyAlignment="1">
      <alignment horizontal="center" vertical="center" wrapText="1"/>
    </xf>
    <xf numFmtId="0" fontId="16" fillId="0" borderId="31" xfId="83" applyFont="1" applyFill="1" applyBorder="1" applyAlignment="1">
      <alignment horizontal="center" vertical="center" wrapText="1"/>
    </xf>
    <xf numFmtId="0" fontId="17" fillId="0" borderId="31" xfId="83" applyFont="1" applyFill="1" applyBorder="1" applyAlignment="1">
      <alignment horizontal="center" vertical="center" wrapText="1"/>
    </xf>
    <xf numFmtId="3" fontId="17" fillId="0" borderId="31" xfId="83" applyNumberFormat="1" applyFont="1" applyBorder="1" applyAlignment="1">
      <alignment horizontal="center" vertical="center" wrapText="1"/>
    </xf>
    <xf numFmtId="3" fontId="16" fillId="0" borderId="31" xfId="83" applyNumberFormat="1" applyFont="1" applyBorder="1" applyAlignment="1">
      <alignment horizontal="center" vertical="center" wrapText="1"/>
    </xf>
    <xf numFmtId="46" fontId="16" fillId="0" borderId="31" xfId="83" applyNumberFormat="1" applyFont="1" applyFill="1" applyBorder="1" applyAlignment="1">
      <alignment horizontal="center" vertical="center" wrapText="1"/>
    </xf>
    <xf numFmtId="0" fontId="16" fillId="29" borderId="31" xfId="83" applyFont="1" applyFill="1" applyBorder="1" applyAlignment="1">
      <alignment horizontal="center" vertical="center" wrapText="1"/>
    </xf>
    <xf numFmtId="0" fontId="17" fillId="29" borderId="31" xfId="83" applyFont="1" applyFill="1" applyBorder="1" applyAlignment="1">
      <alignment horizontal="center" vertical="center" wrapText="1"/>
    </xf>
    <xf numFmtId="0" fontId="16" fillId="0" borderId="32" xfId="83" applyFont="1" applyBorder="1" applyAlignment="1">
      <alignment horizontal="center" vertical="center" wrapText="1"/>
    </xf>
    <xf numFmtId="49" fontId="17" fillId="0" borderId="29" xfId="83" applyNumberFormat="1" applyFont="1" applyBorder="1" applyAlignment="1">
      <alignment horizontal="center" vertical="center" wrapText="1"/>
    </xf>
    <xf numFmtId="49" fontId="16" fillId="0" borderId="29" xfId="83" applyNumberFormat="1" applyFont="1" applyBorder="1" applyAlignment="1">
      <alignment horizontal="center" vertical="center" wrapText="1"/>
    </xf>
    <xf numFmtId="49" fontId="16" fillId="0" borderId="29" xfId="83" applyNumberFormat="1" applyFont="1" applyFill="1" applyBorder="1" applyAlignment="1">
      <alignment horizontal="center" vertical="center" wrapText="1"/>
    </xf>
    <xf numFmtId="49" fontId="17" fillId="0" borderId="29" xfId="83" applyNumberFormat="1" applyFont="1" applyFill="1" applyBorder="1" applyAlignment="1">
      <alignment horizontal="center" vertical="center" wrapText="1"/>
    </xf>
    <xf numFmtId="49" fontId="16" fillId="29" borderId="29" xfId="83" applyNumberFormat="1" applyFont="1" applyFill="1" applyBorder="1" applyAlignment="1">
      <alignment horizontal="center" vertical="center" wrapText="1"/>
    </xf>
    <xf numFmtId="49" fontId="17" fillId="29" borderId="29" xfId="83" applyNumberFormat="1" applyFont="1" applyFill="1" applyBorder="1" applyAlignment="1">
      <alignment horizontal="center" vertical="center" wrapText="1"/>
    </xf>
    <xf numFmtId="49" fontId="16" fillId="0" borderId="33" xfId="83" applyNumberFormat="1" applyFont="1" applyBorder="1" applyAlignment="1">
      <alignment horizontal="center" vertical="center" wrapText="1"/>
    </xf>
    <xf numFmtId="49" fontId="16" fillId="0" borderId="34" xfId="83" applyNumberFormat="1" applyFont="1" applyBorder="1" applyAlignment="1">
      <alignment horizontal="center" vertical="center" wrapText="1"/>
    </xf>
    <xf numFmtId="0" fontId="18" fillId="31" borderId="35" xfId="83" applyFont="1" applyFill="1" applyBorder="1" applyAlignment="1">
      <alignment horizontal="center" vertical="center" wrapText="1"/>
    </xf>
    <xf numFmtId="0" fontId="18" fillId="31" borderId="36" xfId="83" applyFont="1" applyFill="1" applyBorder="1" applyAlignment="1">
      <alignment horizontal="center" vertical="center" wrapText="1"/>
    </xf>
    <xf numFmtId="3" fontId="16" fillId="32" borderId="9" xfId="0" applyNumberFormat="1" applyFont="1" applyFill="1" applyBorder="1" applyAlignment="1">
      <alignment horizontal="center" vertical="center" wrapText="1"/>
    </xf>
    <xf numFmtId="49" fontId="17" fillId="33" borderId="29" xfId="83" applyNumberFormat="1" applyFont="1" applyFill="1" applyBorder="1" applyAlignment="1">
      <alignment horizontal="center" vertical="center" wrapText="1"/>
    </xf>
    <xf numFmtId="49" fontId="17" fillId="33" borderId="28" xfId="83" applyNumberFormat="1" applyFont="1" applyFill="1" applyBorder="1" applyAlignment="1">
      <alignment horizontal="center" vertical="center" wrapText="1"/>
    </xf>
    <xf numFmtId="43" fontId="10" fillId="0" borderId="29" xfId="83" applyNumberFormat="1" applyFont="1" applyFill="1" applyBorder="1" applyAlignment="1">
      <alignment vertical="center"/>
    </xf>
    <xf numFmtId="43" fontId="10" fillId="0" borderId="28" xfId="83" applyNumberFormat="1" applyFont="1" applyFill="1" applyBorder="1" applyAlignment="1">
      <alignment vertical="center"/>
    </xf>
    <xf numFmtId="178" fontId="10" fillId="0" borderId="37" xfId="83" applyNumberFormat="1" applyFont="1" applyFill="1" applyBorder="1" applyAlignment="1">
      <alignment vertical="center"/>
    </xf>
    <xf numFmtId="43" fontId="22" fillId="0" borderId="28" xfId="83" applyNumberFormat="1" applyFont="1" applyFill="1" applyBorder="1" applyAlignment="1">
      <alignment vertical="center"/>
    </xf>
    <xf numFmtId="178" fontId="22" fillId="0" borderId="37" xfId="83" applyNumberFormat="1" applyFont="1" applyFill="1" applyBorder="1" applyAlignment="1">
      <alignment vertical="center"/>
    </xf>
    <xf numFmtId="43" fontId="10" fillId="0" borderId="33" xfId="83" applyNumberFormat="1" applyFont="1" applyFill="1" applyBorder="1" applyAlignment="1">
      <alignment vertical="center"/>
    </xf>
    <xf numFmtId="43" fontId="10" fillId="0" borderId="34" xfId="83" applyNumberFormat="1" applyFont="1" applyFill="1" applyBorder="1" applyAlignment="1">
      <alignment vertical="center"/>
    </xf>
    <xf numFmtId="178" fontId="10" fillId="0" borderId="38" xfId="83" applyNumberFormat="1" applyFont="1" applyFill="1" applyBorder="1" applyAlignment="1">
      <alignment vertical="center"/>
    </xf>
    <xf numFmtId="4" fontId="16" fillId="0" borderId="39" xfId="83" applyNumberFormat="1" applyFont="1" applyFill="1" applyBorder="1" applyAlignment="1">
      <alignment vertical="center" wrapText="1"/>
    </xf>
    <xf numFmtId="0" fontId="18" fillId="0" borderId="39" xfId="83" applyFont="1" applyFill="1" applyBorder="1" applyAlignment="1">
      <alignment horizontal="center" vertical="center" wrapText="1"/>
    </xf>
    <xf numFmtId="0" fontId="23" fillId="34" borderId="31" xfId="83" applyFont="1" applyFill="1" applyBorder="1" applyAlignment="1">
      <alignment horizontal="center" vertical="center" wrapText="1"/>
    </xf>
    <xf numFmtId="4" fontId="21" fillId="0" borderId="39" xfId="83" applyNumberFormat="1" applyFont="1" applyFill="1" applyBorder="1" applyAlignment="1">
      <alignment vertical="center" wrapText="1"/>
    </xf>
    <xf numFmtId="0" fontId="21" fillId="0" borderId="0" xfId="83" applyFont="1" applyFill="1" applyBorder="1" applyAlignment="1">
      <alignment vertical="center"/>
    </xf>
    <xf numFmtId="49" fontId="16" fillId="0" borderId="40" xfId="83" applyNumberFormat="1" applyFont="1" applyFill="1" applyBorder="1" applyAlignment="1">
      <alignment horizontal="center" vertical="center" wrapText="1"/>
    </xf>
    <xf numFmtId="49" fontId="16" fillId="0" borderId="41" xfId="83" applyNumberFormat="1" applyFont="1" applyFill="1" applyBorder="1" applyAlignment="1">
      <alignment horizontal="center" vertical="center" wrapText="1"/>
    </xf>
    <xf numFmtId="0" fontId="16" fillId="0" borderId="41" xfId="83" applyFont="1" applyFill="1" applyBorder="1" applyAlignment="1">
      <alignment vertical="center" wrapText="1"/>
    </xf>
    <xf numFmtId="0" fontId="16" fillId="0" borderId="41" xfId="83" applyFont="1" applyFill="1" applyBorder="1" applyAlignment="1">
      <alignment horizontal="left" vertical="center" wrapText="1"/>
    </xf>
    <xf numFmtId="4" fontId="18" fillId="0" borderId="41" xfId="83" applyNumberFormat="1" applyFont="1" applyBorder="1" applyAlignment="1">
      <alignment vertical="center" wrapText="1"/>
    </xf>
    <xf numFmtId="4" fontId="16" fillId="0" borderId="42" xfId="83" applyNumberFormat="1" applyFont="1" applyBorder="1" applyAlignment="1">
      <alignment vertical="center" wrapText="1"/>
    </xf>
    <xf numFmtId="43" fontId="10" fillId="0" borderId="40" xfId="83" applyNumberFormat="1" applyFont="1" applyFill="1" applyBorder="1" applyAlignment="1">
      <alignment vertical="center"/>
    </xf>
    <xf numFmtId="43" fontId="10" fillId="0" borderId="41" xfId="83" applyNumberFormat="1" applyFont="1" applyFill="1" applyBorder="1" applyAlignment="1">
      <alignment vertical="center"/>
    </xf>
    <xf numFmtId="178" fontId="10" fillId="0" borderId="43" xfId="83" applyNumberFormat="1" applyFont="1" applyFill="1" applyBorder="1" applyAlignment="1">
      <alignment vertical="center"/>
    </xf>
    <xf numFmtId="0" fontId="23" fillId="34" borderId="29" xfId="83" applyFont="1" applyFill="1" applyBorder="1" applyAlignment="1">
      <alignment horizontal="center" vertical="center" wrapText="1"/>
    </xf>
    <xf numFmtId="0" fontId="23" fillId="34" borderId="28" xfId="83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4" fontId="18" fillId="0" borderId="41" xfId="83" applyNumberFormat="1" applyFont="1" applyBorder="1" applyAlignment="1">
      <alignment horizontal="center" vertical="center" wrapText="1"/>
    </xf>
    <xf numFmtId="4" fontId="18" fillId="0" borderId="0" xfId="83" applyNumberFormat="1" applyFont="1" applyBorder="1" applyAlignment="1">
      <alignment horizontal="center" vertical="center" wrapText="1"/>
    </xf>
    <xf numFmtId="4" fontId="18" fillId="0" borderId="43" xfId="83" applyNumberFormat="1" applyFont="1" applyBorder="1" applyAlignment="1">
      <alignment horizontal="center" vertical="center" wrapText="1"/>
    </xf>
    <xf numFmtId="0" fontId="16" fillId="0" borderId="28" xfId="83" applyFont="1" applyFill="1" applyBorder="1" applyAlignment="1">
      <alignment horizontal="center" vertical="center" wrapText="1"/>
    </xf>
    <xf numFmtId="0" fontId="16" fillId="32" borderId="44" xfId="0" applyFont="1" applyFill="1" applyBorder="1" applyAlignment="1">
      <alignment horizontal="center" vertical="center" wrapText="1"/>
    </xf>
    <xf numFmtId="0" fontId="16" fillId="32" borderId="45" xfId="0" applyFont="1" applyFill="1" applyBorder="1" applyAlignment="1">
      <alignment horizontal="center" vertical="center" wrapText="1"/>
    </xf>
    <xf numFmtId="0" fontId="16" fillId="32" borderId="33" xfId="0" applyFont="1" applyFill="1" applyBorder="1" applyAlignment="1">
      <alignment horizontal="center" vertical="center" wrapText="1"/>
    </xf>
    <xf numFmtId="0" fontId="16" fillId="32" borderId="34" xfId="0" applyFont="1" applyFill="1" applyBorder="1" applyAlignment="1">
      <alignment horizontal="center" vertical="center" wrapText="1"/>
    </xf>
    <xf numFmtId="49" fontId="21" fillId="28" borderId="0" xfId="85" applyNumberFormat="1" applyFont="1" applyFill="1" applyAlignment="1">
      <alignment vertical="center"/>
    </xf>
    <xf numFmtId="174" fontId="21" fillId="28" borderId="0" xfId="72" applyNumberFormat="1" applyFont="1" applyFill="1" applyAlignment="1">
      <alignment vertical="center"/>
    </xf>
    <xf numFmtId="174" fontId="23" fillId="28" borderId="0" xfId="85" applyNumberFormat="1" applyFont="1" applyFill="1" applyAlignment="1">
      <alignment vertical="center"/>
    </xf>
    <xf numFmtId="176" fontId="23" fillId="28" borderId="0" xfId="91" applyNumberFormat="1" applyFont="1" applyFill="1" applyAlignment="1">
      <alignment vertical="center"/>
    </xf>
    <xf numFmtId="4" fontId="16" fillId="0" borderId="0" xfId="83" applyNumberFormat="1" applyFont="1" applyBorder="1" applyAlignment="1">
      <alignment wrapText="1"/>
    </xf>
    <xf numFmtId="0" fontId="16" fillId="0" borderId="47" xfId="0" applyFont="1" applyBorder="1" applyAlignment="1">
      <alignment horizontal="left" wrapText="1"/>
    </xf>
    <xf numFmtId="0" fontId="16" fillId="0" borderId="48" xfId="83" applyFont="1" applyBorder="1" applyAlignment="1">
      <alignment wrapText="1"/>
    </xf>
    <xf numFmtId="4" fontId="18" fillId="0" borderId="48" xfId="83" applyNumberFormat="1" applyFont="1" applyBorder="1" applyAlignment="1">
      <alignment horizontal="center" wrapText="1"/>
    </xf>
    <xf numFmtId="4" fontId="18" fillId="0" borderId="48" xfId="83" applyNumberFormat="1" applyFont="1" applyBorder="1" applyAlignment="1">
      <alignment wrapText="1"/>
    </xf>
    <xf numFmtId="4" fontId="18" fillId="0" borderId="49" xfId="83" applyNumberFormat="1" applyFont="1" applyBorder="1" applyAlignment="1">
      <alignment horizontal="center" wrapText="1"/>
    </xf>
    <xf numFmtId="0" fontId="16" fillId="0" borderId="29" xfId="0" applyFont="1" applyBorder="1" applyAlignment="1">
      <alignment horizontal="left" wrapText="1"/>
    </xf>
    <xf numFmtId="0" fontId="16" fillId="0" borderId="28" xfId="83" applyFont="1" applyBorder="1" applyAlignment="1">
      <alignment wrapText="1"/>
    </xf>
    <xf numFmtId="4" fontId="18" fillId="0" borderId="28" xfId="83" applyNumberFormat="1" applyFont="1" applyBorder="1" applyAlignment="1">
      <alignment horizontal="center" wrapText="1"/>
    </xf>
    <xf numFmtId="4" fontId="18" fillId="0" borderId="28" xfId="83" applyNumberFormat="1" applyFont="1" applyBorder="1" applyAlignment="1">
      <alignment wrapText="1"/>
    </xf>
    <xf numFmtId="4" fontId="18" fillId="0" borderId="37" xfId="83" applyNumberFormat="1" applyFont="1" applyBorder="1" applyAlignment="1">
      <alignment horizontal="center" wrapText="1"/>
    </xf>
    <xf numFmtId="0" fontId="16" fillId="0" borderId="33" xfId="0" applyFont="1" applyBorder="1" applyAlignment="1">
      <alignment horizontal="left" wrapText="1"/>
    </xf>
    <xf numFmtId="0" fontId="16" fillId="0" borderId="34" xfId="83" applyFont="1" applyBorder="1" applyAlignment="1">
      <alignment wrapText="1"/>
    </xf>
    <xf numFmtId="4" fontId="18" fillId="0" borderId="34" xfId="83" applyNumberFormat="1" applyFont="1" applyBorder="1" applyAlignment="1">
      <alignment horizontal="center" wrapText="1"/>
    </xf>
    <xf numFmtId="4" fontId="18" fillId="0" borderId="34" xfId="83" applyNumberFormat="1" applyFont="1" applyBorder="1" applyAlignment="1">
      <alignment wrapText="1"/>
    </xf>
    <xf numFmtId="4" fontId="18" fillId="0" borderId="38" xfId="83" applyNumberFormat="1" applyFont="1" applyBorder="1" applyAlignment="1">
      <alignment horizontal="center" wrapText="1"/>
    </xf>
    <xf numFmtId="43" fontId="10" fillId="0" borderId="48" xfId="83" applyNumberFormat="1" applyFont="1" applyFill="1" applyBorder="1" applyAlignment="1"/>
    <xf numFmtId="43" fontId="10" fillId="0" borderId="28" xfId="83" applyNumberFormat="1" applyFont="1" applyFill="1" applyBorder="1" applyAlignment="1"/>
    <xf numFmtId="43" fontId="10" fillId="0" borderId="34" xfId="83" applyNumberFormat="1" applyFont="1" applyFill="1" applyBorder="1" applyAlignment="1"/>
    <xf numFmtId="178" fontId="10" fillId="0" borderId="49" xfId="83" applyNumberFormat="1" applyFont="1" applyFill="1" applyBorder="1" applyAlignment="1"/>
    <xf numFmtId="178" fontId="10" fillId="0" borderId="37" xfId="83" applyNumberFormat="1" applyFont="1" applyFill="1" applyBorder="1" applyAlignment="1"/>
    <xf numFmtId="178" fontId="10" fillId="0" borderId="38" xfId="83" applyNumberFormat="1" applyFont="1" applyFill="1" applyBorder="1" applyAlignment="1"/>
    <xf numFmtId="0" fontId="21" fillId="28" borderId="0" xfId="85" applyFont="1" applyFill="1" applyAlignment="1">
      <alignment vertical="top"/>
    </xf>
    <xf numFmtId="173" fontId="22" fillId="28" borderId="50" xfId="47" applyFont="1" applyFill="1" applyBorder="1" applyAlignment="1">
      <alignment horizontal="left" vertical="top"/>
    </xf>
    <xf numFmtId="174" fontId="22" fillId="28" borderId="51" xfId="72" applyNumberFormat="1" applyFont="1" applyFill="1" applyBorder="1" applyAlignment="1">
      <alignment vertical="top"/>
    </xf>
    <xf numFmtId="174" fontId="22" fillId="28" borderId="51" xfId="75" applyNumberFormat="1" applyFont="1" applyFill="1" applyBorder="1" applyAlignment="1">
      <alignment horizontal="center" vertical="top"/>
    </xf>
    <xf numFmtId="176" fontId="22" fillId="28" borderId="52" xfId="91" applyNumberFormat="1" applyFont="1" applyFill="1" applyBorder="1" applyAlignment="1">
      <alignment horizontal="right" vertical="top"/>
    </xf>
    <xf numFmtId="0" fontId="23" fillId="28" borderId="0" xfId="85" applyFont="1" applyFill="1" applyAlignment="1">
      <alignment vertical="top"/>
    </xf>
    <xf numFmtId="49" fontId="22" fillId="28" borderId="53" xfId="47" applyNumberFormat="1" applyFont="1" applyFill="1" applyBorder="1" applyAlignment="1">
      <alignment horizontal="left" vertical="top"/>
    </xf>
    <xf numFmtId="49" fontId="22" fillId="28" borderId="0" xfId="47" applyNumberFormat="1" applyFont="1" applyFill="1" applyBorder="1" applyAlignment="1">
      <alignment horizontal="right" vertical="top"/>
    </xf>
    <xf numFmtId="43" fontId="22" fillId="28" borderId="54" xfId="72" applyNumberFormat="1" applyFont="1" applyFill="1" applyBorder="1" applyAlignment="1">
      <alignment vertical="top"/>
    </xf>
    <xf numFmtId="43" fontId="22" fillId="28" borderId="54" xfId="75" applyNumberFormat="1" applyFont="1" applyFill="1" applyBorder="1" applyAlignment="1">
      <alignment horizontal="center" vertical="top"/>
    </xf>
    <xf numFmtId="180" fontId="22" fillId="28" borderId="55" xfId="91" applyNumberFormat="1" applyFont="1" applyFill="1" applyBorder="1" applyAlignment="1">
      <alignment horizontal="right" vertical="top"/>
    </xf>
    <xf numFmtId="49" fontId="10" fillId="28" borderId="53" xfId="47" applyNumberFormat="1" applyFont="1" applyFill="1" applyBorder="1" applyAlignment="1">
      <alignment horizontal="left" vertical="top"/>
    </xf>
    <xf numFmtId="49" fontId="10" fillId="28" borderId="0" xfId="47" applyNumberFormat="1" applyFont="1" applyFill="1" applyBorder="1" applyAlignment="1">
      <alignment horizontal="right" vertical="top"/>
    </xf>
    <xf numFmtId="49" fontId="10" fillId="28" borderId="0" xfId="47" applyNumberFormat="1" applyFont="1" applyFill="1" applyBorder="1" applyAlignment="1">
      <alignment horizontal="left" vertical="top"/>
    </xf>
    <xf numFmtId="49" fontId="10" fillId="28" borderId="39" xfId="47" applyNumberFormat="1" applyFont="1" applyFill="1" applyBorder="1" applyAlignment="1">
      <alignment horizontal="left" vertical="top"/>
    </xf>
    <xf numFmtId="43" fontId="10" fillId="28" borderId="54" xfId="72" applyNumberFormat="1" applyFont="1" applyFill="1" applyBorder="1" applyAlignment="1">
      <alignment vertical="top"/>
    </xf>
    <xf numFmtId="43" fontId="10" fillId="28" borderId="54" xfId="75" applyNumberFormat="1" applyFont="1" applyFill="1" applyBorder="1" applyAlignment="1">
      <alignment horizontal="center" vertical="top"/>
    </xf>
    <xf numFmtId="180" fontId="10" fillId="28" borderId="55" xfId="91" applyNumberFormat="1" applyFont="1" applyFill="1" applyBorder="1" applyAlignment="1">
      <alignment horizontal="right" vertical="top"/>
    </xf>
    <xf numFmtId="49" fontId="10" fillId="0" borderId="53" xfId="47" applyNumberFormat="1" applyFont="1" applyFill="1" applyBorder="1" applyAlignment="1">
      <alignment horizontal="left" vertical="top"/>
    </xf>
    <xf numFmtId="49" fontId="10" fillId="0" borderId="0" xfId="47" applyNumberFormat="1" applyFont="1" applyFill="1" applyBorder="1" applyAlignment="1">
      <alignment horizontal="right" vertical="top"/>
    </xf>
    <xf numFmtId="49" fontId="10" fillId="0" borderId="0" xfId="47" applyNumberFormat="1" applyFont="1" applyFill="1" applyBorder="1" applyAlignment="1">
      <alignment horizontal="left" vertical="top"/>
    </xf>
    <xf numFmtId="49" fontId="45" fillId="0" borderId="0" xfId="47" applyNumberFormat="1" applyFont="1" applyFill="1" applyBorder="1" applyAlignment="1">
      <alignment horizontal="left" vertical="top"/>
    </xf>
    <xf numFmtId="43" fontId="45" fillId="0" borderId="39" xfId="63" applyNumberFormat="1" applyFont="1" applyFill="1" applyBorder="1" applyAlignment="1">
      <alignment horizontal="left" vertical="top"/>
    </xf>
    <xf numFmtId="0" fontId="21" fillId="0" borderId="0" xfId="85" applyFont="1" applyFill="1" applyAlignment="1">
      <alignment vertical="top"/>
    </xf>
    <xf numFmtId="49" fontId="45" fillId="0" borderId="39" xfId="47" applyNumberFormat="1" applyFont="1" applyFill="1" applyBorder="1" applyAlignment="1">
      <alignment horizontal="left" vertical="top" wrapText="1"/>
    </xf>
    <xf numFmtId="180" fontId="10" fillId="0" borderId="55" xfId="91" applyNumberFormat="1" applyFont="1" applyFill="1" applyBorder="1" applyAlignment="1">
      <alignment horizontal="right" vertical="top"/>
    </xf>
    <xf numFmtId="49" fontId="45" fillId="28" borderId="0" xfId="47" applyNumberFormat="1" applyFont="1" applyFill="1" applyBorder="1" applyAlignment="1">
      <alignment horizontal="left" vertical="top"/>
    </xf>
    <xf numFmtId="180" fontId="45" fillId="28" borderId="55" xfId="91" applyNumberFormat="1" applyFont="1" applyFill="1" applyBorder="1" applyAlignment="1">
      <alignment horizontal="right" vertical="top"/>
    </xf>
    <xf numFmtId="49" fontId="22" fillId="28" borderId="53" xfId="85" applyNumberFormat="1" applyFont="1" applyFill="1" applyBorder="1" applyAlignment="1">
      <alignment horizontal="center" vertical="top"/>
    </xf>
    <xf numFmtId="49" fontId="22" fillId="33" borderId="22" xfId="85" applyNumberFormat="1" applyFont="1" applyFill="1" applyBorder="1" applyAlignment="1">
      <alignment horizontal="center" vertical="top"/>
    </xf>
    <xf numFmtId="49" fontId="22" fillId="33" borderId="23" xfId="47" applyNumberFormat="1" applyFont="1" applyFill="1" applyBorder="1" applyAlignment="1">
      <alignment horizontal="left" vertical="top"/>
    </xf>
    <xf numFmtId="49" fontId="22" fillId="33" borderId="24" xfId="47" applyNumberFormat="1" applyFont="1" applyFill="1" applyBorder="1" applyAlignment="1">
      <alignment horizontal="left" vertical="top"/>
    </xf>
    <xf numFmtId="43" fontId="22" fillId="33" borderId="26" xfId="72" applyNumberFormat="1" applyFont="1" applyFill="1" applyBorder="1" applyAlignment="1">
      <alignment vertical="top"/>
    </xf>
    <xf numFmtId="43" fontId="22" fillId="33" borderId="26" xfId="75" applyNumberFormat="1" applyFont="1" applyFill="1" applyBorder="1" applyAlignment="1">
      <alignment horizontal="center" vertical="top"/>
    </xf>
    <xf numFmtId="180" fontId="22" fillId="33" borderId="27" xfId="91" applyNumberFormat="1" applyFont="1" applyFill="1" applyBorder="1" applyAlignment="1">
      <alignment horizontal="right" vertical="top"/>
    </xf>
    <xf numFmtId="49" fontId="10" fillId="28" borderId="53" xfId="85" applyNumberFormat="1" applyFont="1" applyFill="1" applyBorder="1" applyAlignment="1">
      <alignment horizontal="center" vertical="top"/>
    </xf>
    <xf numFmtId="49" fontId="10" fillId="28" borderId="0" xfId="85" applyNumberFormat="1" applyFont="1" applyFill="1" applyBorder="1" applyAlignment="1">
      <alignment horizontal="center" vertical="top"/>
    </xf>
    <xf numFmtId="49" fontId="10" fillId="28" borderId="0" xfId="85" applyNumberFormat="1" applyFont="1" applyFill="1" applyBorder="1" applyAlignment="1">
      <alignment horizontal="right" vertical="top"/>
    </xf>
    <xf numFmtId="49" fontId="10" fillId="28" borderId="0" xfId="85" applyNumberFormat="1" applyFont="1" applyFill="1" applyBorder="1" applyAlignment="1">
      <alignment horizontal="left" vertical="top"/>
    </xf>
    <xf numFmtId="49" fontId="22" fillId="28" borderId="0" xfId="47" applyNumberFormat="1" applyFont="1" applyFill="1" applyBorder="1" applyAlignment="1">
      <alignment horizontal="left" vertical="top"/>
    </xf>
    <xf numFmtId="49" fontId="46" fillId="28" borderId="0" xfId="47" applyNumberFormat="1" applyFont="1" applyFill="1" applyBorder="1" applyAlignment="1">
      <alignment horizontal="right" vertical="top"/>
    </xf>
    <xf numFmtId="49" fontId="10" fillId="28" borderId="0" xfId="85" applyNumberFormat="1" applyFont="1" applyFill="1" applyBorder="1" applyAlignment="1">
      <alignment vertical="top"/>
    </xf>
    <xf numFmtId="49" fontId="10" fillId="28" borderId="39" xfId="85" applyNumberFormat="1" applyFont="1" applyFill="1" applyBorder="1" applyAlignment="1">
      <alignment vertical="top"/>
    </xf>
    <xf numFmtId="49" fontId="22" fillId="28" borderId="0" xfId="85" applyNumberFormat="1" applyFont="1" applyFill="1" applyBorder="1" applyAlignment="1">
      <alignment vertical="top"/>
    </xf>
    <xf numFmtId="49" fontId="10" fillId="28" borderId="53" xfId="85" applyNumberFormat="1" applyFont="1" applyFill="1" applyBorder="1" applyAlignment="1">
      <alignment horizontal="left" vertical="top"/>
    </xf>
    <xf numFmtId="0" fontId="21" fillId="28" borderId="0" xfId="85" applyFont="1" applyFill="1" applyBorder="1" applyAlignment="1">
      <alignment vertical="top"/>
    </xf>
    <xf numFmtId="49" fontId="48" fillId="34" borderId="56" xfId="47" applyNumberFormat="1" applyFont="1" applyFill="1" applyBorder="1" applyAlignment="1">
      <alignment horizontal="left" vertical="top"/>
    </xf>
    <xf numFmtId="49" fontId="22" fillId="34" borderId="57" xfId="47" applyNumberFormat="1" applyFont="1" applyFill="1" applyBorder="1" applyAlignment="1">
      <alignment horizontal="left" vertical="top"/>
    </xf>
    <xf numFmtId="49" fontId="22" fillId="34" borderId="58" xfId="47" applyNumberFormat="1" applyFont="1" applyFill="1" applyBorder="1" applyAlignment="1">
      <alignment horizontal="left" vertical="top"/>
    </xf>
    <xf numFmtId="43" fontId="22" fillId="34" borderId="59" xfId="72" applyNumberFormat="1" applyFont="1" applyFill="1" applyBorder="1" applyAlignment="1">
      <alignment vertical="top"/>
    </xf>
    <xf numFmtId="43" fontId="22" fillId="34" borderId="59" xfId="75" applyNumberFormat="1" applyFont="1" applyFill="1" applyBorder="1" applyAlignment="1">
      <alignment horizontal="center" vertical="top"/>
    </xf>
    <xf numFmtId="180" fontId="22" fillId="34" borderId="60" xfId="91" applyNumberFormat="1" applyFont="1" applyFill="1" applyBorder="1" applyAlignment="1">
      <alignment horizontal="right" vertical="top"/>
    </xf>
    <xf numFmtId="0" fontId="23" fillId="28" borderId="0" xfId="85" applyFont="1" applyFill="1" applyBorder="1" applyAlignment="1">
      <alignment vertical="top"/>
    </xf>
    <xf numFmtId="49" fontId="22" fillId="28" borderId="61" xfId="47" applyNumberFormat="1" applyFont="1" applyFill="1" applyBorder="1" applyAlignment="1">
      <alignment horizontal="left" vertical="top"/>
    </xf>
    <xf numFmtId="49" fontId="22" fillId="28" borderId="62" xfId="85" applyNumberFormat="1" applyFont="1" applyFill="1" applyBorder="1" applyAlignment="1">
      <alignment horizontal="center" vertical="top"/>
    </xf>
    <xf numFmtId="49" fontId="22" fillId="28" borderId="62" xfId="85" applyNumberFormat="1" applyFont="1" applyFill="1" applyBorder="1" applyAlignment="1">
      <alignment horizontal="left" vertical="top"/>
    </xf>
    <xf numFmtId="49" fontId="22" fillId="28" borderId="62" xfId="85" applyNumberFormat="1" applyFont="1" applyFill="1" applyBorder="1" applyAlignment="1">
      <alignment vertical="top"/>
    </xf>
    <xf numFmtId="49" fontId="22" fillId="28" borderId="63" xfId="85" applyNumberFormat="1" applyFont="1" applyFill="1" applyBorder="1" applyAlignment="1">
      <alignment vertical="top"/>
    </xf>
    <xf numFmtId="43" fontId="22" fillId="28" borderId="64" xfId="72" applyNumberFormat="1" applyFont="1" applyFill="1" applyBorder="1" applyAlignment="1">
      <alignment vertical="top"/>
    </xf>
    <xf numFmtId="43" fontId="22" fillId="28" borderId="64" xfId="75" applyNumberFormat="1" applyFont="1" applyFill="1" applyBorder="1" applyAlignment="1">
      <alignment horizontal="center" vertical="top"/>
    </xf>
    <xf numFmtId="180" fontId="22" fillId="28" borderId="65" xfId="91" applyNumberFormat="1" applyFont="1" applyFill="1" applyBorder="1" applyAlignment="1">
      <alignment horizontal="right" vertical="top"/>
    </xf>
    <xf numFmtId="49" fontId="22" fillId="34" borderId="66" xfId="47" applyNumberFormat="1" applyFont="1" applyFill="1" applyBorder="1" applyAlignment="1">
      <alignment horizontal="left" vertical="top"/>
    </xf>
    <xf numFmtId="49" fontId="22" fillId="34" borderId="67" xfId="85" applyNumberFormat="1" applyFont="1" applyFill="1" applyBorder="1" applyAlignment="1">
      <alignment horizontal="left" vertical="top"/>
    </xf>
    <xf numFmtId="49" fontId="22" fillId="34" borderId="67" xfId="85" applyNumberFormat="1" applyFont="1" applyFill="1" applyBorder="1" applyAlignment="1">
      <alignment horizontal="center" vertical="top"/>
    </xf>
    <xf numFmtId="49" fontId="22" fillId="34" borderId="67" xfId="85" applyNumberFormat="1" applyFont="1" applyFill="1" applyBorder="1" applyAlignment="1">
      <alignment vertical="top"/>
    </xf>
    <xf numFmtId="49" fontId="22" fillId="34" borderId="68" xfId="85" applyNumberFormat="1" applyFont="1" applyFill="1" applyBorder="1" applyAlignment="1">
      <alignment vertical="top"/>
    </xf>
    <xf numFmtId="43" fontId="22" fillId="34" borderId="69" xfId="72" applyNumberFormat="1" applyFont="1" applyFill="1" applyBorder="1" applyAlignment="1">
      <alignment vertical="top"/>
    </xf>
    <xf numFmtId="43" fontId="22" fillId="34" borderId="69" xfId="75" applyNumberFormat="1" applyFont="1" applyFill="1" applyBorder="1" applyAlignment="1">
      <alignment horizontal="center" vertical="top"/>
    </xf>
    <xf numFmtId="180" fontId="22" fillId="34" borderId="70" xfId="91" applyNumberFormat="1" applyFont="1" applyFill="1" applyBorder="1" applyAlignment="1">
      <alignment horizontal="right" vertical="top"/>
    </xf>
    <xf numFmtId="4" fontId="22" fillId="28" borderId="20" xfId="71" applyNumberFormat="1" applyFont="1" applyFill="1" applyBorder="1" applyAlignment="1">
      <alignment horizontal="centerContinuous" vertical="center" wrapText="1"/>
    </xf>
    <xf numFmtId="0" fontId="16" fillId="32" borderId="85" xfId="0" applyFont="1" applyFill="1" applyBorder="1" applyAlignment="1">
      <alignment horizontal="center" vertical="center" wrapText="1"/>
    </xf>
    <xf numFmtId="0" fontId="40" fillId="28" borderId="87" xfId="85" applyFont="1" applyFill="1" applyBorder="1" applyAlignment="1">
      <alignment horizontal="centerContinuous" vertical="center"/>
    </xf>
    <xf numFmtId="0" fontId="40" fillId="28" borderId="88" xfId="85" applyFont="1" applyFill="1" applyBorder="1" applyAlignment="1">
      <alignment horizontal="centerContinuous" vertical="center"/>
    </xf>
    <xf numFmtId="0" fontId="22" fillId="28" borderId="66" xfId="85" applyFont="1" applyFill="1" applyBorder="1" applyAlignment="1">
      <alignment horizontal="centerContinuous" vertical="center"/>
    </xf>
    <xf numFmtId="0" fontId="22" fillId="28" borderId="67" xfId="85" applyFont="1" applyFill="1" applyBorder="1" applyAlignment="1">
      <alignment horizontal="centerContinuous" vertical="center"/>
    </xf>
    <xf numFmtId="0" fontId="21" fillId="28" borderId="67" xfId="85" applyFont="1" applyFill="1" applyBorder="1" applyAlignment="1">
      <alignment vertical="center"/>
    </xf>
    <xf numFmtId="0" fontId="40" fillId="28" borderId="16" xfId="85" applyFont="1" applyFill="1" applyBorder="1" applyAlignment="1">
      <alignment horizontal="centerContinuous" vertical="center"/>
    </xf>
    <xf numFmtId="4" fontId="22" fillId="28" borderId="91" xfId="71" applyNumberFormat="1" applyFont="1" applyFill="1" applyBorder="1" applyAlignment="1">
      <alignment horizontal="centerContinuous" vertical="center" wrapText="1"/>
    </xf>
    <xf numFmtId="1" fontId="22" fillId="28" borderId="92" xfId="71" applyNumberFormat="1" applyFont="1" applyFill="1" applyBorder="1" applyAlignment="1">
      <alignment horizontal="centerContinuous" vertical="top" wrapText="1"/>
    </xf>
    <xf numFmtId="174" fontId="22" fillId="28" borderId="93" xfId="72" applyNumberFormat="1" applyFont="1" applyFill="1" applyBorder="1" applyAlignment="1">
      <alignment vertical="top"/>
    </xf>
    <xf numFmtId="43" fontId="22" fillId="28" borderId="94" xfId="72" applyNumberFormat="1" applyFont="1" applyFill="1" applyBorder="1" applyAlignment="1">
      <alignment vertical="top"/>
    </xf>
    <xf numFmtId="43" fontId="10" fillId="28" borderId="94" xfId="72" applyNumberFormat="1" applyFont="1" applyFill="1" applyBorder="1" applyAlignment="1">
      <alignment vertical="top"/>
    </xf>
    <xf numFmtId="43" fontId="45" fillId="0" borderId="94" xfId="63" applyNumberFormat="1" applyFont="1" applyFill="1" applyBorder="1" applyAlignment="1">
      <alignment horizontal="left" vertical="top"/>
    </xf>
    <xf numFmtId="43" fontId="22" fillId="33" borderId="95" xfId="72" applyNumberFormat="1" applyFont="1" applyFill="1" applyBorder="1" applyAlignment="1">
      <alignment vertical="top"/>
    </xf>
    <xf numFmtId="43" fontId="22" fillId="34" borderId="96" xfId="72" applyNumberFormat="1" applyFont="1" applyFill="1" applyBorder="1" applyAlignment="1">
      <alignment vertical="top"/>
    </xf>
    <xf numFmtId="43" fontId="22" fillId="28" borderId="97" xfId="72" applyNumberFormat="1" applyFont="1" applyFill="1" applyBorder="1" applyAlignment="1">
      <alignment vertical="top"/>
    </xf>
    <xf numFmtId="43" fontId="22" fillId="34" borderId="98" xfId="72" applyNumberFormat="1" applyFont="1" applyFill="1" applyBorder="1" applyAlignment="1">
      <alignment vertical="top"/>
    </xf>
    <xf numFmtId="0" fontId="10" fillId="0" borderId="0" xfId="0" applyFont="1" applyBorder="1" applyAlignment="1">
      <alignment horizontal="left" vertical="top" wrapText="1"/>
    </xf>
    <xf numFmtId="43" fontId="21" fillId="0" borderId="29" xfId="83" applyNumberFormat="1" applyFont="1" applyFill="1" applyBorder="1" applyAlignment="1">
      <alignment vertical="center"/>
    </xf>
    <xf numFmtId="43" fontId="21" fillId="0" borderId="28" xfId="83" applyNumberFormat="1" applyFont="1" applyFill="1" applyBorder="1" applyAlignment="1">
      <alignment vertical="center"/>
    </xf>
    <xf numFmtId="178" fontId="21" fillId="0" borderId="37" xfId="83" applyNumberFormat="1" applyFont="1" applyFill="1" applyBorder="1" applyAlignment="1">
      <alignment vertical="center"/>
    </xf>
    <xf numFmtId="43" fontId="10" fillId="50" borderId="28" xfId="83" applyNumberFormat="1" applyFont="1" applyFill="1" applyBorder="1" applyAlignment="1">
      <alignment vertical="center"/>
    </xf>
    <xf numFmtId="43" fontId="10" fillId="51" borderId="28" xfId="83" applyNumberFormat="1" applyFont="1" applyFill="1" applyBorder="1" applyAlignment="1">
      <alignment vertical="center"/>
    </xf>
    <xf numFmtId="182" fontId="10" fillId="0" borderId="29" xfId="83" applyNumberFormat="1" applyFont="1" applyFill="1" applyBorder="1" applyAlignment="1">
      <alignment vertical="center"/>
    </xf>
    <xf numFmtId="182" fontId="21" fillId="0" borderId="29" xfId="83" applyNumberFormat="1" applyFont="1" applyFill="1" applyBorder="1" applyAlignment="1">
      <alignment vertical="center"/>
    </xf>
    <xf numFmtId="182" fontId="22" fillId="0" borderId="29" xfId="83" applyNumberFormat="1" applyFont="1" applyFill="1" applyBorder="1" applyAlignment="1">
      <alignment vertical="center"/>
    </xf>
    <xf numFmtId="182" fontId="10" fillId="0" borderId="33" xfId="83" applyNumberFormat="1" applyFont="1" applyFill="1" applyBorder="1" applyAlignment="1">
      <alignment vertical="center"/>
    </xf>
    <xf numFmtId="182" fontId="10" fillId="0" borderId="47" xfId="83" applyNumberFormat="1" applyFont="1" applyFill="1" applyBorder="1" applyAlignment="1"/>
    <xf numFmtId="182" fontId="10" fillId="0" borderId="29" xfId="83" applyNumberFormat="1" applyFont="1" applyFill="1" applyBorder="1" applyAlignment="1"/>
    <xf numFmtId="182" fontId="10" fillId="0" borderId="33" xfId="83" applyNumberFormat="1" applyFont="1" applyFill="1" applyBorder="1" applyAlignment="1"/>
    <xf numFmtId="182" fontId="10" fillId="0" borderId="48" xfId="83" applyNumberFormat="1" applyFont="1" applyFill="1" applyBorder="1" applyAlignment="1"/>
    <xf numFmtId="182" fontId="10" fillId="0" borderId="28" xfId="83" applyNumberFormat="1" applyFont="1" applyFill="1" applyBorder="1" applyAlignment="1"/>
    <xf numFmtId="182" fontId="10" fillId="0" borderId="34" xfId="83" applyNumberFormat="1" applyFont="1" applyFill="1" applyBorder="1" applyAlignment="1"/>
    <xf numFmtId="43" fontId="10" fillId="51" borderId="29" xfId="83" applyNumberFormat="1" applyFont="1" applyFill="1" applyBorder="1" applyAlignment="1">
      <alignment vertical="center"/>
    </xf>
    <xf numFmtId="0" fontId="25" fillId="0" borderId="0" xfId="87" applyFont="1" applyFill="1" applyAlignment="1">
      <alignment horizontal="left" vertical="center"/>
    </xf>
    <xf numFmtId="0" fontId="24" fillId="0" borderId="0" xfId="87" applyFont="1" applyFill="1" applyAlignment="1">
      <alignment horizontal="center" vertical="center"/>
    </xf>
    <xf numFmtId="165" fontId="69" fillId="28" borderId="0" xfId="215" applyFont="1" applyFill="1" applyAlignment="1">
      <alignment vertical="center"/>
    </xf>
    <xf numFmtId="0" fontId="24" fillId="28" borderId="0" xfId="87" applyFont="1" applyFill="1" applyAlignment="1">
      <alignment vertical="center"/>
    </xf>
    <xf numFmtId="0" fontId="26" fillId="35" borderId="89" xfId="87" applyFont="1" applyFill="1" applyBorder="1" applyAlignment="1">
      <alignment horizontal="center" vertical="center"/>
    </xf>
    <xf numFmtId="0" fontId="26" fillId="35" borderId="90" xfId="87" applyFont="1" applyFill="1" applyBorder="1" applyAlignment="1">
      <alignment horizontal="center" vertical="center"/>
    </xf>
    <xf numFmtId="0" fontId="26" fillId="35" borderId="13" xfId="87" applyFont="1" applyFill="1" applyBorder="1" applyAlignment="1">
      <alignment horizontal="center" vertical="center"/>
    </xf>
    <xf numFmtId="0" fontId="70" fillId="36" borderId="0" xfId="87" applyFont="1" applyFill="1" applyAlignment="1">
      <alignment vertical="center"/>
    </xf>
    <xf numFmtId="0" fontId="26" fillId="35" borderId="66" xfId="87" applyFont="1" applyFill="1" applyBorder="1" applyAlignment="1">
      <alignment horizontal="center" vertical="center"/>
    </xf>
    <xf numFmtId="0" fontId="26" fillId="35" borderId="67" xfId="87" applyFont="1" applyFill="1" applyBorder="1" applyAlignment="1">
      <alignment horizontal="center" vertical="center"/>
    </xf>
    <xf numFmtId="0" fontId="26" fillId="35" borderId="16" xfId="87" applyFont="1" applyFill="1" applyBorder="1" applyAlignment="1">
      <alignment horizontal="center" vertical="center"/>
    </xf>
    <xf numFmtId="0" fontId="27" fillId="0" borderId="0" xfId="86" applyFont="1" applyFill="1" applyAlignment="1">
      <alignment horizontal="left" vertical="center"/>
    </xf>
    <xf numFmtId="0" fontId="26" fillId="0" borderId="0" xfId="87" applyFont="1" applyFill="1" applyAlignment="1">
      <alignment horizontal="left" vertical="center"/>
    </xf>
    <xf numFmtId="0" fontId="26" fillId="0" borderId="0" xfId="87" applyFont="1" applyFill="1" applyAlignment="1">
      <alignment horizontal="center" vertical="center" wrapText="1"/>
    </xf>
    <xf numFmtId="165" fontId="71" fillId="28" borderId="0" xfId="215" applyFont="1" applyFill="1" applyAlignment="1">
      <alignment horizontal="center" vertical="center" wrapText="1"/>
    </xf>
    <xf numFmtId="0" fontId="26" fillId="28" borderId="0" xfId="87" applyFont="1" applyFill="1" applyAlignment="1">
      <alignment horizontal="center" vertical="center" wrapText="1"/>
    </xf>
    <xf numFmtId="0" fontId="72" fillId="36" borderId="0" xfId="87" applyFont="1" applyFill="1" applyAlignment="1">
      <alignment vertical="center"/>
    </xf>
    <xf numFmtId="0" fontId="27" fillId="28" borderId="0" xfId="87" applyFont="1" applyFill="1" applyAlignment="1">
      <alignment vertical="center"/>
    </xf>
    <xf numFmtId="0" fontId="27" fillId="28" borderId="0" xfId="87" applyFont="1" applyFill="1" applyBorder="1" applyAlignment="1">
      <alignment horizontal="center" vertical="center"/>
    </xf>
    <xf numFmtId="165" fontId="69" fillId="28" borderId="0" xfId="215" applyFont="1" applyFill="1" applyAlignment="1">
      <alignment horizontal="center" vertical="center"/>
    </xf>
    <xf numFmtId="0" fontId="27" fillId="28" borderId="0" xfId="87" applyFont="1" applyFill="1" applyAlignment="1">
      <alignment horizontal="center" vertical="center"/>
    </xf>
    <xf numFmtId="0" fontId="25" fillId="52" borderId="107" xfId="87" applyFont="1" applyFill="1" applyBorder="1" applyAlignment="1">
      <alignment horizontal="left" vertical="center"/>
    </xf>
    <xf numFmtId="0" fontId="25" fillId="52" borderId="108" xfId="87" applyFont="1" applyFill="1" applyBorder="1" applyAlignment="1">
      <alignment horizontal="center" vertical="center"/>
    </xf>
    <xf numFmtId="165" fontId="71" fillId="35" borderId="108" xfId="215" applyFont="1" applyFill="1" applyBorder="1" applyAlignment="1">
      <alignment horizontal="center" vertical="center"/>
    </xf>
    <xf numFmtId="0" fontId="25" fillId="35" borderId="108" xfId="87" applyFont="1" applyFill="1" applyBorder="1" applyAlignment="1">
      <alignment horizontal="center" vertical="center"/>
    </xf>
    <xf numFmtId="0" fontId="25" fillId="35" borderId="109" xfId="87" applyFont="1" applyFill="1" applyBorder="1" applyAlignment="1">
      <alignment horizontal="center" vertical="center"/>
    </xf>
    <xf numFmtId="0" fontId="25" fillId="35" borderId="107" xfId="87" applyFont="1" applyFill="1" applyBorder="1" applyAlignment="1">
      <alignment horizontal="left" vertical="center"/>
    </xf>
    <xf numFmtId="0" fontId="27" fillId="0" borderId="89" xfId="87" applyFont="1" applyFill="1" applyBorder="1" applyAlignment="1">
      <alignment horizontal="center" vertical="center"/>
    </xf>
    <xf numFmtId="0" fontId="27" fillId="0" borderId="90" xfId="87" applyFont="1" applyFill="1" applyBorder="1" applyAlignment="1">
      <alignment horizontal="center" vertical="center"/>
    </xf>
    <xf numFmtId="165" fontId="69" fillId="28" borderId="90" xfId="215" applyFont="1" applyFill="1" applyBorder="1" applyAlignment="1">
      <alignment horizontal="center" vertical="center"/>
    </xf>
    <xf numFmtId="0" fontId="27" fillId="28" borderId="90" xfId="87" applyFont="1" applyFill="1" applyBorder="1" applyAlignment="1">
      <alignment horizontal="center" vertical="center"/>
    </xf>
    <xf numFmtId="0" fontId="27" fillId="28" borderId="13" xfId="87" applyFont="1" applyFill="1" applyBorder="1" applyAlignment="1">
      <alignment horizontal="center" vertical="center"/>
    </xf>
    <xf numFmtId="0" fontId="27" fillId="28" borderId="89" xfId="87" applyFont="1" applyFill="1" applyBorder="1" applyAlignment="1">
      <alignment horizontal="center" vertical="center"/>
    </xf>
    <xf numFmtId="0" fontId="27" fillId="0" borderId="53" xfId="87" applyFont="1" applyFill="1" applyBorder="1" applyAlignment="1">
      <alignment horizontal="center" vertical="center"/>
    </xf>
    <xf numFmtId="165" fontId="69" fillId="28" borderId="25" xfId="215" applyFont="1" applyFill="1" applyBorder="1" applyAlignment="1">
      <alignment horizontal="center" vertical="center"/>
    </xf>
    <xf numFmtId="0" fontId="27" fillId="28" borderId="25" xfId="87" applyFont="1" applyFill="1" applyBorder="1" applyAlignment="1">
      <alignment horizontal="center" vertical="center"/>
    </xf>
    <xf numFmtId="0" fontId="27" fillId="28" borderId="110" xfId="87" applyFont="1" applyFill="1" applyBorder="1" applyAlignment="1">
      <alignment horizontal="center" vertical="center"/>
    </xf>
    <xf numFmtId="0" fontId="27" fillId="28" borderId="53" xfId="87" applyFont="1" applyFill="1" applyBorder="1" applyAlignment="1">
      <alignment horizontal="left" vertical="center"/>
    </xf>
    <xf numFmtId="0" fontId="27" fillId="28" borderId="0" xfId="87" applyFont="1" applyFill="1" applyBorder="1" applyAlignment="1">
      <alignment horizontal="left" vertical="center"/>
    </xf>
    <xf numFmtId="165" fontId="69" fillId="28" borderId="0" xfId="215" applyFont="1" applyFill="1" applyBorder="1" applyAlignment="1">
      <alignment horizontal="center" vertical="center"/>
    </xf>
    <xf numFmtId="0" fontId="27" fillId="28" borderId="53" xfId="87" applyFont="1" applyFill="1" applyBorder="1" applyAlignment="1">
      <alignment horizontal="center" vertical="center"/>
    </xf>
    <xf numFmtId="0" fontId="27" fillId="28" borderId="0" xfId="87" applyFont="1" applyFill="1" applyBorder="1" applyAlignment="1">
      <alignment horizontal="right" vertical="center"/>
    </xf>
    <xf numFmtId="0" fontId="27" fillId="0" borderId="66" xfId="87" applyFont="1" applyFill="1" applyBorder="1" applyAlignment="1">
      <alignment horizontal="center" vertical="center"/>
    </xf>
    <xf numFmtId="0" fontId="27" fillId="0" borderId="67" xfId="87" applyFont="1" applyFill="1" applyBorder="1" applyAlignment="1">
      <alignment horizontal="center" vertical="center"/>
    </xf>
    <xf numFmtId="165" fontId="69" fillId="28" borderId="67" xfId="215" applyFont="1" applyFill="1" applyBorder="1" applyAlignment="1">
      <alignment horizontal="center" vertical="center"/>
    </xf>
    <xf numFmtId="0" fontId="27" fillId="28" borderId="67" xfId="87" applyFont="1" applyFill="1" applyBorder="1" applyAlignment="1">
      <alignment horizontal="center" vertical="center"/>
    </xf>
    <xf numFmtId="0" fontId="27" fillId="28" borderId="16" xfId="87" applyFont="1" applyFill="1" applyBorder="1" applyAlignment="1">
      <alignment horizontal="center" vertical="center"/>
    </xf>
    <xf numFmtId="0" fontId="27" fillId="28" borderId="66" xfId="87" applyFont="1" applyFill="1" applyBorder="1" applyAlignment="1">
      <alignment horizontal="center" vertical="center"/>
    </xf>
    <xf numFmtId="0" fontId="24" fillId="28" borderId="89" xfId="87" applyFont="1" applyFill="1" applyBorder="1" applyAlignment="1">
      <alignment vertical="center"/>
    </xf>
    <xf numFmtId="0" fontId="25" fillId="0" borderId="90" xfId="87" applyFont="1" applyFill="1" applyBorder="1" applyAlignment="1">
      <alignment horizontal="center" vertical="center"/>
    </xf>
    <xf numFmtId="165" fontId="71" fillId="28" borderId="90" xfId="215" applyFont="1" applyFill="1" applyBorder="1" applyAlignment="1">
      <alignment horizontal="center" vertical="center"/>
    </xf>
    <xf numFmtId="0" fontId="25" fillId="28" borderId="90" xfId="87" applyFont="1" applyFill="1" applyBorder="1" applyAlignment="1">
      <alignment horizontal="center" vertical="center"/>
    </xf>
    <xf numFmtId="0" fontId="25" fillId="28" borderId="13" xfId="87" applyFont="1" applyFill="1" applyBorder="1" applyAlignment="1">
      <alignment horizontal="center" vertical="center"/>
    </xf>
    <xf numFmtId="0" fontId="24" fillId="28" borderId="53" xfId="87" applyFont="1" applyFill="1" applyBorder="1" applyAlignment="1">
      <alignment vertical="center"/>
    </xf>
    <xf numFmtId="0" fontId="27" fillId="28" borderId="0" xfId="87" applyFont="1" applyFill="1" applyBorder="1" applyAlignment="1">
      <alignment vertical="center"/>
    </xf>
    <xf numFmtId="0" fontId="24" fillId="28" borderId="66" xfId="87" applyFont="1" applyFill="1" applyBorder="1" applyAlignment="1">
      <alignment vertical="center"/>
    </xf>
    <xf numFmtId="0" fontId="25" fillId="28" borderId="0" xfId="87" applyFont="1" applyFill="1" applyBorder="1" applyAlignment="1">
      <alignment horizontal="center" vertical="center" wrapText="1"/>
    </xf>
    <xf numFmtId="0" fontId="25" fillId="0" borderId="0" xfId="87" applyFont="1" applyFill="1" applyBorder="1" applyAlignment="1">
      <alignment horizontal="center" vertical="center" wrapText="1"/>
    </xf>
    <xf numFmtId="0" fontId="24" fillId="28" borderId="0" xfId="87" applyFont="1" applyFill="1" applyAlignment="1">
      <alignment vertical="center" wrapText="1"/>
    </xf>
    <xf numFmtId="0" fontId="73" fillId="28" borderId="0" xfId="87" applyFont="1" applyFill="1" applyBorder="1" applyAlignment="1">
      <alignment horizontal="center" vertical="center" wrapText="1"/>
    </xf>
    <xf numFmtId="0" fontId="70" fillId="36" borderId="0" xfId="87" applyFont="1" applyFill="1" applyAlignment="1">
      <alignment vertical="center" wrapText="1"/>
    </xf>
    <xf numFmtId="0" fontId="24" fillId="36" borderId="0" xfId="87" applyFont="1" applyFill="1" applyAlignment="1">
      <alignment vertical="center" wrapText="1"/>
    </xf>
    <xf numFmtId="0" fontId="28" fillId="0" borderId="89" xfId="216" applyFont="1" applyFill="1" applyBorder="1" applyAlignment="1" applyProtection="1">
      <alignment horizontal="center" vertical="center" wrapText="1"/>
    </xf>
    <xf numFmtId="0" fontId="28" fillId="0" borderId="107" xfId="216" applyFont="1" applyFill="1" applyBorder="1" applyAlignment="1" applyProtection="1">
      <alignment vertical="center" wrapText="1"/>
    </xf>
    <xf numFmtId="165" fontId="71" fillId="36" borderId="111" xfId="215" applyFont="1" applyFill="1" applyBorder="1" applyAlignment="1" applyProtection="1">
      <alignment horizontal="center" vertical="center"/>
    </xf>
    <xf numFmtId="0" fontId="28" fillId="36" borderId="0" xfId="216" applyFont="1" applyFill="1" applyBorder="1" applyAlignment="1" applyProtection="1">
      <alignment vertical="center" wrapText="1"/>
    </xf>
    <xf numFmtId="0" fontId="24" fillId="28" borderId="0" xfId="87" applyFont="1" applyFill="1" applyBorder="1" applyAlignment="1">
      <alignment vertical="center" wrapText="1"/>
    </xf>
    <xf numFmtId="0" fontId="28" fillId="36" borderId="0" xfId="216" applyFont="1" applyFill="1" applyBorder="1" applyAlignment="1" applyProtection="1">
      <alignment vertical="center"/>
    </xf>
    <xf numFmtId="0" fontId="29" fillId="0" borderId="17" xfId="216" applyFont="1" applyFill="1" applyBorder="1" applyAlignment="1" applyProtection="1">
      <alignment horizontal="center" vertical="center" wrapText="1"/>
    </xf>
    <xf numFmtId="0" fontId="30" fillId="0" borderId="17" xfId="216" applyFont="1" applyFill="1" applyBorder="1" applyAlignment="1" applyProtection="1">
      <alignment vertical="center" wrapText="1"/>
    </xf>
    <xf numFmtId="165" fontId="74" fillId="0" borderId="112" xfId="215" applyFont="1" applyBorder="1" applyAlignment="1">
      <alignment horizontal="right" vertical="center" wrapText="1"/>
    </xf>
    <xf numFmtId="0" fontId="75" fillId="36" borderId="0" xfId="87" applyFont="1" applyFill="1" applyAlignment="1">
      <alignment vertical="center" wrapText="1"/>
    </xf>
    <xf numFmtId="0" fontId="30" fillId="36" borderId="0" xfId="87" applyFont="1" applyFill="1" applyAlignment="1">
      <alignment vertical="center" wrapText="1"/>
    </xf>
    <xf numFmtId="0" fontId="30" fillId="0" borderId="0" xfId="87" applyFont="1" applyFill="1" applyAlignment="1">
      <alignment vertical="center" wrapText="1"/>
    </xf>
    <xf numFmtId="0" fontId="28" fillId="0" borderId="22" xfId="216" applyFont="1" applyFill="1" applyBorder="1" applyAlignment="1" applyProtection="1">
      <alignment horizontal="center" vertical="center" wrapText="1"/>
    </xf>
    <xf numFmtId="0" fontId="28" fillId="0" borderId="22" xfId="216" applyFont="1" applyFill="1" applyBorder="1" applyAlignment="1" applyProtection="1">
      <alignment horizontal="left" vertical="center" wrapText="1"/>
    </xf>
    <xf numFmtId="165" fontId="74" fillId="0" borderId="95" xfId="215" applyFont="1" applyBorder="1" applyAlignment="1">
      <alignment horizontal="right" vertical="center" wrapText="1"/>
    </xf>
    <xf numFmtId="0" fontId="76" fillId="36" borderId="0" xfId="87" applyFont="1" applyFill="1" applyAlignment="1">
      <alignment vertical="center" wrapText="1"/>
    </xf>
    <xf numFmtId="0" fontId="25" fillId="36" borderId="0" xfId="87" applyFont="1" applyFill="1" applyAlignment="1">
      <alignment vertical="center" wrapText="1"/>
    </xf>
    <xf numFmtId="0" fontId="25" fillId="0" borderId="0" xfId="87" applyFont="1" applyFill="1" applyAlignment="1">
      <alignment vertical="center" wrapText="1"/>
    </xf>
    <xf numFmtId="0" fontId="33" fillId="0" borderId="22" xfId="216" applyFont="1" applyFill="1" applyBorder="1" applyAlignment="1" applyProtection="1">
      <alignment horizontal="center" vertical="center" wrapText="1"/>
    </xf>
    <xf numFmtId="0" fontId="33" fillId="0" borderId="22" xfId="216" applyFont="1" applyFill="1" applyBorder="1" applyAlignment="1" applyProtection="1">
      <alignment horizontal="left" vertical="center" wrapText="1"/>
    </xf>
    <xf numFmtId="0" fontId="77" fillId="36" borderId="0" xfId="87" applyFont="1" applyFill="1" applyAlignment="1">
      <alignment vertical="center" wrapText="1"/>
    </xf>
    <xf numFmtId="0" fontId="32" fillId="0" borderId="0" xfId="87" applyFont="1" applyFill="1" applyAlignment="1">
      <alignment vertical="center" wrapText="1"/>
    </xf>
    <xf numFmtId="0" fontId="31" fillId="0" borderId="22" xfId="216" applyFont="1" applyFill="1" applyBorder="1" applyAlignment="1" applyProtection="1">
      <alignment horizontal="center" vertical="center" wrapText="1"/>
    </xf>
    <xf numFmtId="0" fontId="31" fillId="0" borderId="22" xfId="216" applyFont="1" applyFill="1" applyBorder="1" applyAlignment="1" applyProtection="1">
      <alignment horizontal="left" vertical="center" wrapText="1"/>
    </xf>
    <xf numFmtId="0" fontId="24" fillId="0" borderId="0" xfId="87" applyFont="1" applyFill="1" applyAlignment="1">
      <alignment vertical="center" wrapText="1"/>
    </xf>
    <xf numFmtId="0" fontId="27" fillId="0" borderId="22" xfId="216" applyFont="1" applyFill="1" applyBorder="1" applyAlignment="1" applyProtection="1">
      <alignment horizontal="center" vertical="center" wrapText="1"/>
    </xf>
    <xf numFmtId="0" fontId="27" fillId="0" borderId="22" xfId="216" applyFont="1" applyFill="1" applyBorder="1" applyAlignment="1" applyProtection="1">
      <alignment horizontal="left" vertical="center" wrapText="1"/>
    </xf>
    <xf numFmtId="0" fontId="27" fillId="36" borderId="22" xfId="216" applyFont="1" applyFill="1" applyBorder="1" applyAlignment="1" applyProtection="1">
      <alignment horizontal="center" vertical="center" wrapText="1"/>
    </xf>
    <xf numFmtId="0" fontId="27" fillId="36" borderId="22" xfId="216" applyFont="1" applyFill="1" applyBorder="1" applyAlignment="1" applyProtection="1">
      <alignment horizontal="left" vertical="center" wrapText="1"/>
    </xf>
    <xf numFmtId="0" fontId="27" fillId="36" borderId="95" xfId="216" applyFont="1" applyFill="1" applyBorder="1" applyAlignment="1" applyProtection="1">
      <alignment horizontal="center" vertical="center" wrapText="1"/>
    </xf>
    <xf numFmtId="0" fontId="70" fillId="36" borderId="0" xfId="87" applyFont="1" applyFill="1" applyAlignment="1">
      <alignment horizontal="left" vertical="center" wrapText="1"/>
    </xf>
    <xf numFmtId="0" fontId="24" fillId="36" borderId="0" xfId="87" applyFont="1" applyFill="1" applyAlignment="1">
      <alignment horizontal="left" vertical="center" wrapText="1"/>
    </xf>
    <xf numFmtId="0" fontId="27" fillId="0" borderId="95" xfId="216" applyFont="1" applyFill="1" applyBorder="1" applyAlignment="1" applyProtection="1">
      <alignment horizontal="center" vertical="center" wrapText="1"/>
    </xf>
    <xf numFmtId="0" fontId="70" fillId="0" borderId="0" xfId="87" applyFont="1" applyFill="1" applyAlignment="1">
      <alignment vertical="center" wrapText="1"/>
    </xf>
    <xf numFmtId="0" fontId="25" fillId="0" borderId="22" xfId="216" applyFont="1" applyFill="1" applyBorder="1" applyAlignment="1" applyProtection="1">
      <alignment horizontal="left" vertical="center" wrapText="1"/>
    </xf>
    <xf numFmtId="165" fontId="74" fillId="0" borderId="95" xfId="215" applyFont="1" applyFill="1" applyBorder="1" applyAlignment="1">
      <alignment horizontal="right" vertical="center" wrapText="1"/>
    </xf>
    <xf numFmtId="0" fontId="31" fillId="53" borderId="22" xfId="216" applyFont="1" applyFill="1" applyBorder="1" applyAlignment="1" applyProtection="1">
      <alignment horizontal="center" vertical="center" wrapText="1"/>
    </xf>
    <xf numFmtId="0" fontId="31" fillId="53" borderId="22" xfId="216" applyFont="1" applyFill="1" applyBorder="1" applyAlignment="1" applyProtection="1">
      <alignment horizontal="left" vertical="center" wrapText="1"/>
    </xf>
    <xf numFmtId="165" fontId="74" fillId="53" borderId="95" xfId="215" applyFont="1" applyFill="1" applyBorder="1" applyAlignment="1">
      <alignment horizontal="right" vertical="center" wrapText="1"/>
    </xf>
    <xf numFmtId="0" fontId="76" fillId="0" borderId="0" xfId="87" applyFont="1" applyFill="1" applyAlignment="1">
      <alignment vertical="center" wrapText="1"/>
    </xf>
    <xf numFmtId="0" fontId="35" fillId="0" borderId="22" xfId="216" applyFont="1" applyFill="1" applyBorder="1" applyAlignment="1" applyProtection="1">
      <alignment horizontal="center" vertical="center" wrapText="1"/>
    </xf>
    <xf numFmtId="0" fontId="35" fillId="0" borderId="22" xfId="216" applyFont="1" applyFill="1" applyBorder="1" applyAlignment="1" applyProtection="1">
      <alignment horizontal="left" vertical="center" wrapText="1"/>
    </xf>
    <xf numFmtId="0" fontId="31" fillId="36" borderId="22" xfId="216" applyFont="1" applyFill="1" applyBorder="1" applyAlignment="1" applyProtection="1">
      <alignment horizontal="center" vertical="center" wrapText="1"/>
    </xf>
    <xf numFmtId="0" fontId="31" fillId="36" borderId="22" xfId="216" applyFont="1" applyFill="1" applyBorder="1" applyAlignment="1" applyProtection="1">
      <alignment horizontal="left" vertical="center" wrapText="1"/>
    </xf>
    <xf numFmtId="0" fontId="31" fillId="36" borderId="113" xfId="216" applyFont="1" applyFill="1" applyBorder="1" applyAlignment="1" applyProtection="1">
      <alignment horizontal="left" vertical="center" wrapText="1"/>
    </xf>
    <xf numFmtId="0" fontId="27" fillId="36" borderId="0" xfId="216" applyFont="1" applyFill="1" applyAlignment="1">
      <alignment vertical="center"/>
    </xf>
    <xf numFmtId="0" fontId="27" fillId="36" borderId="0" xfId="216" applyFont="1" applyFill="1" applyBorder="1" applyAlignment="1">
      <alignment vertical="center"/>
    </xf>
    <xf numFmtId="0" fontId="27" fillId="36" borderId="0" xfId="87" applyFont="1" applyFill="1" applyBorder="1" applyAlignment="1">
      <alignment horizontal="center" vertical="center"/>
    </xf>
    <xf numFmtId="0" fontId="27" fillId="36" borderId="0" xfId="87" applyFont="1" applyFill="1" applyBorder="1" applyAlignment="1">
      <alignment vertical="center"/>
    </xf>
    <xf numFmtId="0" fontId="24" fillId="36" borderId="0" xfId="87" applyFont="1" applyFill="1" applyBorder="1" applyAlignment="1">
      <alignment vertical="center"/>
    </xf>
    <xf numFmtId="0" fontId="24" fillId="28" borderId="0" xfId="87" applyFont="1" applyFill="1" applyAlignment="1">
      <alignment horizontal="center" vertical="center"/>
    </xf>
    <xf numFmtId="0" fontId="28" fillId="0" borderId="114" xfId="216" applyFont="1" applyFill="1" applyBorder="1" applyAlignment="1" applyProtection="1">
      <alignment horizontal="center" vertical="center" wrapText="1"/>
    </xf>
    <xf numFmtId="0" fontId="28" fillId="0" borderId="114" xfId="216" applyFont="1" applyFill="1" applyBorder="1" applyAlignment="1" applyProtection="1">
      <alignment horizontal="left" vertical="center" wrapText="1"/>
    </xf>
    <xf numFmtId="165" fontId="74" fillId="0" borderId="115" xfId="215" applyFont="1" applyBorder="1" applyAlignment="1">
      <alignment horizontal="right" vertical="center" wrapText="1"/>
    </xf>
    <xf numFmtId="0" fontId="27" fillId="0" borderId="0" xfId="216" applyFont="1" applyFill="1" applyAlignment="1">
      <alignment horizontal="center" vertical="center"/>
    </xf>
    <xf numFmtId="0" fontId="27" fillId="0" borderId="0" xfId="216" applyFont="1" applyFill="1" applyAlignment="1">
      <alignment vertical="center"/>
    </xf>
    <xf numFmtId="165" fontId="69" fillId="36" borderId="0" xfId="215" applyFont="1" applyFill="1" applyAlignment="1">
      <alignment vertical="center"/>
    </xf>
    <xf numFmtId="0" fontId="72" fillId="36" borderId="0" xfId="216" applyFont="1" applyFill="1" applyAlignment="1">
      <alignment vertical="center"/>
    </xf>
    <xf numFmtId="0" fontId="27" fillId="36" borderId="0" xfId="87" applyFont="1" applyFill="1" applyBorder="1" applyAlignment="1">
      <alignment horizontal="right" vertical="center"/>
    </xf>
    <xf numFmtId="0" fontId="27" fillId="0" borderId="0" xfId="216" applyFont="1" applyFill="1" applyBorder="1" applyAlignment="1">
      <alignment vertical="center"/>
    </xf>
    <xf numFmtId="165" fontId="69" fillId="36" borderId="0" xfId="215" applyFont="1" applyFill="1" applyBorder="1" applyAlignment="1">
      <alignment vertical="center"/>
    </xf>
    <xf numFmtId="0" fontId="72" fillId="36" borderId="0" xfId="216" applyFont="1" applyFill="1" applyBorder="1" applyAlignment="1">
      <alignment vertical="center"/>
    </xf>
    <xf numFmtId="165" fontId="69" fillId="36" borderId="0" xfId="215" applyFont="1" applyFill="1" applyBorder="1" applyAlignment="1">
      <alignment horizontal="center" vertical="center"/>
    </xf>
    <xf numFmtId="0" fontId="72" fillId="36" borderId="0" xfId="87" applyFont="1" applyFill="1" applyBorder="1" applyAlignment="1">
      <alignment horizontal="center" vertical="center"/>
    </xf>
    <xf numFmtId="0" fontId="24" fillId="36" borderId="0" xfId="87" applyFont="1" applyFill="1" applyAlignment="1">
      <alignment vertical="center"/>
    </xf>
    <xf numFmtId="0" fontId="24" fillId="28" borderId="0" xfId="87" applyFont="1" applyFill="1" applyBorder="1" applyAlignment="1">
      <alignment vertical="center"/>
    </xf>
    <xf numFmtId="49" fontId="27" fillId="0" borderId="25" xfId="87" applyNumberFormat="1" applyFont="1" applyFill="1" applyBorder="1" applyAlignment="1">
      <alignment horizontal="center" vertical="center"/>
    </xf>
    <xf numFmtId="165" fontId="74" fillId="54" borderId="95" xfId="215" applyFont="1" applyFill="1" applyBorder="1" applyAlignment="1">
      <alignment horizontal="right" vertical="center" wrapText="1"/>
    </xf>
    <xf numFmtId="0" fontId="27" fillId="36" borderId="0" xfId="216" applyFont="1" applyFill="1" applyAlignment="1">
      <alignment vertical="top"/>
    </xf>
    <xf numFmtId="0" fontId="27" fillId="0" borderId="0" xfId="87" applyFont="1" applyFill="1" applyBorder="1" applyAlignment="1">
      <alignment horizontal="left" vertical="top"/>
    </xf>
    <xf numFmtId="0" fontId="27" fillId="0" borderId="0" xfId="87" applyFont="1" applyFill="1" applyBorder="1" applyAlignment="1">
      <alignment horizontal="center" vertical="top"/>
    </xf>
    <xf numFmtId="165" fontId="69" fillId="36" borderId="0" xfId="215" applyFont="1" applyFill="1" applyBorder="1" applyAlignment="1">
      <alignment horizontal="center" vertical="top"/>
    </xf>
    <xf numFmtId="0" fontId="27" fillId="36" borderId="0" xfId="87" applyFont="1" applyFill="1" applyBorder="1" applyAlignment="1">
      <alignment horizontal="center" vertical="top"/>
    </xf>
    <xf numFmtId="0" fontId="24" fillId="28" borderId="0" xfId="87" applyFont="1" applyFill="1" applyAlignment="1">
      <alignment horizontal="center" vertical="top"/>
    </xf>
    <xf numFmtId="0" fontId="72" fillId="36" borderId="0" xfId="87" applyFont="1" applyFill="1" applyBorder="1" applyAlignment="1">
      <alignment horizontal="center" vertical="top"/>
    </xf>
    <xf numFmtId="0" fontId="24" fillId="0" borderId="0" xfId="87" applyFont="1" applyFill="1" applyAlignment="1">
      <alignment vertical="top"/>
    </xf>
    <xf numFmtId="0" fontId="24" fillId="28" borderId="0" xfId="87" applyFont="1" applyFill="1" applyAlignment="1">
      <alignment vertical="top"/>
    </xf>
    <xf numFmtId="0" fontId="24" fillId="0" borderId="0" xfId="87" applyFont="1" applyFill="1" applyAlignment="1">
      <alignment horizontal="center" vertical="top"/>
    </xf>
    <xf numFmtId="165" fontId="69" fillId="28" borderId="0" xfId="215" applyFont="1" applyFill="1" applyAlignment="1">
      <alignment horizontal="center" vertical="top"/>
    </xf>
    <xf numFmtId="0" fontId="27" fillId="36" borderId="0" xfId="87" applyFont="1" applyFill="1" applyBorder="1" applyAlignment="1">
      <alignment vertical="top"/>
    </xf>
    <xf numFmtId="0" fontId="24" fillId="28" borderId="0" xfId="87" applyFont="1" applyFill="1" applyBorder="1" applyAlignment="1">
      <alignment vertical="top"/>
    </xf>
    <xf numFmtId="0" fontId="70" fillId="36" borderId="0" xfId="87" applyFont="1" applyFill="1" applyAlignment="1">
      <alignment vertical="top"/>
    </xf>
    <xf numFmtId="0" fontId="24" fillId="36" borderId="0" xfId="87" applyFont="1" applyFill="1" applyAlignment="1">
      <alignment vertical="top"/>
    </xf>
    <xf numFmtId="0" fontId="17" fillId="37" borderId="31" xfId="83" applyFont="1" applyFill="1" applyBorder="1" applyAlignment="1">
      <alignment horizontal="center" vertical="center" wrapText="1"/>
    </xf>
    <xf numFmtId="0" fontId="16" fillId="37" borderId="31" xfId="83" applyFont="1" applyFill="1" applyBorder="1" applyAlignment="1">
      <alignment horizontal="center" vertical="center" wrapText="1"/>
    </xf>
    <xf numFmtId="4" fontId="18" fillId="0" borderId="28" xfId="145" applyNumberFormat="1" applyFont="1" applyFill="1" applyBorder="1" applyAlignment="1">
      <alignment horizontal="center" vertical="center" wrapText="1"/>
    </xf>
    <xf numFmtId="4" fontId="18" fillId="55" borderId="28" xfId="145" applyNumberFormat="1" applyFont="1" applyFill="1" applyBorder="1" applyAlignment="1">
      <alignment horizontal="center" vertical="center" wrapText="1"/>
    </xf>
    <xf numFmtId="0" fontId="79" fillId="36" borderId="0" xfId="87" applyFont="1" applyFill="1" applyAlignment="1">
      <alignment vertical="center"/>
    </xf>
    <xf numFmtId="0" fontId="16" fillId="0" borderId="116" xfId="83" applyFont="1" applyFill="1" applyBorder="1" applyAlignment="1">
      <alignment horizontal="center" vertical="center" wrapText="1"/>
    </xf>
    <xf numFmtId="49" fontId="16" fillId="0" borderId="29" xfId="83" applyNumberFormat="1" applyFont="1" applyBorder="1" applyAlignment="1">
      <alignment horizontal="center" vertical="center" wrapText="1"/>
    </xf>
    <xf numFmtId="49" fontId="16" fillId="0" borderId="28" xfId="83" applyNumberFormat="1" applyFont="1" applyBorder="1" applyAlignment="1">
      <alignment horizontal="center" vertical="center" wrapText="1"/>
    </xf>
    <xf numFmtId="166" fontId="37" fillId="0" borderId="0" xfId="63" applyBorder="1" applyAlignment="1">
      <alignment vertical="center"/>
    </xf>
    <xf numFmtId="166" fontId="37" fillId="0" borderId="0" xfId="63" applyFill="1" applyBorder="1" applyAlignment="1">
      <alignment vertical="center"/>
    </xf>
    <xf numFmtId="166" fontId="0" fillId="0" borderId="0" xfId="63" applyFont="1" applyFill="1" applyBorder="1" applyAlignment="1">
      <alignment vertical="center"/>
    </xf>
    <xf numFmtId="43" fontId="22" fillId="56" borderId="0" xfId="83" applyNumberFormat="1" applyFont="1" applyFill="1" applyBorder="1" applyAlignment="1">
      <alignment vertical="center"/>
    </xf>
    <xf numFmtId="43" fontId="22" fillId="0" borderId="0" xfId="83" applyNumberFormat="1" applyFont="1" applyFill="1" applyBorder="1" applyAlignment="1">
      <alignment vertical="center"/>
    </xf>
    <xf numFmtId="0" fontId="23" fillId="34" borderId="28" xfId="145" applyFont="1" applyFill="1" applyBorder="1" applyAlignment="1">
      <alignment vertical="center" wrapText="1"/>
    </xf>
    <xf numFmtId="0" fontId="27" fillId="36" borderId="0" xfId="87" applyFont="1" applyFill="1" applyBorder="1" applyAlignment="1">
      <alignment horizontal="center" vertical="top"/>
    </xf>
    <xf numFmtId="4" fontId="21" fillId="34" borderId="28" xfId="145" applyNumberFormat="1" applyFont="1" applyFill="1" applyBorder="1" applyAlignment="1">
      <alignment horizontal="center" vertical="center" wrapText="1"/>
    </xf>
    <xf numFmtId="4" fontId="21" fillId="34" borderId="28" xfId="145" applyNumberFormat="1" applyFont="1" applyFill="1" applyBorder="1" applyAlignment="1">
      <alignment vertical="center" wrapText="1"/>
    </xf>
    <xf numFmtId="4" fontId="21" fillId="34" borderId="37" xfId="145" applyNumberFormat="1" applyFont="1" applyFill="1" applyBorder="1" applyAlignment="1">
      <alignment horizontal="center" vertical="center" wrapText="1"/>
    </xf>
    <xf numFmtId="4" fontId="21" fillId="34" borderId="30" xfId="145" applyNumberFormat="1" applyFont="1" applyFill="1" applyBorder="1" applyAlignment="1">
      <alignment vertical="center" wrapText="1"/>
    </xf>
    <xf numFmtId="0" fontId="17" fillId="33" borderId="28" xfId="145" applyFont="1" applyFill="1" applyBorder="1" applyAlignment="1">
      <alignment vertical="center" wrapText="1"/>
    </xf>
    <xf numFmtId="4" fontId="18" fillId="33" borderId="28" xfId="145" applyNumberFormat="1" applyFont="1" applyFill="1" applyBorder="1" applyAlignment="1">
      <alignment horizontal="center" vertical="center" wrapText="1"/>
    </xf>
    <xf numFmtId="4" fontId="18" fillId="33" borderId="28" xfId="145" applyNumberFormat="1" applyFont="1" applyFill="1" applyBorder="1" applyAlignment="1">
      <alignment vertical="center" wrapText="1"/>
    </xf>
    <xf numFmtId="4" fontId="18" fillId="33" borderId="37" xfId="145" applyNumberFormat="1" applyFont="1" applyFill="1" applyBorder="1" applyAlignment="1">
      <alignment horizontal="center" vertical="center" wrapText="1"/>
    </xf>
    <xf numFmtId="4" fontId="16" fillId="33" borderId="30" xfId="145" applyNumberFormat="1" applyFont="1" applyFill="1" applyBorder="1" applyAlignment="1">
      <alignment vertical="center" wrapText="1"/>
    </xf>
    <xf numFmtId="0" fontId="17" fillId="0" borderId="28" xfId="145" applyFont="1" applyFill="1" applyBorder="1" applyAlignment="1">
      <alignment vertical="center" wrapText="1"/>
    </xf>
    <xf numFmtId="4" fontId="57" fillId="0" borderId="28" xfId="145" applyNumberFormat="1" applyFont="1" applyFill="1" applyBorder="1" applyAlignment="1">
      <alignment horizontal="center" vertical="center" wrapText="1"/>
    </xf>
    <xf numFmtId="4" fontId="57" fillId="0" borderId="28" xfId="145" applyNumberFormat="1" applyFont="1" applyFill="1" applyBorder="1" applyAlignment="1">
      <alignment vertical="center" wrapText="1"/>
    </xf>
    <xf numFmtId="4" fontId="57" fillId="0" borderId="37" xfId="145" applyNumberFormat="1" applyFont="1" applyFill="1" applyBorder="1" applyAlignment="1">
      <alignment horizontal="center" vertical="center" wrapText="1"/>
    </xf>
    <xf numFmtId="4" fontId="56" fillId="0" borderId="30" xfId="145" applyNumberFormat="1" applyFont="1" applyFill="1" applyBorder="1" applyAlignment="1">
      <alignment vertical="center" wrapText="1"/>
    </xf>
    <xf numFmtId="4" fontId="16" fillId="0" borderId="28" xfId="145" applyNumberFormat="1" applyFont="1" applyFill="1" applyBorder="1" applyAlignment="1">
      <alignment vertical="center" wrapText="1"/>
    </xf>
    <xf numFmtId="0" fontId="16" fillId="0" borderId="28" xfId="145" applyFont="1" applyFill="1" applyBorder="1" applyAlignment="1">
      <alignment vertical="center" wrapText="1"/>
    </xf>
    <xf numFmtId="4" fontId="18" fillId="55" borderId="28" xfId="145" applyNumberFormat="1" applyFont="1" applyFill="1" applyBorder="1" applyAlignment="1">
      <alignment vertical="center" wrapText="1"/>
    </xf>
    <xf numFmtId="4" fontId="18" fillId="0" borderId="37" xfId="145" applyNumberFormat="1" applyFont="1" applyFill="1" applyBorder="1" applyAlignment="1">
      <alignment horizontal="center" vertical="center" wrapText="1"/>
    </xf>
    <xf numFmtId="4" fontId="16" fillId="0" borderId="30" xfId="145" applyNumberFormat="1" applyFont="1" applyFill="1" applyBorder="1" applyAlignment="1">
      <alignment vertical="center" wrapText="1"/>
    </xf>
    <xf numFmtId="4" fontId="18" fillId="0" borderId="28" xfId="145" applyNumberFormat="1" applyFont="1" applyFill="1" applyBorder="1" applyAlignment="1">
      <alignment vertical="center" wrapText="1"/>
    </xf>
    <xf numFmtId="4" fontId="16" fillId="37" borderId="30" xfId="145" applyNumberFormat="1" applyFont="1" applyFill="1" applyBorder="1" applyAlignment="1">
      <alignment vertical="center" wrapText="1"/>
    </xf>
    <xf numFmtId="0" fontId="18" fillId="0" borderId="28" xfId="145" applyFont="1" applyFill="1" applyBorder="1" applyAlignment="1">
      <alignment horizontal="center"/>
    </xf>
    <xf numFmtId="0" fontId="18" fillId="0" borderId="28" xfId="145" applyFont="1" applyFill="1" applyBorder="1"/>
    <xf numFmtId="0" fontId="17" fillId="0" borderId="28" xfId="145" applyFont="1" applyBorder="1" applyAlignment="1">
      <alignment vertical="center" wrapText="1"/>
    </xf>
    <xf numFmtId="4" fontId="18" fillId="0" borderId="28" xfId="145" applyNumberFormat="1" applyFont="1" applyBorder="1" applyAlignment="1">
      <alignment horizontal="center" vertical="center" wrapText="1"/>
    </xf>
    <xf numFmtId="4" fontId="18" fillId="0" borderId="28" xfId="145" applyNumberFormat="1" applyFont="1" applyBorder="1" applyAlignment="1">
      <alignment vertical="center" wrapText="1"/>
    </xf>
    <xf numFmtId="4" fontId="18" fillId="0" borderId="37" xfId="145" applyNumberFormat="1" applyFont="1" applyBorder="1" applyAlignment="1">
      <alignment horizontal="center" vertical="center" wrapText="1"/>
    </xf>
    <xf numFmtId="4" fontId="16" fillId="0" borderId="30" xfId="145" applyNumberFormat="1" applyFont="1" applyBorder="1" applyAlignment="1">
      <alignment vertical="center" wrapText="1"/>
    </xf>
    <xf numFmtId="0" fontId="16" fillId="0" borderId="28" xfId="145" applyFont="1" applyBorder="1" applyAlignment="1">
      <alignment vertical="center" wrapText="1"/>
    </xf>
    <xf numFmtId="3" fontId="20" fillId="0" borderId="28" xfId="145" applyNumberFormat="1" applyFont="1" applyFill="1" applyBorder="1" applyAlignment="1" applyProtection="1">
      <alignment horizontal="left" vertical="center" wrapText="1"/>
    </xf>
    <xf numFmtId="4" fontId="18" fillId="0" borderId="41" xfId="145" applyNumberFormat="1" applyFont="1" applyFill="1" applyBorder="1" applyAlignment="1">
      <alignment vertical="center" wrapText="1"/>
    </xf>
    <xf numFmtId="0" fontId="16" fillId="37" borderId="37" xfId="0" applyFont="1" applyFill="1" applyBorder="1" applyAlignment="1">
      <alignment horizontal="center" vertical="center" wrapText="1"/>
    </xf>
    <xf numFmtId="4" fontId="18" fillId="0" borderId="105" xfId="145" applyNumberFormat="1" applyFont="1" applyFill="1" applyBorder="1" applyAlignment="1">
      <alignment horizontal="center" vertical="center" wrapText="1"/>
    </xf>
    <xf numFmtId="4" fontId="18" fillId="0" borderId="0" xfId="145" applyNumberFormat="1" applyFont="1" applyFill="1" applyBorder="1" applyAlignment="1">
      <alignment vertical="center" wrapText="1"/>
    </xf>
    <xf numFmtId="0" fontId="16" fillId="0" borderId="104" xfId="145" applyFont="1" applyFill="1" applyBorder="1" applyAlignment="1">
      <alignment horizontal="center" vertical="center" wrapText="1"/>
    </xf>
    <xf numFmtId="49" fontId="16" fillId="0" borderId="29" xfId="145" applyNumberFormat="1" applyFont="1" applyFill="1" applyBorder="1" applyAlignment="1">
      <alignment horizontal="center" vertical="center" wrapText="1"/>
    </xf>
    <xf numFmtId="4" fontId="18" fillId="33" borderId="106" xfId="145" applyNumberFormat="1" applyFont="1" applyFill="1" applyBorder="1" applyAlignment="1">
      <alignment vertical="center" wrapText="1"/>
    </xf>
    <xf numFmtId="4" fontId="16" fillId="55" borderId="30" xfId="145" applyNumberFormat="1" applyFont="1" applyFill="1" applyBorder="1" applyAlignment="1">
      <alignment vertical="center" wrapText="1"/>
    </xf>
    <xf numFmtId="0" fontId="17" fillId="29" borderId="28" xfId="145" applyFont="1" applyFill="1" applyBorder="1" applyAlignment="1">
      <alignment vertical="center" wrapText="1"/>
    </xf>
    <xf numFmtId="0" fontId="16" fillId="0" borderId="28" xfId="145" applyFont="1" applyFill="1" applyBorder="1" applyAlignment="1">
      <alignment horizontal="left" vertical="center" wrapText="1"/>
    </xf>
    <xf numFmtId="0" fontId="17" fillId="0" borderId="28" xfId="145" applyFont="1" applyFill="1" applyBorder="1" applyAlignment="1">
      <alignment horizontal="left" vertical="center" wrapText="1"/>
    </xf>
    <xf numFmtId="0" fontId="16" fillId="29" borderId="28" xfId="145" applyFont="1" applyFill="1" applyBorder="1" applyAlignment="1">
      <alignment vertical="center" wrapText="1"/>
    </xf>
    <xf numFmtId="4" fontId="19" fillId="0" borderId="28" xfId="145" applyNumberFormat="1" applyFont="1" applyFill="1" applyBorder="1" applyAlignment="1">
      <alignment horizontal="center" vertical="center" wrapText="1"/>
    </xf>
    <xf numFmtId="4" fontId="19" fillId="0" borderId="28" xfId="145" applyNumberFormat="1" applyFont="1" applyFill="1" applyBorder="1" applyAlignment="1">
      <alignment vertical="center" wrapText="1"/>
    </xf>
    <xf numFmtId="4" fontId="19" fillId="0" borderId="37" xfId="145" applyNumberFormat="1" applyFont="1" applyFill="1" applyBorder="1" applyAlignment="1">
      <alignment horizontal="center" vertical="center" wrapText="1"/>
    </xf>
    <xf numFmtId="4" fontId="17" fillId="0" borderId="30" xfId="145" applyNumberFormat="1" applyFont="1" applyFill="1" applyBorder="1" applyAlignment="1">
      <alignment vertical="center" wrapText="1"/>
    </xf>
    <xf numFmtId="4" fontId="17" fillId="0" borderId="28" xfId="145" applyNumberFormat="1" applyFont="1" applyFill="1" applyBorder="1" applyAlignment="1">
      <alignment vertical="center" wrapText="1"/>
    </xf>
    <xf numFmtId="3" fontId="18" fillId="0" borderId="28" xfId="145" applyNumberFormat="1" applyFont="1" applyFill="1" applyBorder="1" applyAlignment="1" applyProtection="1">
      <alignment horizontal="center" vertical="center" wrapText="1"/>
    </xf>
    <xf numFmtId="3" fontId="20" fillId="0" borderId="28" xfId="145" applyNumberFormat="1" applyFont="1" applyFill="1" applyBorder="1" applyAlignment="1" applyProtection="1">
      <alignment horizontal="center" vertical="center" wrapText="1"/>
    </xf>
    <xf numFmtId="3" fontId="20" fillId="55" borderId="28" xfId="145" applyNumberFormat="1" applyFont="1" applyFill="1" applyBorder="1" applyAlignment="1" applyProtection="1">
      <alignment horizontal="center" vertical="center" wrapText="1"/>
    </xf>
    <xf numFmtId="0" fontId="18" fillId="0" borderId="28" xfId="145" applyFont="1" applyBorder="1" applyAlignment="1">
      <alignment vertical="center" wrapText="1"/>
    </xf>
    <xf numFmtId="4" fontId="19" fillId="0" borderId="28" xfId="145" applyNumberFormat="1" applyFont="1" applyBorder="1" applyAlignment="1">
      <alignment horizontal="center" vertical="center" wrapText="1"/>
    </xf>
    <xf numFmtId="3" fontId="19" fillId="0" borderId="28" xfId="145" applyNumberFormat="1" applyFont="1" applyFill="1" applyBorder="1" applyAlignment="1" applyProtection="1">
      <alignment horizontal="center" vertical="center" wrapText="1"/>
    </xf>
    <xf numFmtId="0" fontId="16" fillId="0" borderId="34" xfId="145" applyFont="1" applyFill="1" applyBorder="1" applyAlignment="1">
      <alignment vertical="center" wrapText="1"/>
    </xf>
    <xf numFmtId="4" fontId="18" fillId="0" borderId="34" xfId="145" applyNumberFormat="1" applyFont="1" applyBorder="1" applyAlignment="1">
      <alignment horizontal="center" vertical="center" wrapText="1"/>
    </xf>
    <xf numFmtId="4" fontId="18" fillId="0" borderId="34" xfId="145" applyNumberFormat="1" applyFont="1" applyBorder="1" applyAlignment="1">
      <alignment vertical="center" wrapText="1"/>
    </xf>
    <xf numFmtId="4" fontId="18" fillId="0" borderId="38" xfId="145" applyNumberFormat="1" applyFont="1" applyFill="1" applyBorder="1" applyAlignment="1">
      <alignment horizontal="center" vertical="center" wrapText="1"/>
    </xf>
    <xf numFmtId="0" fontId="28" fillId="0" borderId="112" xfId="216" applyFont="1" applyFill="1" applyBorder="1" applyAlignment="1" applyProtection="1">
      <alignment horizontal="center" vertical="center" wrapText="1"/>
    </xf>
    <xf numFmtId="0" fontId="29" fillId="0" borderId="112" xfId="216" applyFont="1" applyFill="1" applyBorder="1" applyAlignment="1" applyProtection="1">
      <alignment horizontal="center" vertical="center" wrapText="1"/>
    </xf>
    <xf numFmtId="0" fontId="31" fillId="0" borderId="95" xfId="216" applyFont="1" applyFill="1" applyBorder="1" applyAlignment="1" applyProtection="1">
      <alignment horizontal="center" vertical="center" wrapText="1"/>
    </xf>
    <xf numFmtId="0" fontId="28" fillId="0" borderId="95" xfId="216" applyFont="1" applyFill="1" applyBorder="1" applyAlignment="1" applyProtection="1">
      <alignment horizontal="center" vertical="center" wrapText="1"/>
    </xf>
    <xf numFmtId="0" fontId="27" fillId="0" borderId="95" xfId="216" applyFont="1" applyFill="1" applyBorder="1" applyAlignment="1">
      <alignment horizontal="center" vertical="center" wrapText="1"/>
    </xf>
    <xf numFmtId="0" fontId="78" fillId="0" borderId="95" xfId="216" applyFont="1" applyFill="1" applyBorder="1" applyAlignment="1" applyProtection="1">
      <alignment horizontal="center" vertical="center" wrapText="1"/>
    </xf>
    <xf numFmtId="0" fontId="27" fillId="53" borderId="95" xfId="216" applyFont="1" applyFill="1" applyBorder="1" applyAlignment="1" applyProtection="1">
      <alignment horizontal="center" vertical="center" wrapText="1"/>
    </xf>
    <xf numFmtId="0" fontId="27" fillId="36" borderId="95" xfId="216" applyFont="1" applyFill="1" applyBorder="1" applyAlignment="1">
      <alignment horizontal="center" vertical="center" wrapText="1"/>
    </xf>
    <xf numFmtId="0" fontId="28" fillId="0" borderId="95" xfId="216" applyFont="1" applyFill="1" applyBorder="1" applyAlignment="1">
      <alignment horizontal="center" vertical="center" wrapText="1"/>
    </xf>
    <xf numFmtId="0" fontId="28" fillId="0" borderId="95" xfId="216" quotePrefix="1" applyFont="1" applyFill="1" applyBorder="1" applyAlignment="1" applyProtection="1">
      <alignment horizontal="center" vertical="center" wrapText="1"/>
    </xf>
    <xf numFmtId="0" fontId="28" fillId="36" borderId="95" xfId="216" applyFont="1" applyFill="1" applyBorder="1" applyAlignment="1" applyProtection="1">
      <alignment horizontal="center" vertical="center" wrapText="1"/>
    </xf>
    <xf numFmtId="0" fontId="27" fillId="36" borderId="115" xfId="216" applyFont="1" applyFill="1" applyBorder="1" applyAlignment="1" applyProtection="1">
      <alignment horizontal="center" vertical="center" wrapText="1"/>
    </xf>
    <xf numFmtId="4" fontId="16" fillId="0" borderId="0" xfId="145" applyNumberFormat="1" applyFont="1" applyAlignment="1">
      <alignment vertical="center" wrapText="1"/>
    </xf>
    <xf numFmtId="0" fontId="16" fillId="0" borderId="31" xfId="145" applyFont="1" applyBorder="1" applyAlignment="1">
      <alignment horizontal="center" vertical="center" wrapText="1"/>
    </xf>
    <xf numFmtId="0" fontId="16" fillId="37" borderId="10" xfId="0" applyFont="1" applyFill="1" applyBorder="1" applyAlignment="1">
      <alignment horizontal="center" vertical="center" wrapText="1"/>
    </xf>
    <xf numFmtId="0" fontId="24" fillId="36" borderId="0" xfId="87" applyFont="1" applyFill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4" fontId="16" fillId="0" borderId="0" xfId="145" applyNumberFormat="1" applyFont="1" applyFill="1" applyAlignment="1">
      <alignment vertical="center" wrapText="1"/>
    </xf>
    <xf numFmtId="49" fontId="16" fillId="0" borderId="28" xfId="145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3" fontId="16" fillId="32" borderId="86" xfId="0" applyNumberFormat="1" applyFont="1" applyFill="1" applyBorder="1" applyAlignment="1">
      <alignment horizontal="center" vertical="center" wrapText="1"/>
    </xf>
    <xf numFmtId="3" fontId="16" fillId="32" borderId="46" xfId="0" applyNumberFormat="1" applyFont="1" applyFill="1" applyBorder="1" applyAlignment="1">
      <alignment horizontal="center" vertical="center" wrapText="1"/>
    </xf>
    <xf numFmtId="0" fontId="18" fillId="35" borderId="103" xfId="83" applyFont="1" applyFill="1" applyBorder="1" applyAlignment="1">
      <alignment horizontal="center" vertical="center" textRotation="90"/>
    </xf>
    <xf numFmtId="0" fontId="18" fillId="35" borderId="73" xfId="83" applyFont="1" applyFill="1" applyBorder="1" applyAlignment="1">
      <alignment horizontal="center" vertical="center" textRotation="90"/>
    </xf>
    <xf numFmtId="0" fontId="18" fillId="35" borderId="74" xfId="83" applyFont="1" applyFill="1" applyBorder="1" applyAlignment="1">
      <alignment horizontal="center" vertical="center" textRotation="90"/>
    </xf>
    <xf numFmtId="0" fontId="18" fillId="35" borderId="75" xfId="83" applyFont="1" applyFill="1" applyBorder="1" applyAlignment="1">
      <alignment horizontal="center" vertical="center" textRotation="90"/>
    </xf>
    <xf numFmtId="0" fontId="18" fillId="35" borderId="76" xfId="83" applyFont="1" applyFill="1" applyBorder="1" applyAlignment="1">
      <alignment horizontal="center" vertical="center" textRotation="90"/>
    </xf>
    <xf numFmtId="0" fontId="18" fillId="35" borderId="77" xfId="83" applyFont="1" applyFill="1" applyBorder="1" applyAlignment="1">
      <alignment horizontal="center" vertical="center" textRotation="90"/>
    </xf>
    <xf numFmtId="0" fontId="18" fillId="35" borderId="75" xfId="83" applyFont="1" applyFill="1" applyBorder="1" applyAlignment="1">
      <alignment horizontal="center" vertical="center" wrapText="1"/>
    </xf>
    <xf numFmtId="0" fontId="18" fillId="35" borderId="76" xfId="83" applyFont="1" applyFill="1" applyBorder="1" applyAlignment="1">
      <alignment horizontal="center" vertical="center" wrapText="1"/>
    </xf>
    <xf numFmtId="0" fontId="18" fillId="35" borderId="77" xfId="83" applyFont="1" applyFill="1" applyBorder="1" applyAlignment="1">
      <alignment horizontal="center" vertical="center" wrapText="1"/>
    </xf>
    <xf numFmtId="0" fontId="18" fillId="35" borderId="79" xfId="83" applyFont="1" applyFill="1" applyBorder="1" applyAlignment="1">
      <alignment horizontal="center" vertical="center" wrapText="1"/>
    </xf>
    <xf numFmtId="0" fontId="18" fillId="35" borderId="80" xfId="83" applyFont="1" applyFill="1" applyBorder="1" applyAlignment="1">
      <alignment horizontal="center" vertical="center" wrapText="1"/>
    </xf>
    <xf numFmtId="0" fontId="18" fillId="35" borderId="81" xfId="83" applyFont="1" applyFill="1" applyBorder="1" applyAlignment="1">
      <alignment horizontal="center" vertical="center" wrapText="1"/>
    </xf>
    <xf numFmtId="0" fontId="18" fillId="35" borderId="51" xfId="83" applyFont="1" applyFill="1" applyBorder="1" applyAlignment="1">
      <alignment horizontal="center" vertical="center" wrapText="1"/>
    </xf>
    <xf numFmtId="0" fontId="18" fillId="35" borderId="54" xfId="83" applyFont="1" applyFill="1" applyBorder="1" applyAlignment="1">
      <alignment horizontal="center" vertical="center" wrapText="1"/>
    </xf>
    <xf numFmtId="0" fontId="18" fillId="35" borderId="25" xfId="83" applyFont="1" applyFill="1" applyBorder="1" applyAlignment="1">
      <alignment horizontal="center" vertical="center" wrapText="1"/>
    </xf>
    <xf numFmtId="4" fontId="16" fillId="32" borderId="84" xfId="50" applyNumberFormat="1" applyFont="1" applyFill="1" applyBorder="1" applyAlignment="1" applyProtection="1">
      <alignment horizontal="center" vertical="center" wrapText="1"/>
    </xf>
    <xf numFmtId="4" fontId="16" fillId="32" borderId="83" xfId="50" applyNumberFormat="1" applyFont="1" applyFill="1" applyBorder="1" applyAlignment="1" applyProtection="1">
      <alignment horizontal="center" vertical="center" wrapText="1"/>
    </xf>
    <xf numFmtId="4" fontId="16" fillId="32" borderId="82" xfId="50" applyNumberFormat="1" applyFont="1" applyFill="1" applyBorder="1" applyAlignment="1" applyProtection="1">
      <alignment horizontal="center" vertical="center" wrapText="1"/>
    </xf>
    <xf numFmtId="4" fontId="16" fillId="32" borderId="78" xfId="50" applyNumberFormat="1" applyFont="1" applyFill="1" applyBorder="1" applyAlignment="1" applyProtection="1">
      <alignment horizontal="center" vertical="center" wrapText="1"/>
    </xf>
    <xf numFmtId="4" fontId="16" fillId="32" borderId="72" xfId="50" applyNumberFormat="1" applyFont="1" applyFill="1" applyBorder="1" applyAlignment="1" applyProtection="1">
      <alignment horizontal="center" vertical="center" wrapText="1"/>
    </xf>
    <xf numFmtId="4" fontId="16" fillId="32" borderId="71" xfId="50" applyNumberFormat="1" applyFont="1" applyFill="1" applyBorder="1" applyAlignment="1" applyProtection="1">
      <alignment horizontal="center" vertical="center" wrapText="1"/>
    </xf>
    <xf numFmtId="0" fontId="23" fillId="28" borderId="89" xfId="85" applyFont="1" applyFill="1" applyBorder="1" applyAlignment="1">
      <alignment horizontal="center" vertical="center"/>
    </xf>
    <xf numFmtId="0" fontId="23" fillId="28" borderId="90" xfId="85" applyFont="1" applyFill="1" applyBorder="1" applyAlignment="1">
      <alignment horizontal="center" vertical="center"/>
    </xf>
    <xf numFmtId="0" fontId="23" fillId="28" borderId="13" xfId="85" applyFont="1" applyFill="1" applyBorder="1" applyAlignment="1">
      <alignment horizontal="center" vertical="center"/>
    </xf>
    <xf numFmtId="49" fontId="22" fillId="28" borderId="0" xfId="47" applyNumberFormat="1" applyFont="1" applyFill="1" applyBorder="1" applyAlignment="1">
      <alignment horizontal="left" vertical="top" wrapText="1"/>
    </xf>
    <xf numFmtId="49" fontId="22" fillId="28" borderId="39" xfId="47" applyNumberFormat="1" applyFont="1" applyFill="1" applyBorder="1" applyAlignment="1">
      <alignment horizontal="left" vertical="top" wrapText="1"/>
    </xf>
    <xf numFmtId="49" fontId="48" fillId="34" borderId="56" xfId="47" applyNumberFormat="1" applyFont="1" applyFill="1" applyBorder="1" applyAlignment="1">
      <alignment horizontal="left" vertical="top" wrapText="1"/>
    </xf>
    <xf numFmtId="49" fontId="48" fillId="34" borderId="57" xfId="47" applyNumberFormat="1" applyFont="1" applyFill="1" applyBorder="1" applyAlignment="1">
      <alignment horizontal="left" vertical="top" wrapText="1"/>
    </xf>
    <xf numFmtId="49" fontId="48" fillId="34" borderId="58" xfId="47" applyNumberFormat="1" applyFont="1" applyFill="1" applyBorder="1" applyAlignment="1">
      <alignment horizontal="left" vertical="top" wrapText="1"/>
    </xf>
    <xf numFmtId="49" fontId="10" fillId="28" borderId="0" xfId="47" applyNumberFormat="1" applyFont="1" applyFill="1" applyBorder="1" applyAlignment="1">
      <alignment horizontal="left" vertical="top" wrapText="1"/>
    </xf>
    <xf numFmtId="49" fontId="10" fillId="28" borderId="39" xfId="47" applyNumberFormat="1" applyFont="1" applyFill="1" applyBorder="1" applyAlignment="1">
      <alignment horizontal="left" vertical="top" wrapText="1"/>
    </xf>
    <xf numFmtId="49" fontId="22" fillId="28" borderId="0" xfId="85" applyNumberFormat="1" applyFont="1" applyFill="1" applyBorder="1" applyAlignment="1">
      <alignment horizontal="left" vertical="top" wrapText="1"/>
    </xf>
    <xf numFmtId="49" fontId="22" fillId="28" borderId="39" xfId="85" applyNumberFormat="1" applyFont="1" applyFill="1" applyBorder="1" applyAlignment="1">
      <alignment horizontal="left" vertical="top" wrapText="1"/>
    </xf>
    <xf numFmtId="0" fontId="38" fillId="28" borderId="0" xfId="84" applyFont="1" applyFill="1" applyAlignment="1">
      <alignment horizontal="center" vertical="center"/>
    </xf>
    <xf numFmtId="0" fontId="25" fillId="52" borderId="89" xfId="87" applyFont="1" applyFill="1" applyBorder="1" applyAlignment="1">
      <alignment horizontal="center" vertical="center"/>
    </xf>
    <xf numFmtId="0" fontId="25" fillId="52" borderId="90" xfId="87" applyFont="1" applyFill="1" applyBorder="1" applyAlignment="1">
      <alignment horizontal="center" vertical="center"/>
    </xf>
    <xf numFmtId="0" fontId="25" fillId="52" borderId="13" xfId="87" applyFont="1" applyFill="1" applyBorder="1" applyAlignment="1">
      <alignment horizontal="center" vertical="center"/>
    </xf>
    <xf numFmtId="0" fontId="27" fillId="36" borderId="0" xfId="87" applyFont="1" applyFill="1" applyAlignment="1">
      <alignment horizontal="center" vertical="center" wrapText="1"/>
    </xf>
    <xf numFmtId="0" fontId="27" fillId="36" borderId="0" xfId="87" applyFont="1" applyFill="1" applyBorder="1" applyAlignment="1">
      <alignment horizontal="center" vertical="top"/>
    </xf>
  </cellXfs>
  <cellStyles count="26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20% - Colore 1 2" xfId="152" xr:uid="{00000000-0005-0000-0000-00000C000000}"/>
    <cellStyle name="20% - Colore 2 2" xfId="153" xr:uid="{00000000-0005-0000-0000-00000D000000}"/>
    <cellStyle name="20% - Colore 3 2" xfId="154" xr:uid="{00000000-0005-0000-0000-00000E000000}"/>
    <cellStyle name="20% - Colore 4 2" xfId="155" xr:uid="{00000000-0005-0000-0000-00000F000000}"/>
    <cellStyle name="20% - Colore 5 2" xfId="156" xr:uid="{00000000-0005-0000-0000-000010000000}"/>
    <cellStyle name="20% - Colore 6 2" xfId="157" xr:uid="{00000000-0005-0000-0000-000011000000}"/>
    <cellStyle name="40% - Accent1" xfId="13" xr:uid="{00000000-0005-0000-0000-000012000000}"/>
    <cellStyle name="40% - Accent2" xfId="14" xr:uid="{00000000-0005-0000-0000-000013000000}"/>
    <cellStyle name="40% - Accent3" xfId="15" xr:uid="{00000000-0005-0000-0000-000014000000}"/>
    <cellStyle name="40% - Accent4" xfId="16" xr:uid="{00000000-0005-0000-0000-000015000000}"/>
    <cellStyle name="40% - Accent5" xfId="17" xr:uid="{00000000-0005-0000-0000-000016000000}"/>
    <cellStyle name="40% - Accent6" xfId="18" xr:uid="{00000000-0005-0000-0000-000017000000}"/>
    <cellStyle name="40% - Akzent1" xfId="19" xr:uid="{00000000-0005-0000-0000-000018000000}"/>
    <cellStyle name="40% - Akzent2" xfId="20" xr:uid="{00000000-0005-0000-0000-000019000000}"/>
    <cellStyle name="40% - Akzent3" xfId="21" xr:uid="{00000000-0005-0000-0000-00001A000000}"/>
    <cellStyle name="40% - Akzent4" xfId="22" xr:uid="{00000000-0005-0000-0000-00001B000000}"/>
    <cellStyle name="40% - Akzent5" xfId="23" xr:uid="{00000000-0005-0000-0000-00001C000000}"/>
    <cellStyle name="40% - Akzent6" xfId="24" xr:uid="{00000000-0005-0000-0000-00001D000000}"/>
    <cellStyle name="40% - Colore 1 2" xfId="158" xr:uid="{00000000-0005-0000-0000-00001E000000}"/>
    <cellStyle name="40% - Colore 2 2" xfId="159" xr:uid="{00000000-0005-0000-0000-00001F000000}"/>
    <cellStyle name="40% - Colore 3 2" xfId="160" xr:uid="{00000000-0005-0000-0000-000020000000}"/>
    <cellStyle name="40% - Colore 4 2" xfId="161" xr:uid="{00000000-0005-0000-0000-000021000000}"/>
    <cellStyle name="40% - Colore 5 2" xfId="162" xr:uid="{00000000-0005-0000-0000-000022000000}"/>
    <cellStyle name="40% - Colore 6 2" xfId="163" xr:uid="{00000000-0005-0000-0000-000023000000}"/>
    <cellStyle name="60% - Accent1" xfId="25" xr:uid="{00000000-0005-0000-0000-000024000000}"/>
    <cellStyle name="60% - Accent2" xfId="26" xr:uid="{00000000-0005-0000-0000-000025000000}"/>
    <cellStyle name="60% - Accent3" xfId="27" xr:uid="{00000000-0005-0000-0000-000026000000}"/>
    <cellStyle name="60% - Accent4" xfId="28" xr:uid="{00000000-0005-0000-0000-000027000000}"/>
    <cellStyle name="60% - Accent5" xfId="29" xr:uid="{00000000-0005-0000-0000-000028000000}"/>
    <cellStyle name="60% - Accent6" xfId="30" xr:uid="{00000000-0005-0000-0000-000029000000}"/>
    <cellStyle name="60% - Akzent1" xfId="31" xr:uid="{00000000-0005-0000-0000-00002A000000}"/>
    <cellStyle name="60% - Akzent2" xfId="32" xr:uid="{00000000-0005-0000-0000-00002B000000}"/>
    <cellStyle name="60% - Akzent3" xfId="33" xr:uid="{00000000-0005-0000-0000-00002C000000}"/>
    <cellStyle name="60% - Akzent4" xfId="34" xr:uid="{00000000-0005-0000-0000-00002D000000}"/>
    <cellStyle name="60% - Akzent5" xfId="35" xr:uid="{00000000-0005-0000-0000-00002E000000}"/>
    <cellStyle name="60% - Akzent6" xfId="36" xr:uid="{00000000-0005-0000-0000-00002F000000}"/>
    <cellStyle name="60% - Colore 1 2" xfId="164" xr:uid="{00000000-0005-0000-0000-000030000000}"/>
    <cellStyle name="60% - Colore 2 2" xfId="165" xr:uid="{00000000-0005-0000-0000-000031000000}"/>
    <cellStyle name="60% - Colore 3 2" xfId="166" xr:uid="{00000000-0005-0000-0000-000032000000}"/>
    <cellStyle name="60% - Colore 4 2" xfId="167" xr:uid="{00000000-0005-0000-0000-000033000000}"/>
    <cellStyle name="60% - Colore 5 2" xfId="168" xr:uid="{00000000-0005-0000-0000-000034000000}"/>
    <cellStyle name="60% - Colore 6 2" xfId="169" xr:uid="{00000000-0005-0000-0000-000035000000}"/>
    <cellStyle name="Accent1" xfId="37" xr:uid="{00000000-0005-0000-0000-000036000000}"/>
    <cellStyle name="Accent2" xfId="38" xr:uid="{00000000-0005-0000-0000-000037000000}"/>
    <cellStyle name="Accent3" xfId="39" xr:uid="{00000000-0005-0000-0000-000038000000}"/>
    <cellStyle name="Accent4" xfId="40" xr:uid="{00000000-0005-0000-0000-000039000000}"/>
    <cellStyle name="Accent5" xfId="41" xr:uid="{00000000-0005-0000-0000-00003A000000}"/>
    <cellStyle name="Accent6" xfId="42" xr:uid="{00000000-0005-0000-0000-00003B000000}"/>
    <cellStyle name="Bad" xfId="43" xr:uid="{00000000-0005-0000-0000-00003C000000}"/>
    <cellStyle name="Calcolo 2" xfId="170" xr:uid="{00000000-0005-0000-0000-00003D000000}"/>
    <cellStyle name="Calculation" xfId="44" xr:uid="{00000000-0005-0000-0000-00003E000000}"/>
    <cellStyle name="Cella collegata 2" xfId="171" xr:uid="{00000000-0005-0000-0000-00003F000000}"/>
    <cellStyle name="Cella da controllare 2" xfId="172" xr:uid="{00000000-0005-0000-0000-000040000000}"/>
    <cellStyle name="Check Cell" xfId="45" xr:uid="{00000000-0005-0000-0000-000041000000}"/>
    <cellStyle name="Colore 1 2" xfId="173" xr:uid="{00000000-0005-0000-0000-000042000000}"/>
    <cellStyle name="Colore 2 2" xfId="174" xr:uid="{00000000-0005-0000-0000-000043000000}"/>
    <cellStyle name="Colore 3 2" xfId="175" xr:uid="{00000000-0005-0000-0000-000044000000}"/>
    <cellStyle name="Colore 4 2" xfId="176" xr:uid="{00000000-0005-0000-0000-000045000000}"/>
    <cellStyle name="Colore 5 2" xfId="177" xr:uid="{00000000-0005-0000-0000-000046000000}"/>
    <cellStyle name="Colore 6 2" xfId="178" xr:uid="{00000000-0005-0000-0000-000047000000}"/>
    <cellStyle name="Comma [0]_Marilù (v.0.5)" xfId="46" xr:uid="{00000000-0005-0000-0000-000048000000}"/>
    <cellStyle name="Comma [0]_Marilù (v.0.5) 2" xfId="47" xr:uid="{00000000-0005-0000-0000-000049000000}"/>
    <cellStyle name="Comma 2" xfId="48" xr:uid="{00000000-0005-0000-0000-00004A000000}"/>
    <cellStyle name="Comma 2 2" xfId="102" xr:uid="{00000000-0005-0000-0000-00004B000000}"/>
    <cellStyle name="Comma 2 2 2" xfId="118" xr:uid="{00000000-0005-0000-0000-00004C000000}"/>
    <cellStyle name="Comma 2 2 3" xfId="179" xr:uid="{00000000-0005-0000-0000-00004D000000}"/>
    <cellStyle name="Comma 2 2 4" xfId="217" xr:uid="{F0782578-4DC6-4E40-9BFF-1815092B2FF7}"/>
    <cellStyle name="Comma 2 3" xfId="117" xr:uid="{00000000-0005-0000-0000-00004E000000}"/>
    <cellStyle name="Currency_piano-dei-conti-definitivo-28-12-1998" xfId="49" xr:uid="{00000000-0005-0000-0000-00004F000000}"/>
    <cellStyle name="Dezimal [0]" xfId="50" builtinId="6"/>
    <cellStyle name="Dezimal [0] 2" xfId="51" xr:uid="{00000000-0005-0000-0000-000050000000}"/>
    <cellStyle name="Dezimal [0] 2 2" xfId="120" xr:uid="{00000000-0005-0000-0000-000051000000}"/>
    <cellStyle name="Erklärender Text 2" xfId="116" xr:uid="{00000000-0005-0000-0000-000052000000}"/>
    <cellStyle name="Euro" xfId="52" xr:uid="{00000000-0005-0000-0000-000053000000}"/>
    <cellStyle name="Euro 2" xfId="53" xr:uid="{00000000-0005-0000-0000-000054000000}"/>
    <cellStyle name="Euro 2 2" xfId="122" xr:uid="{00000000-0005-0000-0000-000055000000}"/>
    <cellStyle name="Euro 3" xfId="54" xr:uid="{00000000-0005-0000-0000-000056000000}"/>
    <cellStyle name="Euro 3 2" xfId="123" xr:uid="{00000000-0005-0000-0000-000057000000}"/>
    <cellStyle name="Euro 4" xfId="55" xr:uid="{00000000-0005-0000-0000-000058000000}"/>
    <cellStyle name="Euro 4 2" xfId="124" xr:uid="{00000000-0005-0000-0000-000059000000}"/>
    <cellStyle name="Euro 5" xfId="121" xr:uid="{00000000-0005-0000-0000-00005A000000}"/>
    <cellStyle name="Euro_2012-08-07 Anlagen Finanzbedarf 2013 def Version" xfId="56" xr:uid="{00000000-0005-0000-0000-00005B000000}"/>
    <cellStyle name="Explanatory Text" xfId="57" xr:uid="{00000000-0005-0000-0000-00005C000000}"/>
    <cellStyle name="Good" xfId="58" xr:uid="{00000000-0005-0000-0000-00005D000000}"/>
    <cellStyle name="Heading 1" xfId="59" xr:uid="{00000000-0005-0000-0000-00005E000000}"/>
    <cellStyle name="Heading 2" xfId="60" xr:uid="{00000000-0005-0000-0000-00005F000000}"/>
    <cellStyle name="Heading 3" xfId="61" xr:uid="{00000000-0005-0000-0000-000060000000}"/>
    <cellStyle name="Heading 4" xfId="62" xr:uid="{00000000-0005-0000-0000-000061000000}"/>
    <cellStyle name="Input 2" xfId="180" xr:uid="{00000000-0005-0000-0000-000062000000}"/>
    <cellStyle name="Komma" xfId="63" builtinId="3"/>
    <cellStyle name="Komma 2" xfId="64" xr:uid="{00000000-0005-0000-0000-000063000000}"/>
    <cellStyle name="Komma 2 2" xfId="126" xr:uid="{00000000-0005-0000-0000-000064000000}"/>
    <cellStyle name="Komma 2 2 2" xfId="259" xr:uid="{4C43DB93-9D4F-4C71-86F8-DDF73A85F038}"/>
    <cellStyle name="Komma 2 2 3" xfId="248" xr:uid="{1E43C13C-BF1A-4933-9D85-D1BDAC9C7740}"/>
    <cellStyle name="Komma 2 3" xfId="251" xr:uid="{6AA1FE67-0D4B-4A6B-9E5E-B56CB819C954}"/>
    <cellStyle name="Komma 2 3 2" xfId="262" xr:uid="{37A732C2-BBA1-4232-B8EA-469382C14241}"/>
    <cellStyle name="Komma 2 4" xfId="246" xr:uid="{8644FC3B-C2D4-443D-BD2A-1BB4EC3FB853}"/>
    <cellStyle name="Komma 2 4 2" xfId="257" xr:uid="{E9675A45-B859-4863-954C-76A16C38EC00}"/>
    <cellStyle name="Komma 2 5" xfId="254" xr:uid="{0CF3715F-E4E6-431F-8DF9-01FE9330B400}"/>
    <cellStyle name="Komma 2 6" xfId="243" xr:uid="{E8EFD8CA-6162-4DCC-B52F-373B6038DEFA}"/>
    <cellStyle name="Komma 3" xfId="65" xr:uid="{00000000-0005-0000-0000-000065000000}"/>
    <cellStyle name="Komma 3 2" xfId="127" xr:uid="{00000000-0005-0000-0000-000066000000}"/>
    <cellStyle name="Komma 4" xfId="103" xr:uid="{00000000-0005-0000-0000-000067000000}"/>
    <cellStyle name="Komma 4 2" xfId="128" xr:uid="{00000000-0005-0000-0000-000068000000}"/>
    <cellStyle name="Komma 4 2 2" xfId="260" xr:uid="{190DE47C-C80B-4722-B954-2A0C42BD9BCC}"/>
    <cellStyle name="Komma 4 3" xfId="181" xr:uid="{00000000-0005-0000-0000-000069000000}"/>
    <cellStyle name="Komma 4 4" xfId="218" xr:uid="{F9A0C5C5-6C7C-423B-AF6C-CCE637BFBAB4}"/>
    <cellStyle name="Komma 4 5" xfId="249" xr:uid="{BBE642A9-163E-40A7-B2BE-888DE13B78E3}"/>
    <cellStyle name="Komma 5" xfId="244" xr:uid="{2CA3FB75-02C5-4702-B7EF-0451EF6188E6}"/>
    <cellStyle name="Komma 5 2" xfId="255" xr:uid="{4B93FDA2-4CE9-414E-BC91-0A94C8B8BC53}"/>
    <cellStyle name="Komma 6" xfId="252" xr:uid="{2863F5FD-01F5-43A7-81BE-611369890EF1}"/>
    <cellStyle name="Komma 7" xfId="264" xr:uid="{8C182347-9210-431B-8AC6-5D86D81D1B51}"/>
    <cellStyle name="Linked Cell" xfId="66" xr:uid="{00000000-0005-0000-0000-00006A000000}"/>
    <cellStyle name="Migliaia (0)_Cartel1" xfId="67" xr:uid="{00000000-0005-0000-0000-00006C000000}"/>
    <cellStyle name="Migliaia [0] 2" xfId="68" xr:uid="{00000000-0005-0000-0000-00006E000000}"/>
    <cellStyle name="Migliaia [0] 2 2" xfId="129" xr:uid="{00000000-0005-0000-0000-00006F000000}"/>
    <cellStyle name="Migliaia [0] 3" xfId="69" xr:uid="{00000000-0005-0000-0000-000070000000}"/>
    <cellStyle name="Migliaia [0] 3 2" xfId="130" xr:uid="{00000000-0005-0000-0000-000071000000}"/>
    <cellStyle name="Migliaia [0] 3 3" xfId="182" xr:uid="{00000000-0005-0000-0000-000072000000}"/>
    <cellStyle name="Migliaia [0] 3 4" xfId="219" xr:uid="{94788337-D8D0-48D4-8AA7-1105DCCD31D7}"/>
    <cellStyle name="Migliaia [0] 4" xfId="70" xr:uid="{00000000-0005-0000-0000-000073000000}"/>
    <cellStyle name="Migliaia [0] 4 2" xfId="183" xr:uid="{00000000-0005-0000-0000-000074000000}"/>
    <cellStyle name="Migliaia [0] 4 3" xfId="220" xr:uid="{342D4C00-D7A7-4989-956B-4879A57AD6B7}"/>
    <cellStyle name="Migliaia [0] 5" xfId="119" xr:uid="{00000000-0005-0000-0000-000075000000}"/>
    <cellStyle name="Migliaia [0]_Asl 6_Raccordo MONISANIT al 31 dicembre 2007 (v. FINALE del 30.05.2008)" xfId="71" xr:uid="{00000000-0005-0000-0000-000076000000}"/>
    <cellStyle name="Migliaia [0]_Asl 6_Raccordo MONISANIT al 31 dicembre 2007 (v. FINALE del 30.05.2008) 2" xfId="72" xr:uid="{00000000-0005-0000-0000-000077000000}"/>
    <cellStyle name="Migliaia 10" xfId="104" xr:uid="{00000000-0005-0000-0000-000079000000}"/>
    <cellStyle name="Migliaia 10 2" xfId="131" xr:uid="{00000000-0005-0000-0000-00007A000000}"/>
    <cellStyle name="Migliaia 10 3" xfId="184" xr:uid="{00000000-0005-0000-0000-00007B000000}"/>
    <cellStyle name="Migliaia 10 4" xfId="221" xr:uid="{1EA7A252-BF0C-4743-AF98-E084CC7A41C3}"/>
    <cellStyle name="Migliaia 11" xfId="115" xr:uid="{00000000-0005-0000-0000-00007C000000}"/>
    <cellStyle name="Migliaia 11 2" xfId="185" xr:uid="{00000000-0005-0000-0000-00007D000000}"/>
    <cellStyle name="Migliaia 11 3" xfId="222" xr:uid="{F5FCCC86-2EE5-4C11-A2AD-BB224209C2AE}"/>
    <cellStyle name="Migliaia 12" xfId="125" xr:uid="{00000000-0005-0000-0000-00007E000000}"/>
    <cellStyle name="Migliaia 12 2" xfId="186" xr:uid="{00000000-0005-0000-0000-00007F000000}"/>
    <cellStyle name="Migliaia 12 3" xfId="223" xr:uid="{2229E0A7-B8CB-46A7-8FE2-1CA2550D706D}"/>
    <cellStyle name="Migliaia 13" xfId="187" xr:uid="{00000000-0005-0000-0000-000080000000}"/>
    <cellStyle name="Migliaia 13 2" xfId="224" xr:uid="{7B789E2E-2037-4E5B-B31A-9226D4EA10B5}"/>
    <cellStyle name="Migliaia 14" xfId="188" xr:uid="{00000000-0005-0000-0000-000081000000}"/>
    <cellStyle name="Migliaia 14 2" xfId="225" xr:uid="{2EAF4054-3958-4E57-95BB-4738347698B5}"/>
    <cellStyle name="Migliaia 15" xfId="189" xr:uid="{00000000-0005-0000-0000-000082000000}"/>
    <cellStyle name="Migliaia 15 2" xfId="226" xr:uid="{A7A8C59F-0D52-471F-94B1-AA740ECE9898}"/>
    <cellStyle name="Migliaia 16" xfId="190" xr:uid="{00000000-0005-0000-0000-000083000000}"/>
    <cellStyle name="Migliaia 16 2" xfId="227" xr:uid="{AFB9C657-4D41-4238-B339-24ABBC473C5C}"/>
    <cellStyle name="Migliaia 17" xfId="191" xr:uid="{00000000-0005-0000-0000-000084000000}"/>
    <cellStyle name="Migliaia 17 2" xfId="228" xr:uid="{0D8A183E-3E74-46D5-B857-A0BD444DAC52}"/>
    <cellStyle name="Migliaia 18" xfId="215" xr:uid="{8F2111C3-1F13-4453-83E6-6DAA18BB79D7}"/>
    <cellStyle name="Migliaia 19" xfId="239" xr:uid="{910AEEE6-C307-4E7E-AB88-F399D74EA0FA}"/>
    <cellStyle name="Migliaia 2" xfId="73" xr:uid="{00000000-0005-0000-0000-000085000000}"/>
    <cellStyle name="Migliaia 2 2" xfId="132" xr:uid="{00000000-0005-0000-0000-000086000000}"/>
    <cellStyle name="Migliaia 20" xfId="241" xr:uid="{2DBC4CC2-A00C-4CD0-B984-B2C6FEDC211C}"/>
    <cellStyle name="Migliaia 3" xfId="74" xr:uid="{00000000-0005-0000-0000-000087000000}"/>
    <cellStyle name="Migliaia 3 2" xfId="133" xr:uid="{00000000-0005-0000-0000-000088000000}"/>
    <cellStyle name="Migliaia 3 3" xfId="192" xr:uid="{00000000-0005-0000-0000-000089000000}"/>
    <cellStyle name="Migliaia 3 4" xfId="229" xr:uid="{724B33C4-E71F-4328-949C-3D154D435B3E}"/>
    <cellStyle name="Migliaia 4" xfId="105" xr:uid="{00000000-0005-0000-0000-00008A000000}"/>
    <cellStyle name="Migliaia 4 2" xfId="134" xr:uid="{00000000-0005-0000-0000-00008B000000}"/>
    <cellStyle name="Migliaia 4 3" xfId="193" xr:uid="{00000000-0005-0000-0000-00008C000000}"/>
    <cellStyle name="Migliaia 4 4" xfId="230" xr:uid="{BEA7EF61-5A19-444A-B68F-ECE0B597EBD0}"/>
    <cellStyle name="Migliaia 5" xfId="106" xr:uid="{00000000-0005-0000-0000-00008D000000}"/>
    <cellStyle name="Migliaia 5 2" xfId="135" xr:uid="{00000000-0005-0000-0000-00008E000000}"/>
    <cellStyle name="Migliaia 5 3" xfId="194" xr:uid="{00000000-0005-0000-0000-00008F000000}"/>
    <cellStyle name="Migliaia 5 4" xfId="231" xr:uid="{15D3F0A3-95C1-428C-BEA4-B3CA19AF1D42}"/>
    <cellStyle name="Migliaia 6" xfId="107" xr:uid="{00000000-0005-0000-0000-000090000000}"/>
    <cellStyle name="Migliaia 6 2" xfId="136" xr:uid="{00000000-0005-0000-0000-000091000000}"/>
    <cellStyle name="Migliaia 6 3" xfId="195" xr:uid="{00000000-0005-0000-0000-000092000000}"/>
    <cellStyle name="Migliaia 6 4" xfId="232" xr:uid="{9116B012-6AF1-4A8F-BCB1-A3EC2606E6E6}"/>
    <cellStyle name="Migliaia 7" xfId="108" xr:uid="{00000000-0005-0000-0000-000093000000}"/>
    <cellStyle name="Migliaia 7 2" xfId="137" xr:uid="{00000000-0005-0000-0000-000094000000}"/>
    <cellStyle name="Migliaia 7 3" xfId="196" xr:uid="{00000000-0005-0000-0000-000095000000}"/>
    <cellStyle name="Migliaia 7 4" xfId="233" xr:uid="{9B14810A-FBB7-451F-B96C-1147B8FEE02D}"/>
    <cellStyle name="Migliaia 8" xfId="109" xr:uid="{00000000-0005-0000-0000-000096000000}"/>
    <cellStyle name="Migliaia 8 2" xfId="138" xr:uid="{00000000-0005-0000-0000-000097000000}"/>
    <cellStyle name="Migliaia 8 3" xfId="197" xr:uid="{00000000-0005-0000-0000-000098000000}"/>
    <cellStyle name="Migliaia 8 4" xfId="234" xr:uid="{0331934C-AB71-4638-998E-C29A2B994B01}"/>
    <cellStyle name="Migliaia 9" xfId="110" xr:uid="{00000000-0005-0000-0000-000099000000}"/>
    <cellStyle name="Migliaia 9 2" xfId="139" xr:uid="{00000000-0005-0000-0000-00009A000000}"/>
    <cellStyle name="Migliaia 9 3" xfId="198" xr:uid="{00000000-0005-0000-0000-00009B000000}"/>
    <cellStyle name="Migliaia 9 4" xfId="235" xr:uid="{3F2CE3AA-926F-4B14-9F07-C6785727BBDC}"/>
    <cellStyle name="Migliaia_Asl 6_Raccordo MONISANIT al 31 dicembre 2007 (v. FINALE del 30.05.2008) 2" xfId="75" xr:uid="{00000000-0005-0000-0000-00009C000000}"/>
    <cellStyle name="Neutral" xfId="76" xr:uid="{00000000-0005-0000-0000-00009F000000}"/>
    <cellStyle name="Neutral 2" xfId="140" xr:uid="{00000000-0005-0000-0000-0000A0000000}"/>
    <cellStyle name="Neutrale" xfId="236" xr:uid="{DE09D79A-3BA7-431E-933E-1F4D5637D43E}"/>
    <cellStyle name="Neutrale 2" xfId="77" xr:uid="{00000000-0005-0000-0000-0000A1000000}"/>
    <cellStyle name="Normal 2" xfId="78" xr:uid="{00000000-0005-0000-0000-0000A2000000}"/>
    <cellStyle name="Normal 2 2" xfId="141" xr:uid="{00000000-0005-0000-0000-0000A3000000}"/>
    <cellStyle name="Normal_all7_pdc" xfId="79" xr:uid="{00000000-0005-0000-0000-0000A4000000}"/>
    <cellStyle name="Normal_Sheet1 2 2" xfId="216" xr:uid="{D8973440-5505-457D-9740-CED5930184FD}"/>
    <cellStyle name="Normale 2" xfId="80" xr:uid="{00000000-0005-0000-0000-0000A7000000}"/>
    <cellStyle name="Normale 2 2" xfId="111" xr:uid="{00000000-0005-0000-0000-0000A8000000}"/>
    <cellStyle name="Normale 2 2 2" xfId="142" xr:uid="{00000000-0005-0000-0000-0000A9000000}"/>
    <cellStyle name="Normale 3" xfId="81" xr:uid="{00000000-0005-0000-0000-0000AA000000}"/>
    <cellStyle name="Normale 3 2" xfId="143" xr:uid="{00000000-0005-0000-0000-0000AB000000}"/>
    <cellStyle name="Normale 3 3" xfId="199" xr:uid="{00000000-0005-0000-0000-0000AC000000}"/>
    <cellStyle name="Normale 4" xfId="82" xr:uid="{00000000-0005-0000-0000-0000AD000000}"/>
    <cellStyle name="Normale 4 2" xfId="144" xr:uid="{00000000-0005-0000-0000-0000AE000000}"/>
    <cellStyle name="Normale 5" xfId="83" xr:uid="{00000000-0005-0000-0000-0000AF000000}"/>
    <cellStyle name="Normale 5 2" xfId="112" xr:uid="{00000000-0005-0000-0000-0000B0000000}"/>
    <cellStyle name="Normale 5 2 2" xfId="145" xr:uid="{00000000-0005-0000-0000-0000B1000000}"/>
    <cellStyle name="Normale 5 3" xfId="200" xr:uid="{00000000-0005-0000-0000-0000B2000000}"/>
    <cellStyle name="Normale 6" xfId="113" xr:uid="{00000000-0005-0000-0000-0000B3000000}"/>
    <cellStyle name="Normale 7" xfId="238" xr:uid="{DB58BCEE-EC19-4C8F-97CA-72C5AD0F0520}"/>
    <cellStyle name="Normale 8" xfId="240" xr:uid="{123225BD-6E90-40E0-8FDD-884782CBADCA}"/>
    <cellStyle name="Normale_Asl 6_Raccordo MONISANIT al 31 dicembre 2007 (v. FINALE del 30.05.2008)" xfId="84" xr:uid="{00000000-0005-0000-0000-0000B4000000}"/>
    <cellStyle name="Normale_Asl 6_Raccordo MONISANIT al 31 dicembre 2007 (v. FINALE del 30.05.2008) 2" xfId="85" xr:uid="{00000000-0005-0000-0000-0000B5000000}"/>
    <cellStyle name="Normale_Mattone CE_Budget 2008 (v. 0.5 del 12.02.2008)" xfId="86" xr:uid="{00000000-0005-0000-0000-0000B6000000}"/>
    <cellStyle name="Normale_Mattone CE_Budget 2008 (v. 0.5 del 12.02.2008) 2" xfId="87" xr:uid="{00000000-0005-0000-0000-0000B7000000}"/>
    <cellStyle name="Nota 2" xfId="201" xr:uid="{00000000-0005-0000-0000-0000B9000000}"/>
    <cellStyle name="Note" xfId="88" xr:uid="{00000000-0005-0000-0000-0000BA000000}"/>
    <cellStyle name="Note 2" xfId="89" xr:uid="{00000000-0005-0000-0000-0000BB000000}"/>
    <cellStyle name="Note 2 2" xfId="146" xr:uid="{00000000-0005-0000-0000-0000BC000000}"/>
    <cellStyle name="Note 3" xfId="202" xr:uid="{00000000-0005-0000-0000-0000BD000000}"/>
    <cellStyle name="Output 2" xfId="203" xr:uid="{00000000-0005-0000-0000-0000BE000000}"/>
    <cellStyle name="Percent 2" xfId="90" xr:uid="{00000000-0005-0000-0000-0000BF000000}"/>
    <cellStyle name="Percent 2 2" xfId="147" xr:uid="{00000000-0005-0000-0000-0000C0000000}"/>
    <cellStyle name="Percent 3" xfId="91" xr:uid="{00000000-0005-0000-0000-0000C1000000}"/>
    <cellStyle name="Percent 3 2" xfId="148" xr:uid="{00000000-0005-0000-0000-0000C2000000}"/>
    <cellStyle name="Percentuale 2" xfId="92" xr:uid="{00000000-0005-0000-0000-0000C3000000}"/>
    <cellStyle name="Percentuale 2 2" xfId="149" xr:uid="{00000000-0005-0000-0000-0000C4000000}"/>
    <cellStyle name="Prozent 2" xfId="93" xr:uid="{00000000-0005-0000-0000-0000C5000000}"/>
    <cellStyle name="Prozent 2 2" xfId="150" xr:uid="{00000000-0005-0000-0000-0000C6000000}"/>
    <cellStyle name="Standard" xfId="0" builtinId="0"/>
    <cellStyle name="Standard 2" xfId="94" xr:uid="{00000000-0005-0000-0000-0000C7000000}"/>
    <cellStyle name="Standard 2 2" xfId="151" xr:uid="{00000000-0005-0000-0000-0000C8000000}"/>
    <cellStyle name="Standard 2 3" xfId="247" xr:uid="{877A629D-8144-4E90-8951-BCED374C7056}"/>
    <cellStyle name="Standard 2 3 2" xfId="258" xr:uid="{A9EEFED3-4038-4D84-84B1-A8BB4915BFFA}"/>
    <cellStyle name="Standard 2 4" xfId="250" xr:uid="{C85FA524-6357-4161-BF7A-9B9CE4B9F659}"/>
    <cellStyle name="Standard 2 4 2" xfId="261" xr:uid="{663A3612-2F0C-4C02-8AB2-8E3E0413CF24}"/>
    <cellStyle name="Standard 2 5" xfId="245" xr:uid="{5283DAF1-B0C3-40BB-BDA2-FA23B087FA2C}"/>
    <cellStyle name="Standard 2 5 2" xfId="256" xr:uid="{106E4113-1F18-4FD1-B621-63ED08F10F2D}"/>
    <cellStyle name="Standard 2 6" xfId="253" xr:uid="{F31FD26C-A4D8-4014-B42A-4CA2A019D56E}"/>
    <cellStyle name="Standard 2 7" xfId="242" xr:uid="{AABBFBDF-51CB-46C0-B8E4-6A8A25692C7E}"/>
    <cellStyle name="Standard 3" xfId="114" xr:uid="{00000000-0005-0000-0000-0000C9000000}"/>
    <cellStyle name="Standard 3 2" xfId="204" xr:uid="{00000000-0005-0000-0000-0000CA000000}"/>
    <cellStyle name="Standard 3 2 2" xfId="237" xr:uid="{1209049E-8908-4087-AADF-4D748554AB1F}"/>
    <cellStyle name="Testo avviso 2" xfId="205" xr:uid="{00000000-0005-0000-0000-0000CC000000}"/>
    <cellStyle name="Testo descrittivo 2" xfId="206" xr:uid="{00000000-0005-0000-0000-0000CD000000}"/>
    <cellStyle name="Title" xfId="95" xr:uid="{00000000-0005-0000-0000-0000CE000000}"/>
    <cellStyle name="Titolo" xfId="96" xr:uid="{00000000-0005-0000-0000-0000CF000000}"/>
    <cellStyle name="Titolo 1 2" xfId="208" xr:uid="{00000000-0005-0000-0000-0000D0000000}"/>
    <cellStyle name="Titolo 2 2" xfId="209" xr:uid="{00000000-0005-0000-0000-0000D1000000}"/>
    <cellStyle name="Titolo 3 2" xfId="210" xr:uid="{00000000-0005-0000-0000-0000D2000000}"/>
    <cellStyle name="Titolo 4 2" xfId="211" xr:uid="{00000000-0005-0000-0000-0000D3000000}"/>
    <cellStyle name="Titolo 5" xfId="97" xr:uid="{00000000-0005-0000-0000-0000D4000000}"/>
    <cellStyle name="Titolo 6" xfId="207" xr:uid="{00000000-0005-0000-0000-0000D5000000}"/>
    <cellStyle name="Total" xfId="98" xr:uid="{00000000-0005-0000-0000-0000D6000000}"/>
    <cellStyle name="Totale 2" xfId="212" xr:uid="{00000000-0005-0000-0000-0000D7000000}"/>
    <cellStyle name="Überschrift" xfId="213" xr:uid="{00000000-0005-0000-0000-0000D8000000}"/>
    <cellStyle name="Valore non valido 2" xfId="214" xr:uid="{00000000-0005-0000-0000-0000D9000000}"/>
    <cellStyle name="Valore valido 2" xfId="99" xr:uid="{00000000-0005-0000-0000-0000DA000000}"/>
    <cellStyle name="Valuta (0)_ALLEGA2" xfId="100" xr:uid="{00000000-0005-0000-0000-0000DB000000}"/>
    <cellStyle name="Währung 2" xfId="263" xr:uid="{9FCAD2CC-65B7-42DA-90BF-40FE9139CCC1}"/>
    <cellStyle name="Warning Text" xfId="101" xr:uid="{00000000-0005-0000-0000-0000D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b8597\LOCALS~1\Temp\Tempor&#228;res%20Verzeichnis%201%20f&#252;r%20FINANZIERUNG%202009_Bedarfsermittlung%20Anlagen%20und%20Tabellen.zip\07-01-14%20HHV%20von%20Danie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g. 5 intern für Bearbeitung"/>
      <sheetName val="Kapitel laufendeFinanzierung SB"/>
      <sheetName val="alle Kapitel Gesundh.-HH"/>
      <sheetName val="Ipotesi Processi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087"/>
  <sheetViews>
    <sheetView tabSelected="1" view="pageBreakPreview" zoomScale="85" zoomScaleNormal="85" zoomScaleSheetLayoutView="85" workbookViewId="0">
      <pane xSplit="5" ySplit="3" topLeftCell="F4" activePane="bottomRight" state="frozen"/>
      <selection activeCell="C24" sqref="C24"/>
      <selection pane="topRight" activeCell="C24" sqref="C24"/>
      <selection pane="bottomLeft" activeCell="C24" sqref="C24"/>
      <selection pane="bottomRight" activeCell="F4" sqref="F4"/>
    </sheetView>
  </sheetViews>
  <sheetFormatPr baseColWidth="10" defaultColWidth="9.140625" defaultRowHeight="12.75" outlineLevelRow="1" outlineLevelCol="1"/>
  <cols>
    <col min="1" max="1" width="12.28515625" style="59" hidden="1" customWidth="1" outlineLevel="1"/>
    <col min="2" max="2" width="4.28515625" style="59" customWidth="1" collapsed="1"/>
    <col min="3" max="3" width="4.5703125" style="59" customWidth="1"/>
    <col min="4" max="4" width="4" style="59" customWidth="1"/>
    <col min="5" max="6" width="46.7109375" style="60" customWidth="1"/>
    <col min="7" max="7" width="12.7109375" style="114" customWidth="1"/>
    <col min="8" max="8" width="13.42578125" style="114" hidden="1" customWidth="1" outlineLevel="1"/>
    <col min="9" max="9" width="39" style="61" hidden="1" customWidth="1" outlineLevel="1"/>
    <col min="10" max="10" width="12.7109375" style="114" customWidth="1" collapsed="1"/>
    <col min="11" max="12" width="36.85546875" style="56" hidden="1" customWidth="1" outlineLevel="1"/>
    <col min="13" max="13" width="2.28515625" style="56" customWidth="1" collapsed="1"/>
    <col min="14" max="14" width="20" style="46" customWidth="1"/>
    <col min="15" max="15" width="20" style="46" hidden="1" customWidth="1" outlineLevel="1"/>
    <col min="16" max="16" width="20" style="46" customWidth="1" collapsed="1"/>
    <col min="17" max="17" width="20" style="46" customWidth="1"/>
    <col min="18" max="18" width="18.140625" style="46" bestFit="1" customWidth="1"/>
    <col min="19" max="19" width="12.7109375" style="46" customWidth="1"/>
    <col min="20" max="20" width="18.140625" style="46" hidden="1" customWidth="1" outlineLevel="1"/>
    <col min="21" max="21" width="12" style="46" hidden="1" customWidth="1" outlineLevel="1"/>
    <col min="22" max="22" width="17.140625" style="46" customWidth="1" collapsed="1"/>
    <col min="23" max="23" width="13.28515625" style="46" customWidth="1"/>
    <col min="24" max="24" width="19.140625" style="405" customWidth="1"/>
    <col min="25" max="25" width="19.85546875" style="46" bestFit="1" customWidth="1"/>
    <col min="26" max="26" width="19" style="46" bestFit="1" customWidth="1"/>
    <col min="27" max="27" width="18" style="46" bestFit="1" customWidth="1"/>
    <col min="28" max="31" width="20" style="46" bestFit="1" customWidth="1"/>
    <col min="32" max="32" width="9.140625" style="46"/>
    <col min="33" max="34" width="16.7109375" style="46" bestFit="1" customWidth="1"/>
    <col min="35" max="35" width="18.140625" style="46" bestFit="1" customWidth="1"/>
    <col min="36" max="16384" width="9.140625" style="46"/>
  </cols>
  <sheetData>
    <row r="1" spans="1:35" s="47" customFormat="1" ht="45" customHeight="1">
      <c r="A1" s="83" t="s">
        <v>2983</v>
      </c>
      <c r="B1" s="490" t="s">
        <v>2984</v>
      </c>
      <c r="C1" s="493" t="s">
        <v>2985</v>
      </c>
      <c r="D1" s="493" t="s">
        <v>2986</v>
      </c>
      <c r="E1" s="496" t="s">
        <v>2262</v>
      </c>
      <c r="F1" s="496" t="s">
        <v>2263</v>
      </c>
      <c r="G1" s="496" t="s">
        <v>2264</v>
      </c>
      <c r="H1" s="496" t="s">
        <v>4444</v>
      </c>
      <c r="I1" s="496" t="s">
        <v>4443</v>
      </c>
      <c r="J1" s="499" t="s">
        <v>4439</v>
      </c>
      <c r="K1" s="502" t="s">
        <v>4438</v>
      </c>
      <c r="L1" s="503" t="s">
        <v>2987</v>
      </c>
      <c r="M1" s="97"/>
      <c r="N1" s="488" t="s">
        <v>2980</v>
      </c>
      <c r="O1" s="489"/>
      <c r="P1" s="489"/>
      <c r="Q1" s="489"/>
      <c r="R1" s="85" t="s">
        <v>2981</v>
      </c>
      <c r="S1" s="85" t="s">
        <v>2982</v>
      </c>
      <c r="T1" s="85" t="s">
        <v>2981</v>
      </c>
      <c r="U1" s="85" t="s">
        <v>2982</v>
      </c>
      <c r="V1" s="85" t="s">
        <v>2981</v>
      </c>
      <c r="W1" s="85" t="s">
        <v>2982</v>
      </c>
      <c r="X1" s="404"/>
    </row>
    <row r="2" spans="1:35" s="47" customFormat="1" ht="33" customHeight="1">
      <c r="A2" s="84"/>
      <c r="B2" s="491"/>
      <c r="C2" s="494"/>
      <c r="D2" s="494"/>
      <c r="E2" s="497"/>
      <c r="F2" s="497"/>
      <c r="G2" s="497"/>
      <c r="H2" s="497"/>
      <c r="I2" s="497"/>
      <c r="J2" s="500"/>
      <c r="K2" s="503"/>
      <c r="L2" s="503"/>
      <c r="M2" s="97"/>
      <c r="N2" s="117" t="s">
        <v>2988</v>
      </c>
      <c r="O2" s="118" t="s">
        <v>2989</v>
      </c>
      <c r="P2" s="217" t="s">
        <v>4167</v>
      </c>
      <c r="Q2" s="118" t="s">
        <v>2989</v>
      </c>
      <c r="R2" s="505" t="str">
        <f>CONCATENATE("Delta                                                                  ",$N2," -                          ",$Q2)</f>
        <v xml:space="preserve">Delta                                                                  Abschluss / Consuntivo  -                          Voranschlag / Preventivo </v>
      </c>
      <c r="S2" s="506"/>
      <c r="T2" s="507" t="str">
        <f>CONCATENATE("Delta                                                                     ",$O2," -                      ",$Q2)</f>
        <v xml:space="preserve">Delta                                                                     Voranschlag / Preventivo  -                      Voranschlag / Preventivo </v>
      </c>
      <c r="U2" s="506"/>
      <c r="V2" s="507" t="str">
        <f>CONCATENATE("Delta                                                                     ",$P2," -                      ",$Q2)</f>
        <v xml:space="preserve">Delta                                                                     Vorabschluss/ Preconsuntivo  -                      Voranschlag / Preventivo </v>
      </c>
      <c r="W2" s="506"/>
      <c r="X2" s="404"/>
    </row>
    <row r="3" spans="1:35" s="47" customFormat="1">
      <c r="A3" s="84"/>
      <c r="B3" s="492"/>
      <c r="C3" s="495"/>
      <c r="D3" s="495"/>
      <c r="E3" s="498"/>
      <c r="F3" s="498"/>
      <c r="G3" s="498"/>
      <c r="H3" s="498"/>
      <c r="I3" s="498"/>
      <c r="J3" s="501"/>
      <c r="K3" s="504"/>
      <c r="L3" s="503"/>
      <c r="M3" s="97"/>
      <c r="N3" s="119">
        <v>2019</v>
      </c>
      <c r="O3" s="120">
        <v>2020</v>
      </c>
      <c r="P3" s="120">
        <v>2020</v>
      </c>
      <c r="Q3" s="120">
        <v>2021</v>
      </c>
      <c r="R3" s="508" t="str">
        <f>$N3&amp;" - "&amp;$Q3</f>
        <v>2019 - 2021</v>
      </c>
      <c r="S3" s="509"/>
      <c r="T3" s="510" t="str">
        <f>$O3&amp;" - "&amp;$Q3</f>
        <v>2020 - 2021</v>
      </c>
      <c r="U3" s="509"/>
      <c r="V3" s="510" t="str">
        <f>$P3&amp;" - "&amp;$Q3</f>
        <v>2020 - 2021</v>
      </c>
      <c r="W3" s="509"/>
      <c r="X3" s="404"/>
    </row>
    <row r="4" spans="1:35">
      <c r="A4" s="67"/>
      <c r="B4" s="101"/>
      <c r="C4" s="102"/>
      <c r="D4" s="102"/>
      <c r="E4" s="103"/>
      <c r="F4" s="104"/>
      <c r="G4" s="113"/>
      <c r="H4" s="113"/>
      <c r="I4" s="105"/>
      <c r="J4" s="115"/>
      <c r="K4" s="106"/>
      <c r="N4" s="107"/>
      <c r="O4" s="108"/>
      <c r="P4" s="108"/>
      <c r="Q4" s="108"/>
      <c r="R4" s="107"/>
      <c r="S4" s="109"/>
      <c r="T4" s="107"/>
      <c r="U4" s="109"/>
      <c r="V4" s="107"/>
      <c r="W4" s="109"/>
    </row>
    <row r="5" spans="1:35" s="100" customFormat="1" ht="15">
      <c r="A5" s="98"/>
      <c r="B5" s="110"/>
      <c r="C5" s="111"/>
      <c r="D5" s="111"/>
      <c r="E5" s="409" t="s">
        <v>2906</v>
      </c>
      <c r="F5" s="409" t="s">
        <v>2905</v>
      </c>
      <c r="G5" s="411"/>
      <c r="H5" s="411"/>
      <c r="I5" s="412"/>
      <c r="J5" s="413"/>
      <c r="K5" s="414"/>
      <c r="M5" s="99"/>
      <c r="N5" s="235"/>
      <c r="O5" s="236"/>
      <c r="P5" s="236"/>
      <c r="Q5" s="236"/>
      <c r="R5" s="235"/>
      <c r="S5" s="237"/>
      <c r="T5" s="235"/>
      <c r="U5" s="237"/>
      <c r="V5" s="235"/>
      <c r="W5" s="237"/>
      <c r="X5" s="405"/>
    </row>
    <row r="6" spans="1:35" ht="21">
      <c r="A6" s="64" t="s">
        <v>2907</v>
      </c>
      <c r="B6" s="86" t="s">
        <v>2997</v>
      </c>
      <c r="C6" s="87" t="s">
        <v>2992</v>
      </c>
      <c r="D6" s="87" t="s">
        <v>2993</v>
      </c>
      <c r="E6" s="415" t="s">
        <v>2908</v>
      </c>
      <c r="F6" s="415" t="s">
        <v>5772</v>
      </c>
      <c r="G6" s="416"/>
      <c r="H6" s="416"/>
      <c r="I6" s="417"/>
      <c r="J6" s="418"/>
      <c r="K6" s="419"/>
      <c r="L6" s="46"/>
      <c r="M6" s="96"/>
      <c r="N6" s="88"/>
      <c r="O6" s="89"/>
      <c r="P6" s="89"/>
      <c r="Q6" s="89"/>
      <c r="R6" s="88"/>
      <c r="S6" s="90"/>
      <c r="T6" s="88"/>
      <c r="U6" s="90"/>
      <c r="V6" s="88"/>
      <c r="W6" s="90"/>
    </row>
    <row r="7" spans="1:35" ht="26.1" customHeight="1">
      <c r="A7" s="68" t="s">
        <v>2909</v>
      </c>
      <c r="B7" s="78" t="s">
        <v>2997</v>
      </c>
      <c r="C7" s="50" t="s">
        <v>2994</v>
      </c>
      <c r="D7" s="50" t="s">
        <v>2993</v>
      </c>
      <c r="E7" s="420" t="s">
        <v>2910</v>
      </c>
      <c r="F7" s="420" t="s">
        <v>5389</v>
      </c>
      <c r="G7" s="421"/>
      <c r="H7" s="421"/>
      <c r="I7" s="422"/>
      <c r="J7" s="423"/>
      <c r="K7" s="424"/>
      <c r="L7" s="46"/>
      <c r="M7" s="54"/>
      <c r="N7" s="88"/>
      <c r="O7" s="89"/>
      <c r="P7" s="89"/>
      <c r="Q7" s="89"/>
      <c r="R7" s="88"/>
      <c r="S7" s="90"/>
      <c r="T7" s="88"/>
      <c r="U7" s="90"/>
      <c r="V7" s="88"/>
      <c r="W7" s="90"/>
      <c r="X7" s="406"/>
    </row>
    <row r="8" spans="1:35" ht="33" customHeight="1">
      <c r="A8" s="67" t="s">
        <v>3433</v>
      </c>
      <c r="B8" s="77" t="s">
        <v>2997</v>
      </c>
      <c r="C8" s="49" t="s">
        <v>2994</v>
      </c>
      <c r="D8" s="49" t="s">
        <v>1289</v>
      </c>
      <c r="E8" s="425" t="s">
        <v>3434</v>
      </c>
      <c r="F8" s="426" t="s">
        <v>5195</v>
      </c>
      <c r="G8" s="398" t="s">
        <v>1000</v>
      </c>
      <c r="H8" s="398" t="s">
        <v>3435</v>
      </c>
      <c r="I8" s="427" t="s">
        <v>4727</v>
      </c>
      <c r="J8" s="428" t="s">
        <v>3436</v>
      </c>
      <c r="K8" s="429" t="s">
        <v>3381</v>
      </c>
      <c r="L8" s="46"/>
      <c r="M8" s="55"/>
      <c r="N8" s="88">
        <v>87520142.780000001</v>
      </c>
      <c r="O8" s="89">
        <v>91733042.569999993</v>
      </c>
      <c r="P8" s="89">
        <f>89000000+1000000</f>
        <v>90000000</v>
      </c>
      <c r="Q8" s="89">
        <v>95255141.850000009</v>
      </c>
      <c r="R8" s="240">
        <f>IF(N8="","",Q8-N8)</f>
        <v>7734999.0700000077</v>
      </c>
      <c r="S8" s="90">
        <f>IF(N8=0,"",R8/N8)</f>
        <v>8.8379644094543228E-2</v>
      </c>
      <c r="T8" s="240">
        <f>IF(O8="","",Q8-O8)</f>
        <v>3522099.2800000161</v>
      </c>
      <c r="U8" s="90">
        <f>IF(O8=0,"",T8/O8)</f>
        <v>3.8395099315629476E-2</v>
      </c>
      <c r="V8" s="240">
        <f>IF(P8="","",Q8-P8)</f>
        <v>5255141.8500000089</v>
      </c>
      <c r="W8" s="90">
        <f>IF(P8=0,"",V8/P8)</f>
        <v>5.83904650000001E-2</v>
      </c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</row>
    <row r="9" spans="1:35" ht="33.75">
      <c r="A9" s="71" t="s">
        <v>3437</v>
      </c>
      <c r="B9" s="77" t="s">
        <v>2997</v>
      </c>
      <c r="C9" s="49" t="s">
        <v>2994</v>
      </c>
      <c r="D9" s="49" t="s">
        <v>1308</v>
      </c>
      <c r="E9" s="425" t="s">
        <v>3438</v>
      </c>
      <c r="F9" s="426" t="s">
        <v>4378</v>
      </c>
      <c r="G9" s="398" t="s">
        <v>1000</v>
      </c>
      <c r="H9" s="398" t="s">
        <v>3435</v>
      </c>
      <c r="I9" s="427" t="s">
        <v>4727</v>
      </c>
      <c r="J9" s="428" t="s">
        <v>3436</v>
      </c>
      <c r="K9" s="429" t="s">
        <v>3381</v>
      </c>
      <c r="L9" s="46"/>
      <c r="M9" s="55"/>
      <c r="N9" s="88">
        <v>10592177.200000001</v>
      </c>
      <c r="O9" s="89">
        <v>10942000</v>
      </c>
      <c r="P9" s="89">
        <v>11650000</v>
      </c>
      <c r="Q9" s="89">
        <v>12466000</v>
      </c>
      <c r="R9" s="240">
        <f>IF(N9="","",Q9-N9)</f>
        <v>1873822.7999999989</v>
      </c>
      <c r="S9" s="90">
        <f>IF(N9=0,"",R9/N9)</f>
        <v>0.17690629269306396</v>
      </c>
      <c r="T9" s="240">
        <f>IF(O9="","",Q9-O9)</f>
        <v>1524000</v>
      </c>
      <c r="U9" s="90">
        <f>IF(O9=0,"",T9/O9)</f>
        <v>0.13927983915189179</v>
      </c>
      <c r="V9" s="240">
        <f>IF(P9="","",Q9-P9)</f>
        <v>816000</v>
      </c>
      <c r="W9" s="90">
        <f>IF(P9=0,"",V9/P9)</f>
        <v>7.0042918454935627E-2</v>
      </c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</row>
    <row r="10" spans="1:35" ht="18" customHeight="1">
      <c r="A10" s="71" t="s">
        <v>3439</v>
      </c>
      <c r="B10" s="77" t="s">
        <v>2997</v>
      </c>
      <c r="C10" s="49" t="s">
        <v>2994</v>
      </c>
      <c r="D10" s="49" t="s">
        <v>1311</v>
      </c>
      <c r="E10" s="425" t="s">
        <v>3440</v>
      </c>
      <c r="F10" s="425" t="s">
        <v>3441</v>
      </c>
      <c r="G10" s="398" t="s">
        <v>1002</v>
      </c>
      <c r="H10" s="398" t="s">
        <v>3442</v>
      </c>
      <c r="I10" s="430" t="s">
        <v>3443</v>
      </c>
      <c r="J10" s="428" t="s">
        <v>3436</v>
      </c>
      <c r="K10" s="429" t="s">
        <v>3381</v>
      </c>
      <c r="L10" s="46"/>
      <c r="M10" s="55"/>
      <c r="N10" s="88">
        <v>1090070.07</v>
      </c>
      <c r="O10" s="89">
        <v>1350000</v>
      </c>
      <c r="P10" s="89">
        <v>1265000</v>
      </c>
      <c r="Q10" s="89">
        <v>1354000</v>
      </c>
      <c r="R10" s="240">
        <f>IF(N10="","",Q10-N10)</f>
        <v>263929.92999999993</v>
      </c>
      <c r="S10" s="90">
        <f>IF(N10=0,"",R10/N10)</f>
        <v>0.24212198579124361</v>
      </c>
      <c r="T10" s="240">
        <f>IF(O10="","",Q10-O10)</f>
        <v>4000</v>
      </c>
      <c r="U10" s="90">
        <f>IF(O10=0,"",T10/O10)</f>
        <v>2.9629629629629628E-3</v>
      </c>
      <c r="V10" s="240">
        <f>IF(P10="","",Q10-P10)</f>
        <v>89000</v>
      </c>
      <c r="W10" s="90">
        <f>IF(P10=0,"",V10/P10)</f>
        <v>7.0355731225296439E-2</v>
      </c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</row>
    <row r="11" spans="1:35" ht="26.25" customHeight="1">
      <c r="A11" s="67" t="s">
        <v>3444</v>
      </c>
      <c r="B11" s="77" t="s">
        <v>2997</v>
      </c>
      <c r="C11" s="49" t="s">
        <v>2994</v>
      </c>
      <c r="D11" s="49" t="s">
        <v>2658</v>
      </c>
      <c r="E11" s="425" t="s">
        <v>4728</v>
      </c>
      <c r="F11" s="426" t="s">
        <v>5196</v>
      </c>
      <c r="G11" s="398" t="s">
        <v>4534</v>
      </c>
      <c r="H11" s="398" t="s">
        <v>3447</v>
      </c>
      <c r="I11" s="430" t="s">
        <v>4729</v>
      </c>
      <c r="J11" s="428" t="s">
        <v>3436</v>
      </c>
      <c r="K11" s="429" t="s">
        <v>3381</v>
      </c>
      <c r="L11" s="46"/>
      <c r="M11" s="55"/>
      <c r="N11" s="88">
        <v>1741021.98</v>
      </c>
      <c r="O11" s="89">
        <v>1859000</v>
      </c>
      <c r="P11" s="89">
        <v>1550000</v>
      </c>
      <c r="Q11" s="89">
        <v>1659000</v>
      </c>
      <c r="R11" s="240">
        <f>IF(N11="","",Q11-N11)</f>
        <v>-82021.979999999981</v>
      </c>
      <c r="S11" s="90">
        <f>IF(N11=0,"",R11/N11)</f>
        <v>-4.7111398329388113E-2</v>
      </c>
      <c r="T11" s="240">
        <f>IF(O11="","",Q11-O11)</f>
        <v>-200000</v>
      </c>
      <c r="U11" s="90">
        <f>IF(O11=0,"",T11/O11)</f>
        <v>-0.10758472296933835</v>
      </c>
      <c r="V11" s="240">
        <f>IF(P11="","",Q11-P11)</f>
        <v>109000</v>
      </c>
      <c r="W11" s="90">
        <f>IF(P11=0,"",V11/P11)</f>
        <v>7.0322580645161295E-2</v>
      </c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</row>
    <row r="12" spans="1:35" ht="24.75" customHeight="1">
      <c r="A12" s="67" t="s">
        <v>3445</v>
      </c>
      <c r="B12" s="77" t="s">
        <v>2997</v>
      </c>
      <c r="C12" s="49" t="s">
        <v>2994</v>
      </c>
      <c r="D12" s="49" t="s">
        <v>3003</v>
      </c>
      <c r="E12" s="425" t="s">
        <v>4730</v>
      </c>
      <c r="F12" s="426" t="s">
        <v>4731</v>
      </c>
      <c r="G12" s="398" t="s">
        <v>1002</v>
      </c>
      <c r="H12" s="398" t="s">
        <v>3442</v>
      </c>
      <c r="I12" s="430" t="s">
        <v>3443</v>
      </c>
      <c r="J12" s="428" t="s">
        <v>3436</v>
      </c>
      <c r="K12" s="429" t="s">
        <v>3381</v>
      </c>
      <c r="L12" s="46"/>
      <c r="M12" s="55"/>
      <c r="N12" s="88">
        <v>170547.14</v>
      </c>
      <c r="O12" s="89">
        <v>147000</v>
      </c>
      <c r="P12" s="89">
        <v>162000</v>
      </c>
      <c r="Q12" s="89">
        <v>173000</v>
      </c>
      <c r="R12" s="240">
        <f>IF(N12="","",Q12-N12)</f>
        <v>2452.859999999986</v>
      </c>
      <c r="S12" s="90">
        <f>IF(N12=0,"",R12/N12)</f>
        <v>1.4382299228236755E-2</v>
      </c>
      <c r="T12" s="240">
        <f>IF(O12="","",Q12-O12)</f>
        <v>26000</v>
      </c>
      <c r="U12" s="90">
        <f>IF(O12=0,"",T12/O12)</f>
        <v>0.17687074829931973</v>
      </c>
      <c r="V12" s="240">
        <f>IF(P12="","",Q12-P12)</f>
        <v>11000</v>
      </c>
      <c r="W12" s="90">
        <f>IF(P12=0,"",V12/P12)</f>
        <v>6.7901234567901231E-2</v>
      </c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</row>
    <row r="13" spans="1:35" ht="39" customHeight="1">
      <c r="A13" s="67" t="s">
        <v>3446</v>
      </c>
      <c r="B13" s="51">
        <v>300</v>
      </c>
      <c r="C13" s="116">
        <v>100</v>
      </c>
      <c r="D13" s="116" t="s">
        <v>1283</v>
      </c>
      <c r="E13" s="425" t="s">
        <v>5197</v>
      </c>
      <c r="F13" s="425" t="s">
        <v>5031</v>
      </c>
      <c r="G13" s="398" t="s">
        <v>4539</v>
      </c>
      <c r="H13" s="398" t="s">
        <v>4732</v>
      </c>
      <c r="I13" s="430" t="s">
        <v>4733</v>
      </c>
      <c r="J13" s="428" t="s">
        <v>3436</v>
      </c>
      <c r="K13" s="429" t="s">
        <v>3381</v>
      </c>
      <c r="L13" s="46"/>
      <c r="M13" s="55"/>
      <c r="N13" s="250">
        <v>0</v>
      </c>
      <c r="O13" s="239">
        <v>0</v>
      </c>
      <c r="P13" s="239">
        <v>0</v>
      </c>
      <c r="Q13" s="239">
        <v>0</v>
      </c>
      <c r="R13" s="240">
        <f>IF(N13="","",Q13-N13)</f>
        <v>0</v>
      </c>
      <c r="S13" s="90" t="str">
        <f>IF(N13=0,"",R13/N13)</f>
        <v/>
      </c>
      <c r="T13" s="240">
        <f>IF(O13="","",Q13-O13)</f>
        <v>0</v>
      </c>
      <c r="U13" s="90" t="str">
        <f>IF(O13=0,"",T13/O13)</f>
        <v/>
      </c>
      <c r="V13" s="240">
        <f>IF(P13="","",Q13-P13)</f>
        <v>0</v>
      </c>
      <c r="W13" s="90" t="str">
        <f>IF(P13=0,"",V13/P13)</f>
        <v/>
      </c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</row>
    <row r="14" spans="1:35" ht="26.25" customHeight="1">
      <c r="A14" s="67" t="s">
        <v>4719</v>
      </c>
      <c r="B14" s="51">
        <v>300</v>
      </c>
      <c r="C14" s="116">
        <v>100</v>
      </c>
      <c r="D14" s="116" t="s">
        <v>1297</v>
      </c>
      <c r="E14" s="425" t="s">
        <v>4720</v>
      </c>
      <c r="F14" s="425" t="s">
        <v>5032</v>
      </c>
      <c r="G14" s="398" t="s">
        <v>4541</v>
      </c>
      <c r="H14" s="398" t="s">
        <v>4721</v>
      </c>
      <c r="I14" s="430" t="s">
        <v>4722</v>
      </c>
      <c r="J14" s="428" t="s">
        <v>3436</v>
      </c>
      <c r="K14" s="429" t="s">
        <v>3381</v>
      </c>
      <c r="L14" s="46"/>
      <c r="M14" s="55"/>
      <c r="N14" s="88">
        <v>0</v>
      </c>
      <c r="O14" s="89">
        <v>0</v>
      </c>
      <c r="P14" s="89">
        <v>0</v>
      </c>
      <c r="Q14" s="89">
        <v>0</v>
      </c>
      <c r="R14" s="240">
        <f>IF(N14="","",Q14-N14)</f>
        <v>0</v>
      </c>
      <c r="S14" s="90" t="str">
        <f>IF(N14=0,"",R14/N14)</f>
        <v/>
      </c>
      <c r="T14" s="240">
        <f>IF(O14="","",Q14-O14)</f>
        <v>0</v>
      </c>
      <c r="U14" s="90" t="str">
        <f>IF(O14=0,"",T14/O14)</f>
        <v/>
      </c>
      <c r="V14" s="240">
        <f>IF(P14="","",Q14-P14)</f>
        <v>0</v>
      </c>
      <c r="W14" s="90" t="str">
        <f>IF(P14=0,"",V14/P14)</f>
        <v/>
      </c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</row>
    <row r="15" spans="1:35" ht="18" customHeight="1">
      <c r="A15" s="68" t="s">
        <v>3448</v>
      </c>
      <c r="B15" s="78" t="s">
        <v>2997</v>
      </c>
      <c r="C15" s="50">
        <v>110</v>
      </c>
      <c r="D15" s="50" t="s">
        <v>2993</v>
      </c>
      <c r="E15" s="420" t="s">
        <v>3449</v>
      </c>
      <c r="F15" s="420" t="s">
        <v>5033</v>
      </c>
      <c r="G15" s="421"/>
      <c r="H15" s="421"/>
      <c r="I15" s="422"/>
      <c r="J15" s="423"/>
      <c r="K15" s="424"/>
      <c r="L15" s="46"/>
      <c r="M15" s="54"/>
      <c r="N15" s="88">
        <v>0</v>
      </c>
      <c r="O15" s="89">
        <v>0</v>
      </c>
      <c r="P15" s="89">
        <v>0</v>
      </c>
      <c r="Q15" s="89">
        <v>0</v>
      </c>
      <c r="R15" s="240">
        <f>IF(N15="","",Q15-N15)</f>
        <v>0</v>
      </c>
      <c r="S15" s="90" t="str">
        <f>IF(N15=0,"",R15/N15)</f>
        <v/>
      </c>
      <c r="T15" s="240">
        <f>IF(O15="","",Q15-O15)</f>
        <v>0</v>
      </c>
      <c r="U15" s="90" t="str">
        <f>IF(O15=0,"",T15/O15)</f>
        <v/>
      </c>
      <c r="V15" s="240">
        <f>IF(P15="","",Q15-P15)</f>
        <v>0</v>
      </c>
      <c r="W15" s="90" t="str">
        <f>IF(P15=0,"",V15/P15)</f>
        <v/>
      </c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</row>
    <row r="16" spans="1:35" ht="36" customHeight="1">
      <c r="A16" s="67" t="s">
        <v>3450</v>
      </c>
      <c r="B16" s="77" t="s">
        <v>2997</v>
      </c>
      <c r="C16" s="49">
        <v>110</v>
      </c>
      <c r="D16" s="49" t="s">
        <v>2991</v>
      </c>
      <c r="E16" s="426" t="s">
        <v>4379</v>
      </c>
      <c r="F16" s="426" t="s">
        <v>5034</v>
      </c>
      <c r="G16" s="398" t="s">
        <v>1009</v>
      </c>
      <c r="H16" s="398" t="s">
        <v>3451</v>
      </c>
      <c r="I16" s="430" t="s">
        <v>3452</v>
      </c>
      <c r="J16" s="428" t="s">
        <v>3436</v>
      </c>
      <c r="K16" s="429" t="s">
        <v>3381</v>
      </c>
      <c r="L16" s="46"/>
      <c r="M16" s="55"/>
      <c r="N16" s="250">
        <v>0</v>
      </c>
      <c r="O16" s="239">
        <v>44000</v>
      </c>
      <c r="P16" s="239">
        <v>44000</v>
      </c>
      <c r="Q16" s="239">
        <v>560419.57999999996</v>
      </c>
      <c r="R16" s="240">
        <f>IF(N16="","",Q16-N16)</f>
        <v>560419.57999999996</v>
      </c>
      <c r="S16" s="90" t="str">
        <f>IF(N16=0,"",R16/N16)</f>
        <v/>
      </c>
      <c r="T16" s="240">
        <f>IF(O16="","",Q16-O16)</f>
        <v>516419.57999999996</v>
      </c>
      <c r="U16" s="90">
        <f>IF(O16=0,"",T16/O16)</f>
        <v>11.736808636363635</v>
      </c>
      <c r="V16" s="240">
        <f>IF(P16="","",Q16-P16)</f>
        <v>516419.57999999996</v>
      </c>
      <c r="W16" s="90">
        <f>IF(P16=0,"",V16/P16)</f>
        <v>11.736808636363635</v>
      </c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</row>
    <row r="17" spans="1:35" ht="25.5" customHeight="1">
      <c r="A17" s="67" t="s">
        <v>3453</v>
      </c>
      <c r="B17" s="77" t="s">
        <v>2997</v>
      </c>
      <c r="C17" s="49">
        <v>110</v>
      </c>
      <c r="D17" s="49" t="s">
        <v>3001</v>
      </c>
      <c r="E17" s="426" t="s">
        <v>3454</v>
      </c>
      <c r="F17" s="426" t="s">
        <v>5035</v>
      </c>
      <c r="G17" s="398" t="s">
        <v>1011</v>
      </c>
      <c r="H17" s="398" t="s">
        <v>3455</v>
      </c>
      <c r="I17" s="430" t="s">
        <v>3456</v>
      </c>
      <c r="J17" s="428" t="s">
        <v>3436</v>
      </c>
      <c r="K17" s="429" t="s">
        <v>3381</v>
      </c>
      <c r="L17" s="46"/>
      <c r="M17" s="55"/>
      <c r="N17" s="88">
        <v>0</v>
      </c>
      <c r="O17" s="89">
        <v>0</v>
      </c>
      <c r="P17" s="89">
        <v>0</v>
      </c>
      <c r="Q17" s="89">
        <v>0</v>
      </c>
      <c r="R17" s="240">
        <f>IF(N17="","",Q17-N17)</f>
        <v>0</v>
      </c>
      <c r="S17" s="90" t="str">
        <f>IF(N17=0,"",R17/N17)</f>
        <v/>
      </c>
      <c r="T17" s="240">
        <f>IF(O17="","",Q17-O17)</f>
        <v>0</v>
      </c>
      <c r="U17" s="90" t="str">
        <f>IF(O17=0,"",T17/O17)</f>
        <v/>
      </c>
      <c r="V17" s="240">
        <f>IF(P17="","",Q17-P17)</f>
        <v>0</v>
      </c>
      <c r="W17" s="90" t="str">
        <f>IF(P17=0,"",V17/P17)</f>
        <v/>
      </c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</row>
    <row r="18" spans="1:35" ht="18" customHeight="1">
      <c r="A18" s="68" t="s">
        <v>2348</v>
      </c>
      <c r="B18" s="78" t="s">
        <v>2997</v>
      </c>
      <c r="C18" s="50" t="s">
        <v>2590</v>
      </c>
      <c r="D18" s="50" t="s">
        <v>2993</v>
      </c>
      <c r="E18" s="420" t="s">
        <v>2350</v>
      </c>
      <c r="F18" s="420" t="s">
        <v>2349</v>
      </c>
      <c r="G18" s="398"/>
      <c r="H18" s="398"/>
      <c r="I18" s="430"/>
      <c r="J18" s="423"/>
      <c r="K18" s="424"/>
      <c r="L18" s="46"/>
      <c r="M18" s="54"/>
      <c r="N18" s="88">
        <v>0</v>
      </c>
      <c r="O18" s="89">
        <v>0</v>
      </c>
      <c r="P18" s="89">
        <v>0</v>
      </c>
      <c r="Q18" s="89">
        <v>0</v>
      </c>
      <c r="R18" s="240">
        <f>IF(N18="","",Q18-N18)</f>
        <v>0</v>
      </c>
      <c r="S18" s="90" t="str">
        <f>IF(N18=0,"",R18/N18)</f>
        <v/>
      </c>
      <c r="T18" s="240">
        <f>IF(O18="","",Q18-O18)</f>
        <v>0</v>
      </c>
      <c r="U18" s="90" t="str">
        <f>IF(O18=0,"",T18/O18)</f>
        <v/>
      </c>
      <c r="V18" s="240">
        <f>IF(P18="","",Q18-P18)</f>
        <v>0</v>
      </c>
      <c r="W18" s="90" t="str">
        <f>IF(P18=0,"",V18/P18)</f>
        <v/>
      </c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</row>
    <row r="19" spans="1:35" ht="18" customHeight="1">
      <c r="A19" s="67" t="s">
        <v>2351</v>
      </c>
      <c r="B19" s="77" t="s">
        <v>2997</v>
      </c>
      <c r="C19" s="49" t="s">
        <v>2590</v>
      </c>
      <c r="D19" s="49" t="s">
        <v>2991</v>
      </c>
      <c r="E19" s="426" t="s">
        <v>2350</v>
      </c>
      <c r="F19" s="426" t="s">
        <v>2349</v>
      </c>
      <c r="G19" s="398" t="s">
        <v>1021</v>
      </c>
      <c r="H19" s="398" t="s">
        <v>3457</v>
      </c>
      <c r="I19" s="430" t="s">
        <v>3458</v>
      </c>
      <c r="J19" s="428" t="s">
        <v>3436</v>
      </c>
      <c r="K19" s="429" t="s">
        <v>3381</v>
      </c>
      <c r="L19" s="46"/>
      <c r="M19" s="55"/>
      <c r="N19" s="88">
        <v>763810.32</v>
      </c>
      <c r="O19" s="89">
        <v>866000</v>
      </c>
      <c r="P19" s="89">
        <v>783000</v>
      </c>
      <c r="Q19" s="89">
        <v>806000</v>
      </c>
      <c r="R19" s="240">
        <f>IF(N19="","",Q19-N19)</f>
        <v>42189.680000000051</v>
      </c>
      <c r="S19" s="90">
        <f>IF(N19=0,"",R19/N19)</f>
        <v>5.5235807759183006E-2</v>
      </c>
      <c r="T19" s="240">
        <f>IF(O19="","",Q19-O19)</f>
        <v>-60000</v>
      </c>
      <c r="U19" s="90">
        <f>IF(O19=0,"",T19/O19)</f>
        <v>-6.9284064665127015E-2</v>
      </c>
      <c r="V19" s="240">
        <f>IF(P19="","",Q19-P19)</f>
        <v>23000</v>
      </c>
      <c r="W19" s="90">
        <f>IF(P19=0,"",V19/P19)</f>
        <v>2.9374201787994891E-2</v>
      </c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</row>
    <row r="20" spans="1:35" ht="21">
      <c r="A20" s="68" t="s">
        <v>2352</v>
      </c>
      <c r="B20" s="78" t="s">
        <v>2997</v>
      </c>
      <c r="C20" s="50" t="s">
        <v>2995</v>
      </c>
      <c r="D20" s="50" t="s">
        <v>2993</v>
      </c>
      <c r="E20" s="420" t="s">
        <v>2353</v>
      </c>
      <c r="F20" s="420" t="s">
        <v>5036</v>
      </c>
      <c r="G20" s="398"/>
      <c r="H20" s="398"/>
      <c r="I20" s="430"/>
      <c r="J20" s="428"/>
      <c r="K20" s="424"/>
      <c r="L20" s="46"/>
      <c r="M20" s="54"/>
      <c r="N20" s="88">
        <v>0</v>
      </c>
      <c r="O20" s="89">
        <v>0</v>
      </c>
      <c r="P20" s="89">
        <v>0</v>
      </c>
      <c r="Q20" s="89">
        <v>0</v>
      </c>
      <c r="R20" s="240">
        <f>IF(N20="","",Q20-N20)</f>
        <v>0</v>
      </c>
      <c r="S20" s="90" t="str">
        <f>IF(N20=0,"",R20/N20)</f>
        <v/>
      </c>
      <c r="T20" s="240">
        <f>IF(O20="","",Q20-O20)</f>
        <v>0</v>
      </c>
      <c r="U20" s="90" t="str">
        <f>IF(O20=0,"",T20/O20)</f>
        <v/>
      </c>
      <c r="V20" s="240">
        <f>IF(P20="","",Q20-P20)</f>
        <v>0</v>
      </c>
      <c r="W20" s="90" t="str">
        <f>IF(P20=0,"",V20/P20)</f>
        <v/>
      </c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</row>
    <row r="21" spans="1:35" ht="18" customHeight="1">
      <c r="A21" s="67" t="s">
        <v>3459</v>
      </c>
      <c r="B21" s="77" t="s">
        <v>2997</v>
      </c>
      <c r="C21" s="49" t="s">
        <v>2995</v>
      </c>
      <c r="D21" s="49" t="s">
        <v>1289</v>
      </c>
      <c r="E21" s="426" t="s">
        <v>3460</v>
      </c>
      <c r="F21" s="426" t="s">
        <v>3461</v>
      </c>
      <c r="G21" s="398" t="s">
        <v>1023</v>
      </c>
      <c r="H21" s="398" t="s">
        <v>3462</v>
      </c>
      <c r="I21" s="430" t="s">
        <v>3463</v>
      </c>
      <c r="J21" s="428" t="s">
        <v>3436</v>
      </c>
      <c r="K21" s="429" t="s">
        <v>3381</v>
      </c>
      <c r="L21" s="46"/>
      <c r="M21" s="55"/>
      <c r="N21" s="88">
        <v>7211172.4900000002</v>
      </c>
      <c r="O21" s="89">
        <v>7633000</v>
      </c>
      <c r="P21" s="89">
        <f>5400000+600000</f>
        <v>6000000</v>
      </c>
      <c r="Q21" s="89">
        <v>8650000</v>
      </c>
      <c r="R21" s="240">
        <f>IF(N21="","",Q21-N21)</f>
        <v>1438827.5099999998</v>
      </c>
      <c r="S21" s="90">
        <f>IF(N21=0,"",R21/N21)</f>
        <v>0.19952754035425932</v>
      </c>
      <c r="T21" s="240">
        <f>IF(O21="","",Q21-O21)</f>
        <v>1017000</v>
      </c>
      <c r="U21" s="90">
        <f>IF(O21=0,"",T21/O21)</f>
        <v>0.13323725926896371</v>
      </c>
      <c r="V21" s="240">
        <f>IF(P21="","",Q21-P21)</f>
        <v>2650000</v>
      </c>
      <c r="W21" s="90">
        <f>IF(P21=0,"",V21/P21)</f>
        <v>0.44166666666666665</v>
      </c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</row>
    <row r="22" spans="1:35" ht="18" customHeight="1">
      <c r="A22" s="68" t="s">
        <v>3464</v>
      </c>
      <c r="B22" s="78" t="s">
        <v>2997</v>
      </c>
      <c r="C22" s="50" t="s">
        <v>2389</v>
      </c>
      <c r="D22" s="50" t="s">
        <v>2993</v>
      </c>
      <c r="E22" s="420" t="s">
        <v>3465</v>
      </c>
      <c r="F22" s="420" t="s">
        <v>3468</v>
      </c>
      <c r="G22" s="398"/>
      <c r="H22" s="398"/>
      <c r="I22" s="430"/>
      <c r="J22" s="428"/>
      <c r="K22" s="429"/>
      <c r="L22" s="46"/>
      <c r="M22" s="55"/>
      <c r="N22" s="88">
        <v>0</v>
      </c>
      <c r="O22" s="89">
        <v>0</v>
      </c>
      <c r="P22" s="89">
        <v>0</v>
      </c>
      <c r="Q22" s="89">
        <v>0</v>
      </c>
      <c r="R22" s="240">
        <f>IF(N22="","",Q22-N22)</f>
        <v>0</v>
      </c>
      <c r="S22" s="90" t="str">
        <f>IF(N22=0,"",R22/N22)</f>
        <v/>
      </c>
      <c r="T22" s="240">
        <f>IF(O22="","",Q22-O22)</f>
        <v>0</v>
      </c>
      <c r="U22" s="90" t="str">
        <f>IF(O22=0,"",T22/O22)</f>
        <v/>
      </c>
      <c r="V22" s="240">
        <f>IF(P22="","",Q22-P22)</f>
        <v>0</v>
      </c>
      <c r="W22" s="90" t="str">
        <f>IF(P22=0,"",V22/P22)</f>
        <v/>
      </c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</row>
    <row r="23" spans="1:35" ht="18" customHeight="1">
      <c r="A23" s="67" t="s">
        <v>3466</v>
      </c>
      <c r="B23" s="77" t="s">
        <v>2997</v>
      </c>
      <c r="C23" s="49" t="s">
        <v>2389</v>
      </c>
      <c r="D23" s="49" t="s">
        <v>2991</v>
      </c>
      <c r="E23" s="426" t="s">
        <v>3467</v>
      </c>
      <c r="F23" s="426" t="s">
        <v>3468</v>
      </c>
      <c r="G23" s="398" t="s">
        <v>1025</v>
      </c>
      <c r="H23" s="398" t="s">
        <v>3469</v>
      </c>
      <c r="I23" s="430" t="s">
        <v>2307</v>
      </c>
      <c r="J23" s="428" t="s">
        <v>3436</v>
      </c>
      <c r="K23" s="429" t="s">
        <v>3381</v>
      </c>
      <c r="L23" s="46"/>
      <c r="M23" s="55"/>
      <c r="N23" s="88">
        <v>128057.75</v>
      </c>
      <c r="O23" s="89">
        <v>105000</v>
      </c>
      <c r="P23" s="89">
        <v>115000</v>
      </c>
      <c r="Q23" s="89">
        <v>120000</v>
      </c>
      <c r="R23" s="240">
        <f>IF(N23="","",Q23-N23)</f>
        <v>-8057.75</v>
      </c>
      <c r="S23" s="90">
        <f>IF(N23=0,"",R23/N23)</f>
        <v>-6.2922782885065531E-2</v>
      </c>
      <c r="T23" s="240">
        <f>IF(O23="","",Q23-O23)</f>
        <v>15000</v>
      </c>
      <c r="U23" s="90">
        <f>IF(O23=0,"",T23/O23)</f>
        <v>0.14285714285714285</v>
      </c>
      <c r="V23" s="240">
        <f>IF(P23="","",Q23-P23)</f>
        <v>5000</v>
      </c>
      <c r="W23" s="90">
        <f>IF(P23=0,"",V23/P23)</f>
        <v>4.3478260869565216E-2</v>
      </c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</row>
    <row r="24" spans="1:35" ht="18" customHeight="1">
      <c r="A24" s="68" t="s">
        <v>3470</v>
      </c>
      <c r="B24" s="78" t="s">
        <v>2997</v>
      </c>
      <c r="C24" s="50" t="s">
        <v>1174</v>
      </c>
      <c r="D24" s="50" t="s">
        <v>2993</v>
      </c>
      <c r="E24" s="420" t="s">
        <v>3471</v>
      </c>
      <c r="F24" s="420" t="s">
        <v>3472</v>
      </c>
      <c r="G24" s="432"/>
      <c r="H24" s="432"/>
      <c r="I24" s="433"/>
      <c r="J24" s="423"/>
      <c r="K24" s="424"/>
      <c r="L24" s="46"/>
      <c r="M24" s="54"/>
      <c r="N24" s="88">
        <v>0</v>
      </c>
      <c r="O24" s="89">
        <v>0</v>
      </c>
      <c r="P24" s="89">
        <v>0</v>
      </c>
      <c r="Q24" s="89">
        <v>0</v>
      </c>
      <c r="R24" s="240">
        <f>IF(N24="","",Q24-N24)</f>
        <v>0</v>
      </c>
      <c r="S24" s="90" t="str">
        <f>IF(N24=0,"",R24/N24)</f>
        <v/>
      </c>
      <c r="T24" s="240">
        <f>IF(O24="","",Q24-O24)</f>
        <v>0</v>
      </c>
      <c r="U24" s="90" t="str">
        <f>IF(O24=0,"",T24/O24)</f>
        <v/>
      </c>
      <c r="V24" s="240">
        <f>IF(P24="","",Q24-P24)</f>
        <v>0</v>
      </c>
      <c r="W24" s="90" t="str">
        <f>IF(P24=0,"",V24/P24)</f>
        <v/>
      </c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</row>
    <row r="25" spans="1:35" ht="18" customHeight="1">
      <c r="A25" s="67" t="s">
        <v>3473</v>
      </c>
      <c r="B25" s="77" t="s">
        <v>2997</v>
      </c>
      <c r="C25" s="49" t="s">
        <v>1174</v>
      </c>
      <c r="D25" s="49" t="s">
        <v>2991</v>
      </c>
      <c r="E25" s="426" t="s">
        <v>3471</v>
      </c>
      <c r="F25" s="426" t="s">
        <v>3472</v>
      </c>
      <c r="G25" s="398" t="s">
        <v>1015</v>
      </c>
      <c r="H25" s="398" t="s">
        <v>3474</v>
      </c>
      <c r="I25" s="430" t="s">
        <v>2304</v>
      </c>
      <c r="J25" s="428" t="s">
        <v>3436</v>
      </c>
      <c r="K25" s="429" t="s">
        <v>3381</v>
      </c>
      <c r="L25" s="46"/>
      <c r="M25" s="55"/>
      <c r="N25" s="88">
        <v>50561150.920000002</v>
      </c>
      <c r="O25" s="89">
        <v>51774000</v>
      </c>
      <c r="P25" s="89">
        <f>46370000+1000000</f>
        <v>47370000</v>
      </c>
      <c r="Q25" s="89">
        <v>53595000</v>
      </c>
      <c r="R25" s="240">
        <f>IF(N25="","",Q25-N25)</f>
        <v>3033849.0799999982</v>
      </c>
      <c r="S25" s="90">
        <f>IF(N25=0,"",R25/N25)</f>
        <v>6.0003560536038489E-2</v>
      </c>
      <c r="T25" s="240">
        <f>IF(O25="","",Q25-O25)</f>
        <v>1821000</v>
      </c>
      <c r="U25" s="90">
        <f>IF(O25=0,"",T25/O25)</f>
        <v>3.5172094101286362E-2</v>
      </c>
      <c r="V25" s="240">
        <f>IF(P25="","",Q25-P25)</f>
        <v>6225000</v>
      </c>
      <c r="W25" s="90">
        <f>IF(P25=0,"",V25/P25)</f>
        <v>0.13141228625712476</v>
      </c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</row>
    <row r="26" spans="1:35" ht="18" customHeight="1">
      <c r="A26" s="67" t="s">
        <v>3475</v>
      </c>
      <c r="B26" s="77" t="s">
        <v>2997</v>
      </c>
      <c r="C26" s="49" t="s">
        <v>1174</v>
      </c>
      <c r="D26" s="49" t="s">
        <v>3001</v>
      </c>
      <c r="E26" s="426" t="s">
        <v>3476</v>
      </c>
      <c r="F26" s="426" t="s">
        <v>3477</v>
      </c>
      <c r="G26" s="398" t="s">
        <v>1017</v>
      </c>
      <c r="H26" s="398" t="s">
        <v>3478</v>
      </c>
      <c r="I26" s="430" t="s">
        <v>3479</v>
      </c>
      <c r="J26" s="428" t="s">
        <v>3436</v>
      </c>
      <c r="K26" s="429" t="s">
        <v>3381</v>
      </c>
      <c r="L26" s="46"/>
      <c r="M26" s="55"/>
      <c r="N26" s="88">
        <v>2857937.1</v>
      </c>
      <c r="O26" s="89">
        <v>2699000</v>
      </c>
      <c r="P26" s="89">
        <v>2670000</v>
      </c>
      <c r="Q26" s="89">
        <v>3029000</v>
      </c>
      <c r="R26" s="240">
        <f>IF(N26="","",Q26-N26)</f>
        <v>171062.89999999991</v>
      </c>
      <c r="S26" s="90">
        <f>IF(N26=0,"",R26/N26)</f>
        <v>5.9855376103273898E-2</v>
      </c>
      <c r="T26" s="240">
        <f>IF(O26="","",Q26-O26)</f>
        <v>330000</v>
      </c>
      <c r="U26" s="90">
        <f>IF(O26=0,"",T26/O26)</f>
        <v>0.12226750648388292</v>
      </c>
      <c r="V26" s="240">
        <f>IF(P26="","",Q26-P26)</f>
        <v>359000</v>
      </c>
      <c r="W26" s="90">
        <f>IF(P26=0,"",V26/P26)</f>
        <v>0.1344569288389513</v>
      </c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</row>
    <row r="27" spans="1:35" ht="18" customHeight="1">
      <c r="A27" s="67" t="s">
        <v>3480</v>
      </c>
      <c r="B27" s="77" t="s">
        <v>2997</v>
      </c>
      <c r="C27" s="49" t="s">
        <v>1174</v>
      </c>
      <c r="D27" s="49" t="s">
        <v>2463</v>
      </c>
      <c r="E27" s="426" t="s">
        <v>3481</v>
      </c>
      <c r="F27" s="426" t="s">
        <v>3482</v>
      </c>
      <c r="G27" s="398" t="s">
        <v>1019</v>
      </c>
      <c r="H27" s="398" t="s">
        <v>3483</v>
      </c>
      <c r="I27" s="430" t="s">
        <v>3484</v>
      </c>
      <c r="J27" s="428" t="s">
        <v>3436</v>
      </c>
      <c r="K27" s="429" t="s">
        <v>3381</v>
      </c>
      <c r="L27" s="46"/>
      <c r="M27" s="55"/>
      <c r="N27" s="88">
        <v>16277452.360000001</v>
      </c>
      <c r="O27" s="89">
        <v>16432000</v>
      </c>
      <c r="P27" s="89">
        <f>21000000+2000000</f>
        <v>23000000</v>
      </c>
      <c r="Q27" s="89">
        <v>22000000</v>
      </c>
      <c r="R27" s="240">
        <f>IF(N27="","",Q27-N27)</f>
        <v>5722547.6399999987</v>
      </c>
      <c r="S27" s="90">
        <f>IF(N27=0,"",R27/N27)</f>
        <v>0.35156285599474474</v>
      </c>
      <c r="T27" s="240">
        <f>IF(O27="","",Q27-O27)</f>
        <v>5568000</v>
      </c>
      <c r="U27" s="90">
        <f>IF(O27=0,"",T27/O27)</f>
        <v>0.33885102239532622</v>
      </c>
      <c r="V27" s="240">
        <f>IF(P27="","",Q27-P27)</f>
        <v>-1000000</v>
      </c>
      <c r="W27" s="90">
        <f>IF(P27=0,"",V27/P27)</f>
        <v>-4.3478260869565216E-2</v>
      </c>
      <c r="Y27" s="62"/>
      <c r="Z27" s="407"/>
      <c r="AA27" s="62"/>
      <c r="AB27" s="62"/>
      <c r="AC27" s="62"/>
      <c r="AD27" s="62"/>
      <c r="AE27" s="62"/>
      <c r="AF27" s="62"/>
      <c r="AG27" s="62"/>
      <c r="AH27" s="62"/>
      <c r="AI27" s="62"/>
    </row>
    <row r="28" spans="1:35" ht="31.5">
      <c r="A28" s="67" t="s">
        <v>4428</v>
      </c>
      <c r="B28" s="77" t="s">
        <v>2997</v>
      </c>
      <c r="C28" s="49" t="s">
        <v>1174</v>
      </c>
      <c r="D28" s="49" t="s">
        <v>1461</v>
      </c>
      <c r="E28" s="426" t="s">
        <v>4429</v>
      </c>
      <c r="F28" s="426" t="s">
        <v>5198</v>
      </c>
      <c r="G28" s="398" t="s">
        <v>1019</v>
      </c>
      <c r="H28" s="398" t="s">
        <v>3483</v>
      </c>
      <c r="I28" s="430" t="s">
        <v>3484</v>
      </c>
      <c r="J28" s="428" t="s">
        <v>3436</v>
      </c>
      <c r="K28" s="429" t="s">
        <v>3381</v>
      </c>
      <c r="L28" s="46"/>
      <c r="M28" s="55"/>
      <c r="N28" s="88">
        <v>1312.11</v>
      </c>
      <c r="O28" s="89">
        <v>100000</v>
      </c>
      <c r="P28" s="89">
        <v>11000</v>
      </c>
      <c r="Q28" s="89">
        <v>100000</v>
      </c>
      <c r="R28" s="240">
        <f>IF(N28="","",Q28-N28)</f>
        <v>98687.89</v>
      </c>
      <c r="S28" s="90">
        <f>IF(N28=0,"",R28/N28)</f>
        <v>75.213122375410606</v>
      </c>
      <c r="T28" s="240">
        <f>IF(O28="","",Q28-O28)</f>
        <v>0</v>
      </c>
      <c r="U28" s="90">
        <f>IF(O28=0,"",T28/O28)</f>
        <v>0</v>
      </c>
      <c r="V28" s="240">
        <f>IF(P28="","",Q28-P28)</f>
        <v>89000</v>
      </c>
      <c r="W28" s="90">
        <f>IF(P28=0,"",V28/P28)</f>
        <v>8.0909090909090917</v>
      </c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</row>
    <row r="29" spans="1:35" ht="25.5" customHeight="1">
      <c r="A29" s="68" t="s">
        <v>2354</v>
      </c>
      <c r="B29" s="78" t="s">
        <v>2997</v>
      </c>
      <c r="C29" s="50" t="s">
        <v>3002</v>
      </c>
      <c r="D29" s="50" t="s">
        <v>2993</v>
      </c>
      <c r="E29" s="420" t="s">
        <v>2912</v>
      </c>
      <c r="F29" s="420" t="s">
        <v>5037</v>
      </c>
      <c r="G29" s="398"/>
      <c r="H29" s="398"/>
      <c r="I29" s="430"/>
      <c r="J29" s="423"/>
      <c r="K29" s="424"/>
      <c r="L29" s="46"/>
      <c r="M29" s="54"/>
      <c r="N29" s="88">
        <v>0</v>
      </c>
      <c r="O29" s="89">
        <v>0</v>
      </c>
      <c r="P29" s="89">
        <v>0</v>
      </c>
      <c r="Q29" s="89">
        <v>0</v>
      </c>
      <c r="R29" s="240">
        <f>IF(N29="","",Q29-N29)</f>
        <v>0</v>
      </c>
      <c r="S29" s="90" t="str">
        <f>IF(N29=0,"",R29/N29)</f>
        <v/>
      </c>
      <c r="T29" s="240">
        <f>IF(O29="","",Q29-O29)</f>
        <v>0</v>
      </c>
      <c r="U29" s="90" t="str">
        <f>IF(O29=0,"",T29/O29)</f>
        <v/>
      </c>
      <c r="V29" s="240">
        <f>IF(P29="","",Q29-P29)</f>
        <v>0</v>
      </c>
      <c r="W29" s="90" t="str">
        <f>IF(P29=0,"",V29/P29)</f>
        <v/>
      </c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</row>
    <row r="30" spans="1:35">
      <c r="A30" s="67" t="s">
        <v>2913</v>
      </c>
      <c r="B30" s="77" t="s">
        <v>2997</v>
      </c>
      <c r="C30" s="49" t="s">
        <v>3002</v>
      </c>
      <c r="D30" s="49" t="s">
        <v>2991</v>
      </c>
      <c r="E30" s="426" t="s">
        <v>4170</v>
      </c>
      <c r="F30" s="426" t="s">
        <v>5038</v>
      </c>
      <c r="G30" s="398" t="s">
        <v>1027</v>
      </c>
      <c r="H30" s="398" t="s">
        <v>2809</v>
      </c>
      <c r="I30" s="430" t="s">
        <v>2309</v>
      </c>
      <c r="J30" s="428" t="s">
        <v>3436</v>
      </c>
      <c r="K30" s="429" t="s">
        <v>3381</v>
      </c>
      <c r="L30" s="46"/>
      <c r="M30" s="55"/>
      <c r="N30" s="88">
        <v>28350.92</v>
      </c>
      <c r="O30" s="89">
        <v>38000</v>
      </c>
      <c r="P30" s="89">
        <v>35000</v>
      </c>
      <c r="Q30" s="89">
        <v>40000</v>
      </c>
      <c r="R30" s="240">
        <f>IF(N30="","",Q30-N30)</f>
        <v>11649.080000000002</v>
      </c>
      <c r="S30" s="90">
        <f>IF(N30=0,"",R30/N30)</f>
        <v>0.41088895880627518</v>
      </c>
      <c r="T30" s="240">
        <f>IF(O30="","",Q30-O30)</f>
        <v>2000</v>
      </c>
      <c r="U30" s="90">
        <f>IF(O30=0,"",T30/O30)</f>
        <v>5.2631578947368418E-2</v>
      </c>
      <c r="V30" s="240">
        <f>IF(P30="","",Q30-P30)</f>
        <v>5000</v>
      </c>
      <c r="W30" s="90">
        <f>IF(P30=0,"",V30/P30)</f>
        <v>0.14285714285714285</v>
      </c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</row>
    <row r="31" spans="1:35" ht="18" customHeight="1">
      <c r="A31" s="68" t="s">
        <v>2810</v>
      </c>
      <c r="B31" s="78" t="s">
        <v>2997</v>
      </c>
      <c r="C31" s="50" t="s">
        <v>1991</v>
      </c>
      <c r="D31" s="50" t="s">
        <v>2993</v>
      </c>
      <c r="E31" s="420" t="s">
        <v>2811</v>
      </c>
      <c r="F31" s="420" t="s">
        <v>5039</v>
      </c>
      <c r="G31" s="432"/>
      <c r="H31" s="432"/>
      <c r="I31" s="433"/>
      <c r="J31" s="423"/>
      <c r="K31" s="424"/>
      <c r="L31" s="46"/>
      <c r="M31" s="54"/>
      <c r="N31" s="88">
        <v>0</v>
      </c>
      <c r="O31" s="89">
        <v>0</v>
      </c>
      <c r="P31" s="89">
        <v>0</v>
      </c>
      <c r="Q31" s="89">
        <v>0</v>
      </c>
      <c r="R31" s="240">
        <f>IF(N31="","",Q31-N31)</f>
        <v>0</v>
      </c>
      <c r="S31" s="90" t="str">
        <f>IF(N31=0,"",R31/N31)</f>
        <v/>
      </c>
      <c r="T31" s="240">
        <f>IF(O31="","",Q31-O31)</f>
        <v>0</v>
      </c>
      <c r="U31" s="90" t="str">
        <f>IF(O31=0,"",T31/O31)</f>
        <v/>
      </c>
      <c r="V31" s="240">
        <f>IF(P31="","",Q31-P31)</f>
        <v>0</v>
      </c>
      <c r="W31" s="90" t="str">
        <f>IF(P31=0,"",V31/P31)</f>
        <v/>
      </c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</row>
    <row r="32" spans="1:35" ht="18" customHeight="1">
      <c r="A32" s="67" t="s">
        <v>2812</v>
      </c>
      <c r="B32" s="77" t="s">
        <v>2997</v>
      </c>
      <c r="C32" s="49" t="s">
        <v>1991</v>
      </c>
      <c r="D32" s="49" t="s">
        <v>2991</v>
      </c>
      <c r="E32" s="426" t="s">
        <v>2811</v>
      </c>
      <c r="F32" s="426" t="s">
        <v>5039</v>
      </c>
      <c r="G32" s="398" t="s">
        <v>1029</v>
      </c>
      <c r="H32" s="398" t="s">
        <v>2813</v>
      </c>
      <c r="I32" s="430" t="s">
        <v>1988</v>
      </c>
      <c r="J32" s="428" t="s">
        <v>3436</v>
      </c>
      <c r="K32" s="429" t="s">
        <v>3381</v>
      </c>
      <c r="L32" s="46"/>
      <c r="M32" s="55"/>
      <c r="N32" s="88">
        <v>4032520.51</v>
      </c>
      <c r="O32" s="89">
        <v>4319000</v>
      </c>
      <c r="P32" s="89">
        <f>19500000+1000000</f>
        <v>20500000</v>
      </c>
      <c r="Q32" s="89">
        <v>15150000</v>
      </c>
      <c r="R32" s="240">
        <f>IF(N32="","",Q32-N32)</f>
        <v>11117479.49</v>
      </c>
      <c r="S32" s="90">
        <f>IF(N32=0,"",R32/N32)</f>
        <v>2.7569554729927463</v>
      </c>
      <c r="T32" s="240">
        <f>IF(O32="","",Q32-O32)</f>
        <v>10831000</v>
      </c>
      <c r="U32" s="90">
        <f>IF(O32=0,"",T32/O32)</f>
        <v>2.5077564250984024</v>
      </c>
      <c r="V32" s="240">
        <f>IF(P32="","",Q32-P32)</f>
        <v>-5350000</v>
      </c>
      <c r="W32" s="90">
        <f>IF(P32=0,"",V32/P32)</f>
        <v>-0.26097560975609757</v>
      </c>
      <c r="Y32" s="62"/>
      <c r="Z32" s="408"/>
      <c r="AA32" s="62"/>
      <c r="AB32" s="62"/>
      <c r="AC32" s="62"/>
      <c r="AD32" s="62"/>
      <c r="AE32" s="62"/>
      <c r="AF32" s="62"/>
      <c r="AG32" s="62"/>
      <c r="AH32" s="62"/>
      <c r="AI32" s="62"/>
    </row>
    <row r="33" spans="1:35" ht="36.75" customHeight="1">
      <c r="A33" s="67" t="s">
        <v>5779</v>
      </c>
      <c r="B33" s="77" t="s">
        <v>2997</v>
      </c>
      <c r="C33" s="49" t="s">
        <v>1991</v>
      </c>
      <c r="D33" s="49" t="s">
        <v>3001</v>
      </c>
      <c r="E33" s="426" t="s">
        <v>5780</v>
      </c>
      <c r="F33" s="426" t="s">
        <v>5781</v>
      </c>
      <c r="G33" s="398" t="s">
        <v>1029</v>
      </c>
      <c r="H33" s="398" t="s">
        <v>2813</v>
      </c>
      <c r="I33" s="425" t="s">
        <v>1988</v>
      </c>
      <c r="J33" s="428" t="s">
        <v>3436</v>
      </c>
      <c r="K33" s="429" t="s">
        <v>3381</v>
      </c>
      <c r="L33" s="485" t="s">
        <v>2346</v>
      </c>
      <c r="M33" s="485"/>
      <c r="N33" s="88">
        <v>0</v>
      </c>
      <c r="O33" s="89">
        <v>0</v>
      </c>
      <c r="P33" s="89">
        <v>0</v>
      </c>
      <c r="Q33" s="89">
        <v>0</v>
      </c>
      <c r="R33" s="240">
        <f>IF(N33="","",Q33-N33)</f>
        <v>0</v>
      </c>
      <c r="S33" s="90" t="str">
        <f>IF(N33=0,"",R33/N33)</f>
        <v/>
      </c>
      <c r="T33" s="240">
        <f>IF(O33="","",Q33-O33)</f>
        <v>0</v>
      </c>
      <c r="U33" s="90" t="str">
        <f>IF(O33=0,"",T33/O33)</f>
        <v/>
      </c>
      <c r="V33" s="240">
        <f>IF(P33="","",Q33-P33)</f>
        <v>0</v>
      </c>
      <c r="W33" s="90" t="str">
        <f>IF(P33=0,"",V33/P33)</f>
        <v/>
      </c>
      <c r="Y33" s="62"/>
      <c r="Z33" s="408"/>
      <c r="AA33" s="62"/>
      <c r="AB33" s="62"/>
      <c r="AC33" s="62"/>
      <c r="AD33" s="62"/>
      <c r="AE33" s="62"/>
      <c r="AF33" s="62"/>
      <c r="AG33" s="62"/>
      <c r="AH33" s="62"/>
      <c r="AI33" s="62"/>
    </row>
    <row r="34" spans="1:35" ht="18" customHeight="1">
      <c r="A34" s="64" t="s">
        <v>2914</v>
      </c>
      <c r="B34" s="86" t="s">
        <v>2589</v>
      </c>
      <c r="C34" s="87" t="s">
        <v>2992</v>
      </c>
      <c r="D34" s="87" t="s">
        <v>2993</v>
      </c>
      <c r="E34" s="415" t="s">
        <v>2915</v>
      </c>
      <c r="F34" s="415" t="s">
        <v>5040</v>
      </c>
      <c r="G34" s="416"/>
      <c r="H34" s="416"/>
      <c r="I34" s="417"/>
      <c r="J34" s="418"/>
      <c r="K34" s="419"/>
      <c r="L34" s="46"/>
      <c r="M34" s="96"/>
      <c r="N34" s="88">
        <v>0</v>
      </c>
      <c r="O34" s="89">
        <v>0</v>
      </c>
      <c r="P34" s="89">
        <v>0</v>
      </c>
      <c r="Q34" s="89">
        <v>0</v>
      </c>
      <c r="R34" s="240">
        <f>IF(N34="","",Q34-N34)</f>
        <v>0</v>
      </c>
      <c r="S34" s="90" t="str">
        <f>IF(N34=0,"",R34/N34)</f>
        <v/>
      </c>
      <c r="T34" s="240">
        <f>IF(O34="","",Q34-O34)</f>
        <v>0</v>
      </c>
      <c r="U34" s="90" t="str">
        <f>IF(O34=0,"",T34/O34)</f>
        <v/>
      </c>
      <c r="V34" s="240">
        <f>IF(P34="","",Q34-P34)</f>
        <v>0</v>
      </c>
      <c r="W34" s="90" t="str">
        <f>IF(P34=0,"",V34/P34)</f>
        <v/>
      </c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</row>
    <row r="35" spans="1:35" ht="18" customHeight="1">
      <c r="A35" s="66" t="s">
        <v>2916</v>
      </c>
      <c r="B35" s="75" t="s">
        <v>2589</v>
      </c>
      <c r="C35" s="52" t="s">
        <v>2994</v>
      </c>
      <c r="D35" s="52" t="s">
        <v>2993</v>
      </c>
      <c r="E35" s="434" t="s">
        <v>2918</v>
      </c>
      <c r="F35" s="420" t="s">
        <v>2917</v>
      </c>
      <c r="G35" s="435"/>
      <c r="H35" s="435"/>
      <c r="I35" s="436"/>
      <c r="J35" s="437"/>
      <c r="K35" s="438"/>
      <c r="L35" s="46"/>
      <c r="M35" s="55"/>
      <c r="N35" s="88">
        <v>0</v>
      </c>
      <c r="O35" s="89">
        <v>0</v>
      </c>
      <c r="P35" s="89">
        <v>0</v>
      </c>
      <c r="Q35" s="89">
        <v>0</v>
      </c>
      <c r="R35" s="240">
        <f>IF(N35="","",Q35-N35)</f>
        <v>0</v>
      </c>
      <c r="S35" s="90" t="str">
        <f>IF(N35=0,"",R35/N35)</f>
        <v/>
      </c>
      <c r="T35" s="240">
        <f>IF(O35="","",Q35-O35)</f>
        <v>0</v>
      </c>
      <c r="U35" s="90" t="str">
        <f>IF(O35=0,"",T35/O35)</f>
        <v/>
      </c>
      <c r="V35" s="240">
        <f>IF(P35="","",Q35-P35)</f>
        <v>0</v>
      </c>
      <c r="W35" s="90" t="str">
        <f>IF(P35=0,"",V35/P35)</f>
        <v/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</row>
    <row r="36" spans="1:35" ht="18" customHeight="1">
      <c r="A36" s="65" t="s">
        <v>2919</v>
      </c>
      <c r="B36" s="76" t="s">
        <v>2589</v>
      </c>
      <c r="C36" s="48" t="s">
        <v>2994</v>
      </c>
      <c r="D36" s="48" t="s">
        <v>2991</v>
      </c>
      <c r="E36" s="439" t="s">
        <v>2918</v>
      </c>
      <c r="F36" s="426" t="s">
        <v>2917</v>
      </c>
      <c r="G36" s="435" t="s">
        <v>1035</v>
      </c>
      <c r="H36" s="435" t="s">
        <v>2814</v>
      </c>
      <c r="I36" s="436" t="s">
        <v>2920</v>
      </c>
      <c r="J36" s="437" t="s">
        <v>2921</v>
      </c>
      <c r="K36" s="438" t="s">
        <v>3382</v>
      </c>
      <c r="L36" s="46"/>
      <c r="M36" s="55"/>
      <c r="N36" s="88">
        <v>4812952.5200000005</v>
      </c>
      <c r="O36" s="89">
        <v>4864000</v>
      </c>
      <c r="P36" s="89">
        <v>4450000</v>
      </c>
      <c r="Q36" s="89">
        <v>4922000</v>
      </c>
      <c r="R36" s="240">
        <f>IF(N36="","",Q36-N36)</f>
        <v>109047.47999999952</v>
      </c>
      <c r="S36" s="90">
        <f>IF(N36=0,"",R36/N36)</f>
        <v>2.2657086174621043E-2</v>
      </c>
      <c r="T36" s="240">
        <f>IF(O36="","",Q36-O36)</f>
        <v>58000</v>
      </c>
      <c r="U36" s="90">
        <f>IF(O36=0,"",T36/O36)</f>
        <v>1.1924342105263159E-2</v>
      </c>
      <c r="V36" s="240">
        <f>IF(P36="","",Q36-P36)</f>
        <v>472000</v>
      </c>
      <c r="W36" s="90">
        <f>IF(P36=0,"",V36/P36)</f>
        <v>0.10606741573033708</v>
      </c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</row>
    <row r="37" spans="1:35" ht="24" customHeight="1">
      <c r="A37" s="66" t="s">
        <v>2922</v>
      </c>
      <c r="B37" s="75" t="s">
        <v>2589</v>
      </c>
      <c r="C37" s="52" t="s">
        <v>2995</v>
      </c>
      <c r="D37" s="52" t="s">
        <v>2993</v>
      </c>
      <c r="E37" s="434" t="s">
        <v>2924</v>
      </c>
      <c r="F37" s="420" t="s">
        <v>2923</v>
      </c>
      <c r="G37" s="435"/>
      <c r="H37" s="435"/>
      <c r="I37" s="436"/>
      <c r="J37" s="437"/>
      <c r="K37" s="438"/>
      <c r="L37" s="46"/>
      <c r="M37" s="55"/>
      <c r="N37" s="88">
        <v>0</v>
      </c>
      <c r="O37" s="89">
        <v>0</v>
      </c>
      <c r="P37" s="89">
        <v>0</v>
      </c>
      <c r="Q37" s="89">
        <v>0</v>
      </c>
      <c r="R37" s="240">
        <f>IF(N37="","",Q37-N37)</f>
        <v>0</v>
      </c>
      <c r="S37" s="90" t="str">
        <f>IF(N37=0,"",R37/N37)</f>
        <v/>
      </c>
      <c r="T37" s="240">
        <f>IF(O37="","",Q37-O37)</f>
        <v>0</v>
      </c>
      <c r="U37" s="90" t="str">
        <f>IF(O37=0,"",T37/O37)</f>
        <v/>
      </c>
      <c r="V37" s="240">
        <f>IF(P37="","",Q37-P37)</f>
        <v>0</v>
      </c>
      <c r="W37" s="90" t="str">
        <f>IF(P37=0,"",V37/P37)</f>
        <v/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</row>
    <row r="38" spans="1:35" ht="18.75" customHeight="1">
      <c r="A38" s="65" t="s">
        <v>2925</v>
      </c>
      <c r="B38" s="76" t="s">
        <v>2589</v>
      </c>
      <c r="C38" s="48" t="s">
        <v>2995</v>
      </c>
      <c r="D38" s="48" t="s">
        <v>2991</v>
      </c>
      <c r="E38" s="439" t="s">
        <v>2927</v>
      </c>
      <c r="F38" s="426" t="s">
        <v>2926</v>
      </c>
      <c r="G38" s="435" t="s">
        <v>1037</v>
      </c>
      <c r="H38" s="435" t="s">
        <v>2815</v>
      </c>
      <c r="I38" s="436" t="s">
        <v>2928</v>
      </c>
      <c r="J38" s="437" t="s">
        <v>2921</v>
      </c>
      <c r="K38" s="438" t="s">
        <v>3382</v>
      </c>
      <c r="L38" s="46"/>
      <c r="M38" s="55"/>
      <c r="N38" s="88">
        <v>421752.24</v>
      </c>
      <c r="O38" s="89">
        <v>442000</v>
      </c>
      <c r="P38" s="89">
        <v>1370000</v>
      </c>
      <c r="Q38" s="89">
        <v>762000</v>
      </c>
      <c r="R38" s="240">
        <f>IF(N38="","",Q38-N38)</f>
        <v>340247.76</v>
      </c>
      <c r="S38" s="90">
        <f>IF(N38=0,"",R38/N38)</f>
        <v>0.80674796178913011</v>
      </c>
      <c r="T38" s="240">
        <f>IF(O38="","",Q38-O38)</f>
        <v>320000</v>
      </c>
      <c r="U38" s="90">
        <f>IF(O38=0,"",T38/O38)</f>
        <v>0.72398190045248867</v>
      </c>
      <c r="V38" s="240">
        <f>IF(P38="","",Q38-P38)</f>
        <v>-608000</v>
      </c>
      <c r="W38" s="90">
        <f>IF(P38=0,"",V38/P38)</f>
        <v>-0.44379562043795623</v>
      </c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</row>
    <row r="39" spans="1:35" ht="18.75" customHeight="1">
      <c r="A39" s="65" t="s">
        <v>2929</v>
      </c>
      <c r="B39" s="76" t="s">
        <v>2589</v>
      </c>
      <c r="C39" s="48" t="s">
        <v>2995</v>
      </c>
      <c r="D39" s="48" t="s">
        <v>3001</v>
      </c>
      <c r="E39" s="439" t="s">
        <v>2366</v>
      </c>
      <c r="F39" s="426" t="s">
        <v>2930</v>
      </c>
      <c r="G39" s="435" t="s">
        <v>1037</v>
      </c>
      <c r="H39" s="435" t="s">
        <v>2815</v>
      </c>
      <c r="I39" s="436" t="s">
        <v>2928</v>
      </c>
      <c r="J39" s="437" t="s">
        <v>2921</v>
      </c>
      <c r="K39" s="438" t="s">
        <v>3382</v>
      </c>
      <c r="L39" s="46"/>
      <c r="M39" s="55"/>
      <c r="N39" s="88">
        <v>2569080.8600000003</v>
      </c>
      <c r="O39" s="89">
        <v>2581000</v>
      </c>
      <c r="P39" s="89">
        <v>2800000</v>
      </c>
      <c r="Q39" s="89">
        <v>2834000</v>
      </c>
      <c r="R39" s="240">
        <f>IF(N39="","",Q39-N39)</f>
        <v>264919.13999999966</v>
      </c>
      <c r="S39" s="90">
        <f>IF(N39=0,"",R39/N39)</f>
        <v>0.10311825685393165</v>
      </c>
      <c r="T39" s="240">
        <f>IF(O39="","",Q39-O39)</f>
        <v>253000</v>
      </c>
      <c r="U39" s="90">
        <f>IF(O39=0,"",T39/O39)</f>
        <v>9.8024021697016656E-2</v>
      </c>
      <c r="V39" s="240">
        <f>IF(P39="","",Q39-P39)</f>
        <v>34000</v>
      </c>
      <c r="W39" s="90">
        <f>IF(P39=0,"",V39/P39)</f>
        <v>1.2142857142857143E-2</v>
      </c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</row>
    <row r="40" spans="1:35" ht="18.75" customHeight="1">
      <c r="A40" s="66" t="s">
        <v>2367</v>
      </c>
      <c r="B40" s="75" t="s">
        <v>2589</v>
      </c>
      <c r="C40" s="52" t="s">
        <v>2997</v>
      </c>
      <c r="D40" s="52" t="s">
        <v>2993</v>
      </c>
      <c r="E40" s="434" t="s">
        <v>2369</v>
      </c>
      <c r="F40" s="420" t="s">
        <v>2368</v>
      </c>
      <c r="G40" s="435"/>
      <c r="H40" s="435"/>
      <c r="I40" s="436"/>
      <c r="J40" s="437"/>
      <c r="K40" s="438"/>
      <c r="L40" s="46"/>
      <c r="M40" s="55"/>
      <c r="N40" s="88">
        <v>0</v>
      </c>
      <c r="O40" s="89">
        <v>0</v>
      </c>
      <c r="P40" s="89">
        <v>0</v>
      </c>
      <c r="Q40" s="89">
        <v>0</v>
      </c>
      <c r="R40" s="240">
        <f>IF(N40="","",Q40-N40)</f>
        <v>0</v>
      </c>
      <c r="S40" s="90" t="str">
        <f>IF(N40=0,"",R40/N40)</f>
        <v/>
      </c>
      <c r="T40" s="240">
        <f>IF(O40="","",Q40-O40)</f>
        <v>0</v>
      </c>
      <c r="U40" s="90" t="str">
        <f>IF(O40=0,"",T40/O40)</f>
        <v/>
      </c>
      <c r="V40" s="240">
        <f>IF(P40="","",Q40-P40)</f>
        <v>0</v>
      </c>
      <c r="W40" s="90" t="str">
        <f>IF(P40=0,"",V40/P40)</f>
        <v/>
      </c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</row>
    <row r="41" spans="1:35" ht="18.75" customHeight="1">
      <c r="A41" s="65" t="s">
        <v>2370</v>
      </c>
      <c r="B41" s="76" t="s">
        <v>2589</v>
      </c>
      <c r="C41" s="48" t="s">
        <v>2997</v>
      </c>
      <c r="D41" s="48" t="s">
        <v>2991</v>
      </c>
      <c r="E41" s="439" t="s">
        <v>2372</v>
      </c>
      <c r="F41" s="426" t="s">
        <v>2371</v>
      </c>
      <c r="G41" s="435" t="s">
        <v>1039</v>
      </c>
      <c r="H41" s="435" t="s">
        <v>2816</v>
      </c>
      <c r="I41" s="436" t="s">
        <v>2373</v>
      </c>
      <c r="J41" s="437" t="s">
        <v>2921</v>
      </c>
      <c r="K41" s="438" t="s">
        <v>3382</v>
      </c>
      <c r="L41" s="46"/>
      <c r="M41" s="55"/>
      <c r="N41" s="88">
        <v>3402980.67</v>
      </c>
      <c r="O41" s="89">
        <v>4207000</v>
      </c>
      <c r="P41" s="89">
        <v>3410000</v>
      </c>
      <c r="Q41" s="89">
        <v>3512000</v>
      </c>
      <c r="R41" s="240">
        <f>IF(N41="","",Q41-N41)</f>
        <v>109019.33000000007</v>
      </c>
      <c r="S41" s="90">
        <f>IF(N41=0,"",R41/N41)</f>
        <v>3.2036423527495403E-2</v>
      </c>
      <c r="T41" s="240">
        <f>IF(O41="","",Q41-O41)</f>
        <v>-695000</v>
      </c>
      <c r="U41" s="90">
        <f>IF(O41=0,"",T41/O41)</f>
        <v>-0.16520085571666271</v>
      </c>
      <c r="V41" s="240">
        <f>IF(P41="","",Q41-P41)</f>
        <v>102000</v>
      </c>
      <c r="W41" s="90">
        <f>IF(P41=0,"",V41/P41)</f>
        <v>2.9912023460410556E-2</v>
      </c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</row>
    <row r="42" spans="1:35" ht="18.75" customHeight="1">
      <c r="A42" s="65" t="s">
        <v>2374</v>
      </c>
      <c r="B42" s="76" t="s">
        <v>2589</v>
      </c>
      <c r="C42" s="48" t="s">
        <v>2997</v>
      </c>
      <c r="D42" s="48" t="s">
        <v>1989</v>
      </c>
      <c r="E42" s="426" t="s">
        <v>2376</v>
      </c>
      <c r="F42" s="426" t="s">
        <v>2375</v>
      </c>
      <c r="G42" s="435" t="s">
        <v>1039</v>
      </c>
      <c r="H42" s="435" t="s">
        <v>2816</v>
      </c>
      <c r="I42" s="436" t="s">
        <v>2373</v>
      </c>
      <c r="J42" s="437" t="s">
        <v>2921</v>
      </c>
      <c r="K42" s="438" t="s">
        <v>3382</v>
      </c>
      <c r="L42" s="46"/>
      <c r="M42" s="55"/>
      <c r="N42" s="88">
        <v>1175727.18</v>
      </c>
      <c r="O42" s="89">
        <v>1307000</v>
      </c>
      <c r="P42" s="89">
        <v>1180000</v>
      </c>
      <c r="Q42" s="89">
        <v>1215000</v>
      </c>
      <c r="R42" s="240">
        <f>IF(N42="","",Q42-N42)</f>
        <v>39272.820000000065</v>
      </c>
      <c r="S42" s="90">
        <f>IF(N42=0,"",R42/N42)</f>
        <v>3.3403004258181788E-2</v>
      </c>
      <c r="T42" s="240">
        <f>IF(O42="","",Q42-O42)</f>
        <v>-92000</v>
      </c>
      <c r="U42" s="90">
        <f>IF(O42=0,"",T42/O42)</f>
        <v>-7.0390206579954095E-2</v>
      </c>
      <c r="V42" s="240">
        <f>IF(P42="","",Q42-P42)</f>
        <v>35000</v>
      </c>
      <c r="W42" s="90">
        <f>IF(P42=0,"",V42/P42)</f>
        <v>2.9661016949152543E-2</v>
      </c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</row>
    <row r="43" spans="1:35" ht="18.75" customHeight="1">
      <c r="A43" s="66" t="s">
        <v>2377</v>
      </c>
      <c r="B43" s="75" t="s">
        <v>2589</v>
      </c>
      <c r="C43" s="52" t="s">
        <v>2998</v>
      </c>
      <c r="D43" s="52" t="s">
        <v>2993</v>
      </c>
      <c r="E43" s="434" t="s">
        <v>2379</v>
      </c>
      <c r="F43" s="420" t="s">
        <v>2378</v>
      </c>
      <c r="G43" s="435"/>
      <c r="H43" s="435"/>
      <c r="I43" s="436"/>
      <c r="J43" s="437"/>
      <c r="K43" s="438"/>
      <c r="L43" s="46"/>
      <c r="M43" s="55"/>
      <c r="N43" s="88">
        <v>0</v>
      </c>
      <c r="O43" s="89">
        <v>0</v>
      </c>
      <c r="P43" s="89">
        <v>0</v>
      </c>
      <c r="Q43" s="89">
        <v>0</v>
      </c>
      <c r="R43" s="240">
        <f>IF(N43="","",Q43-N43)</f>
        <v>0</v>
      </c>
      <c r="S43" s="90" t="str">
        <f>IF(N43=0,"",R43/N43)</f>
        <v/>
      </c>
      <c r="T43" s="240">
        <f>IF(O43="","",Q43-O43)</f>
        <v>0</v>
      </c>
      <c r="U43" s="90" t="str">
        <f>IF(O43=0,"",T43/O43)</f>
        <v/>
      </c>
      <c r="V43" s="240">
        <f>IF(P43="","",Q43-P43)</f>
        <v>0</v>
      </c>
      <c r="W43" s="90" t="str">
        <f>IF(P43=0,"",V43/P43)</f>
        <v/>
      </c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</row>
    <row r="44" spans="1:35" ht="18.75" customHeight="1">
      <c r="A44" s="65" t="s">
        <v>2380</v>
      </c>
      <c r="B44" s="76" t="s">
        <v>2589</v>
      </c>
      <c r="C44" s="48" t="s">
        <v>2998</v>
      </c>
      <c r="D44" s="48" t="s">
        <v>2991</v>
      </c>
      <c r="E44" s="439" t="s">
        <v>2379</v>
      </c>
      <c r="F44" s="426" t="s">
        <v>2378</v>
      </c>
      <c r="G44" s="435" t="s">
        <v>1039</v>
      </c>
      <c r="H44" s="435" t="s">
        <v>2816</v>
      </c>
      <c r="I44" s="436" t="s">
        <v>2373</v>
      </c>
      <c r="J44" s="437" t="s">
        <v>2921</v>
      </c>
      <c r="K44" s="438" t="s">
        <v>3382</v>
      </c>
      <c r="L44" s="46"/>
      <c r="M44" s="55"/>
      <c r="N44" s="88">
        <v>463515.89</v>
      </c>
      <c r="O44" s="89">
        <v>463000</v>
      </c>
      <c r="P44" s="89">
        <v>420000</v>
      </c>
      <c r="Q44" s="89">
        <v>433000</v>
      </c>
      <c r="R44" s="240">
        <f>IF(N44="","",Q44-N44)</f>
        <v>-30515.890000000014</v>
      </c>
      <c r="S44" s="90">
        <f>IF(N44=0,"",R44/N44)</f>
        <v>-6.5835693356704583E-2</v>
      </c>
      <c r="T44" s="240">
        <f>IF(O44="","",Q44-O44)</f>
        <v>-30000</v>
      </c>
      <c r="U44" s="90">
        <f>IF(O44=0,"",T44/O44)</f>
        <v>-6.4794816414686832E-2</v>
      </c>
      <c r="V44" s="240">
        <f>IF(P44="","",Q44-P44)</f>
        <v>13000</v>
      </c>
      <c r="W44" s="90">
        <f>IF(P44=0,"",V44/P44)</f>
        <v>3.0952380952380953E-2</v>
      </c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</row>
    <row r="45" spans="1:35" ht="24" customHeight="1">
      <c r="A45" s="66" t="s">
        <v>2381</v>
      </c>
      <c r="B45" s="75" t="s">
        <v>2589</v>
      </c>
      <c r="C45" s="52" t="s">
        <v>2999</v>
      </c>
      <c r="D45" s="52" t="s">
        <v>2993</v>
      </c>
      <c r="E45" s="434" t="s">
        <v>2382</v>
      </c>
      <c r="F45" s="420" t="s">
        <v>5041</v>
      </c>
      <c r="G45" s="435"/>
      <c r="H45" s="435"/>
      <c r="I45" s="436"/>
      <c r="J45" s="437"/>
      <c r="K45" s="438"/>
      <c r="L45" s="46"/>
      <c r="M45" s="55"/>
      <c r="N45" s="88">
        <v>0</v>
      </c>
      <c r="O45" s="89">
        <v>0</v>
      </c>
      <c r="P45" s="89">
        <v>0</v>
      </c>
      <c r="Q45" s="89">
        <v>0</v>
      </c>
      <c r="R45" s="240">
        <f>IF(N45="","",Q45-N45)</f>
        <v>0</v>
      </c>
      <c r="S45" s="90" t="str">
        <f>IF(N45=0,"",R45/N45)</f>
        <v/>
      </c>
      <c r="T45" s="240">
        <f>IF(O45="","",Q45-O45)</f>
        <v>0</v>
      </c>
      <c r="U45" s="90" t="str">
        <f>IF(O45=0,"",T45/O45)</f>
        <v/>
      </c>
      <c r="V45" s="240">
        <f>IF(P45="","",Q45-P45)</f>
        <v>0</v>
      </c>
      <c r="W45" s="90" t="str">
        <f>IF(P45=0,"",V45/P45)</f>
        <v/>
      </c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</row>
    <row r="46" spans="1:35" ht="24" customHeight="1">
      <c r="A46" s="65" t="s">
        <v>2383</v>
      </c>
      <c r="B46" s="76" t="s">
        <v>2589</v>
      </c>
      <c r="C46" s="48" t="s">
        <v>2999</v>
      </c>
      <c r="D46" s="48" t="s">
        <v>2991</v>
      </c>
      <c r="E46" s="439" t="s">
        <v>2382</v>
      </c>
      <c r="F46" s="426" t="s">
        <v>5041</v>
      </c>
      <c r="G46" s="435" t="s">
        <v>1615</v>
      </c>
      <c r="H46" s="435" t="s">
        <v>2817</v>
      </c>
      <c r="I46" s="436" t="s">
        <v>2384</v>
      </c>
      <c r="J46" s="437" t="s">
        <v>2921</v>
      </c>
      <c r="K46" s="438" t="s">
        <v>3382</v>
      </c>
      <c r="L46" s="46"/>
      <c r="M46" s="55"/>
      <c r="N46" s="88">
        <v>1408773.39</v>
      </c>
      <c r="O46" s="89">
        <v>1600000</v>
      </c>
      <c r="P46" s="89">
        <v>1625000</v>
      </c>
      <c r="Q46" s="89">
        <v>1645000</v>
      </c>
      <c r="R46" s="240">
        <f>IF(N46="","",Q46-N46)</f>
        <v>236226.6100000001</v>
      </c>
      <c r="S46" s="90">
        <f>IF(N46=0,"",R46/N46)</f>
        <v>0.16768247588776511</v>
      </c>
      <c r="T46" s="240">
        <f>IF(O46="","",Q46-O46)</f>
        <v>45000</v>
      </c>
      <c r="U46" s="90">
        <f>IF(O46=0,"",T46/O46)</f>
        <v>2.8125000000000001E-2</v>
      </c>
      <c r="V46" s="240">
        <f>IF(P46="","",Q46-P46)</f>
        <v>20000</v>
      </c>
      <c r="W46" s="90">
        <f>IF(P46=0,"",V46/P46)</f>
        <v>1.2307692307692308E-2</v>
      </c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</row>
    <row r="47" spans="1:35" ht="24" customHeight="1">
      <c r="A47" s="66" t="s">
        <v>2385</v>
      </c>
      <c r="B47" s="75" t="s">
        <v>2589</v>
      </c>
      <c r="C47" s="52" t="s">
        <v>1991</v>
      </c>
      <c r="D47" s="52" t="s">
        <v>2993</v>
      </c>
      <c r="E47" s="420" t="s">
        <v>2386</v>
      </c>
      <c r="F47" s="420" t="s">
        <v>5042</v>
      </c>
      <c r="G47" s="435"/>
      <c r="H47" s="435"/>
      <c r="I47" s="436"/>
      <c r="J47" s="437"/>
      <c r="K47" s="438"/>
      <c r="L47" s="46"/>
      <c r="M47" s="55"/>
      <c r="N47" s="88">
        <v>0</v>
      </c>
      <c r="O47" s="89">
        <v>0</v>
      </c>
      <c r="P47" s="89">
        <v>0</v>
      </c>
      <c r="Q47" s="89">
        <v>0</v>
      </c>
      <c r="R47" s="240">
        <f>IF(N47="","",Q47-N47)</f>
        <v>0</v>
      </c>
      <c r="S47" s="90" t="str">
        <f>IF(N47=0,"",R47/N47)</f>
        <v/>
      </c>
      <c r="T47" s="240">
        <f>IF(O47="","",Q47-O47)</f>
        <v>0</v>
      </c>
      <c r="U47" s="90" t="str">
        <f>IF(O47=0,"",T47/O47)</f>
        <v/>
      </c>
      <c r="V47" s="240">
        <f>IF(P47="","",Q47-P47)</f>
        <v>0</v>
      </c>
      <c r="W47" s="90" t="str">
        <f>IF(P47=0,"",V47/P47)</f>
        <v/>
      </c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</row>
    <row r="48" spans="1:35" ht="18.75" customHeight="1">
      <c r="A48" s="65" t="s">
        <v>2387</v>
      </c>
      <c r="B48" s="76" t="s">
        <v>2589</v>
      </c>
      <c r="C48" s="48" t="s">
        <v>1991</v>
      </c>
      <c r="D48" s="48" t="s">
        <v>2991</v>
      </c>
      <c r="E48" s="439" t="s">
        <v>2386</v>
      </c>
      <c r="F48" s="426" t="s">
        <v>5042</v>
      </c>
      <c r="G48" s="435" t="s">
        <v>1619</v>
      </c>
      <c r="H48" s="435" t="s">
        <v>2818</v>
      </c>
      <c r="I48" s="436" t="s">
        <v>2979</v>
      </c>
      <c r="J48" s="437" t="s">
        <v>2921</v>
      </c>
      <c r="K48" s="438" t="s">
        <v>3382</v>
      </c>
      <c r="L48" s="46"/>
      <c r="M48" s="55"/>
      <c r="N48" s="88">
        <v>402518.23</v>
      </c>
      <c r="O48" s="89">
        <v>378000</v>
      </c>
      <c r="P48" s="89">
        <v>321000</v>
      </c>
      <c r="Q48" s="89">
        <v>325000</v>
      </c>
      <c r="R48" s="240">
        <f>IF(N48="","",Q48-N48)</f>
        <v>-77518.229999999981</v>
      </c>
      <c r="S48" s="90">
        <f>IF(N48=0,"",R48/N48)</f>
        <v>-0.19258315331457157</v>
      </c>
      <c r="T48" s="240">
        <f>IF(O48="","",Q48-O48)</f>
        <v>-53000</v>
      </c>
      <c r="U48" s="90">
        <f>IF(O48=0,"",T48/O48)</f>
        <v>-0.1402116402116402</v>
      </c>
      <c r="V48" s="240">
        <f>IF(P48="","",Q48-P48)</f>
        <v>4000</v>
      </c>
      <c r="W48" s="90">
        <f>IF(P48=0,"",V48/P48)</f>
        <v>1.2461059190031152E-2</v>
      </c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</row>
    <row r="49" spans="1:35" ht="18.75" customHeight="1">
      <c r="A49" s="64" t="s">
        <v>2388</v>
      </c>
      <c r="B49" s="86" t="s">
        <v>2389</v>
      </c>
      <c r="C49" s="87" t="s">
        <v>2992</v>
      </c>
      <c r="D49" s="87" t="s">
        <v>2993</v>
      </c>
      <c r="E49" s="415" t="s">
        <v>4178</v>
      </c>
      <c r="F49" s="415" t="s">
        <v>4179</v>
      </c>
      <c r="G49" s="416"/>
      <c r="H49" s="416"/>
      <c r="I49" s="417"/>
      <c r="J49" s="418"/>
      <c r="K49" s="419"/>
      <c r="L49" s="46"/>
      <c r="M49" s="96"/>
      <c r="N49" s="88">
        <v>0</v>
      </c>
      <c r="O49" s="89">
        <v>0</v>
      </c>
      <c r="P49" s="89">
        <v>0</v>
      </c>
      <c r="Q49" s="89">
        <v>0</v>
      </c>
      <c r="R49" s="240">
        <f>IF(N49="","",Q49-N49)</f>
        <v>0</v>
      </c>
      <c r="S49" s="90" t="str">
        <f>IF(N49=0,"",R49/N49)</f>
        <v/>
      </c>
      <c r="T49" s="240">
        <f>IF(O49="","",Q49-O49)</f>
        <v>0</v>
      </c>
      <c r="U49" s="90" t="str">
        <f>IF(O49=0,"",T49/O49)</f>
        <v/>
      </c>
      <c r="V49" s="240">
        <f>IF(P49="","",Q49-P49)</f>
        <v>0</v>
      </c>
      <c r="W49" s="90" t="str">
        <f>IF(P49=0,"",V49/P49)</f>
        <v/>
      </c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</row>
    <row r="50" spans="1:35" ht="25.5" customHeight="1">
      <c r="A50" s="66" t="s">
        <v>2390</v>
      </c>
      <c r="B50" s="75" t="s">
        <v>2389</v>
      </c>
      <c r="C50" s="52" t="s">
        <v>2994</v>
      </c>
      <c r="D50" s="52" t="s">
        <v>2993</v>
      </c>
      <c r="E50" s="434" t="s">
        <v>2392</v>
      </c>
      <c r="F50" s="420" t="s">
        <v>2391</v>
      </c>
      <c r="G50" s="435"/>
      <c r="H50" s="435"/>
      <c r="I50" s="436"/>
      <c r="J50" s="437"/>
      <c r="K50" s="438"/>
      <c r="L50" s="46"/>
      <c r="M50" s="55"/>
      <c r="N50" s="88">
        <v>0</v>
      </c>
      <c r="O50" s="89">
        <v>0</v>
      </c>
      <c r="P50" s="89">
        <v>0</v>
      </c>
      <c r="Q50" s="89">
        <v>0</v>
      </c>
      <c r="R50" s="240">
        <f>IF(N50="","",Q50-N50)</f>
        <v>0</v>
      </c>
      <c r="S50" s="90" t="str">
        <f>IF(N50=0,"",R50/N50)</f>
        <v/>
      </c>
      <c r="T50" s="240">
        <f>IF(O50="","",Q50-O50)</f>
        <v>0</v>
      </c>
      <c r="U50" s="90" t="str">
        <f>IF(O50=0,"",T50/O50)</f>
        <v/>
      </c>
      <c r="V50" s="240">
        <f>IF(P50="","",Q50-P50)</f>
        <v>0</v>
      </c>
      <c r="W50" s="90" t="str">
        <f>IF(P50=0,"",V50/P50)</f>
        <v/>
      </c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</row>
    <row r="51" spans="1:35" ht="25.5" customHeight="1">
      <c r="A51" s="65" t="s">
        <v>2393</v>
      </c>
      <c r="B51" s="76" t="s">
        <v>2389</v>
      </c>
      <c r="C51" s="48" t="s">
        <v>2994</v>
      </c>
      <c r="D51" s="48" t="s">
        <v>2991</v>
      </c>
      <c r="E51" s="439" t="s">
        <v>2392</v>
      </c>
      <c r="F51" s="426" t="s">
        <v>2391</v>
      </c>
      <c r="G51" s="435" t="s">
        <v>1617</v>
      </c>
      <c r="H51" s="435" t="s">
        <v>2394</v>
      </c>
      <c r="I51" s="436" t="s">
        <v>2395</v>
      </c>
      <c r="J51" s="437" t="s">
        <v>2921</v>
      </c>
      <c r="K51" s="438" t="s">
        <v>3382</v>
      </c>
      <c r="L51" s="46"/>
      <c r="M51" s="55"/>
      <c r="N51" s="88">
        <v>2279162.12</v>
      </c>
      <c r="O51" s="89">
        <v>2413000</v>
      </c>
      <c r="P51" s="89">
        <v>2140000</v>
      </c>
      <c r="Q51" s="89">
        <v>2247000</v>
      </c>
      <c r="R51" s="240">
        <f>IF(N51="","",Q51-N51)</f>
        <v>-32162.120000000112</v>
      </c>
      <c r="S51" s="90">
        <f>IF(N51=0,"",R51/N51)</f>
        <v>-1.4111378790377629E-2</v>
      </c>
      <c r="T51" s="240">
        <f>IF(O51="","",Q51-O51)</f>
        <v>-166000</v>
      </c>
      <c r="U51" s="90">
        <f>IF(O51=0,"",T51/O51)</f>
        <v>-6.8794032324906759E-2</v>
      </c>
      <c r="V51" s="240">
        <f>IF(P51="","",Q51-P51)</f>
        <v>107000</v>
      </c>
      <c r="W51" s="90">
        <f>IF(P51=0,"",V51/P51)</f>
        <v>0.05</v>
      </c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</row>
    <row r="52" spans="1:35" ht="25.5" customHeight="1">
      <c r="A52" s="66" t="s">
        <v>2396</v>
      </c>
      <c r="B52" s="75" t="s">
        <v>2389</v>
      </c>
      <c r="C52" s="52" t="s">
        <v>2995</v>
      </c>
      <c r="D52" s="52" t="s">
        <v>2993</v>
      </c>
      <c r="E52" s="434" t="s">
        <v>1766</v>
      </c>
      <c r="F52" s="420" t="s">
        <v>1765</v>
      </c>
      <c r="G52" s="435"/>
      <c r="H52" s="435"/>
      <c r="I52" s="436"/>
      <c r="J52" s="437"/>
      <c r="K52" s="438"/>
      <c r="L52" s="46"/>
      <c r="M52" s="55"/>
      <c r="N52" s="88">
        <v>0</v>
      </c>
      <c r="O52" s="89">
        <v>0</v>
      </c>
      <c r="P52" s="89">
        <v>0</v>
      </c>
      <c r="Q52" s="89">
        <v>0</v>
      </c>
      <c r="R52" s="240">
        <f>IF(N52="","",Q52-N52)</f>
        <v>0</v>
      </c>
      <c r="S52" s="90" t="str">
        <f>IF(N52=0,"",R52/N52)</f>
        <v/>
      </c>
      <c r="T52" s="240">
        <f>IF(O52="","",Q52-O52)</f>
        <v>0</v>
      </c>
      <c r="U52" s="90" t="str">
        <f>IF(O52=0,"",T52/O52)</f>
        <v/>
      </c>
      <c r="V52" s="240">
        <f>IF(P52="","",Q52-P52)</f>
        <v>0</v>
      </c>
      <c r="W52" s="90" t="str">
        <f>IF(P52=0,"",V52/P52)</f>
        <v/>
      </c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</row>
    <row r="53" spans="1:35" ht="25.5" customHeight="1">
      <c r="A53" s="65" t="s">
        <v>1767</v>
      </c>
      <c r="B53" s="76" t="s">
        <v>2389</v>
      </c>
      <c r="C53" s="48" t="s">
        <v>2995</v>
      </c>
      <c r="D53" s="48" t="s">
        <v>2991</v>
      </c>
      <c r="E53" s="439" t="s">
        <v>1766</v>
      </c>
      <c r="F53" s="426" t="s">
        <v>1765</v>
      </c>
      <c r="G53" s="435" t="s">
        <v>1617</v>
      </c>
      <c r="H53" s="435" t="s">
        <v>2394</v>
      </c>
      <c r="I53" s="436" t="s">
        <v>2395</v>
      </c>
      <c r="J53" s="437" t="s">
        <v>2921</v>
      </c>
      <c r="K53" s="438" t="s">
        <v>3382</v>
      </c>
      <c r="L53" s="46"/>
      <c r="M53" s="55"/>
      <c r="N53" s="88">
        <v>489318.94</v>
      </c>
      <c r="O53" s="89">
        <v>504000</v>
      </c>
      <c r="P53" s="89">
        <v>480000</v>
      </c>
      <c r="Q53" s="89">
        <v>504000</v>
      </c>
      <c r="R53" s="240">
        <f>IF(N53="","",Q53-N53)</f>
        <v>14681.059999999998</v>
      </c>
      <c r="S53" s="90">
        <f>IF(N53=0,"",R53/N53)</f>
        <v>3.0003048727277954E-2</v>
      </c>
      <c r="T53" s="240">
        <f>IF(O53="","",Q53-O53)</f>
        <v>0</v>
      </c>
      <c r="U53" s="90">
        <f>IF(O53=0,"",T53/O53)</f>
        <v>0</v>
      </c>
      <c r="V53" s="240">
        <f>IF(P53="","",Q53-P53)</f>
        <v>24000</v>
      </c>
      <c r="W53" s="90">
        <f>IF(P53=0,"",V53/P53)</f>
        <v>0.05</v>
      </c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</row>
    <row r="54" spans="1:35" ht="31.5">
      <c r="A54" s="66" t="s">
        <v>1768</v>
      </c>
      <c r="B54" s="75" t="s">
        <v>2389</v>
      </c>
      <c r="C54" s="52" t="s">
        <v>2997</v>
      </c>
      <c r="D54" s="52" t="s">
        <v>2993</v>
      </c>
      <c r="E54" s="434" t="s">
        <v>1770</v>
      </c>
      <c r="F54" s="420" t="s">
        <v>1769</v>
      </c>
      <c r="G54" s="435"/>
      <c r="H54" s="435"/>
      <c r="I54" s="436"/>
      <c r="J54" s="437"/>
      <c r="K54" s="438"/>
      <c r="L54" s="46"/>
      <c r="M54" s="55"/>
      <c r="N54" s="88">
        <v>0</v>
      </c>
      <c r="O54" s="89">
        <v>0</v>
      </c>
      <c r="P54" s="89">
        <v>0</v>
      </c>
      <c r="Q54" s="89">
        <v>0</v>
      </c>
      <c r="R54" s="240">
        <f>IF(N54="","",Q54-N54)</f>
        <v>0</v>
      </c>
      <c r="S54" s="90" t="str">
        <f>IF(N54=0,"",R54/N54)</f>
        <v/>
      </c>
      <c r="T54" s="240">
        <f>IF(O54="","",Q54-O54)</f>
        <v>0</v>
      </c>
      <c r="U54" s="90" t="str">
        <f>IF(O54=0,"",T54/O54)</f>
        <v/>
      </c>
      <c r="V54" s="240">
        <f>IF(P54="","",Q54-P54)</f>
        <v>0</v>
      </c>
      <c r="W54" s="90" t="str">
        <f>IF(P54=0,"",V54/P54)</f>
        <v/>
      </c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</row>
    <row r="55" spans="1:35" ht="31.5">
      <c r="A55" s="65" t="s">
        <v>1771</v>
      </c>
      <c r="B55" s="76" t="s">
        <v>2389</v>
      </c>
      <c r="C55" s="48" t="s">
        <v>2997</v>
      </c>
      <c r="D55" s="48" t="s">
        <v>2991</v>
      </c>
      <c r="E55" s="439" t="s">
        <v>1770</v>
      </c>
      <c r="F55" s="426" t="s">
        <v>1769</v>
      </c>
      <c r="G55" s="435" t="s">
        <v>1617</v>
      </c>
      <c r="H55" s="435" t="s">
        <v>2394</v>
      </c>
      <c r="I55" s="436" t="s">
        <v>2395</v>
      </c>
      <c r="J55" s="437" t="s">
        <v>2921</v>
      </c>
      <c r="K55" s="438" t="s">
        <v>3382</v>
      </c>
      <c r="L55" s="46"/>
      <c r="M55" s="55"/>
      <c r="N55" s="88">
        <v>292685.89</v>
      </c>
      <c r="O55" s="89">
        <v>355000</v>
      </c>
      <c r="P55" s="89">
        <v>300000</v>
      </c>
      <c r="Q55" s="89">
        <v>315000</v>
      </c>
      <c r="R55" s="240">
        <f>IF(N55="","",Q55-N55)</f>
        <v>22314.109999999986</v>
      </c>
      <c r="S55" s="90">
        <f>IF(N55=0,"",R55/N55)</f>
        <v>7.6239103975938111E-2</v>
      </c>
      <c r="T55" s="240">
        <f>IF(O55="","",Q55-O55)</f>
        <v>-40000</v>
      </c>
      <c r="U55" s="90">
        <f>IF(O55=0,"",T55/O55)</f>
        <v>-0.11267605633802817</v>
      </c>
      <c r="V55" s="240">
        <f>IF(P55="","",Q55-P55)</f>
        <v>15000</v>
      </c>
      <c r="W55" s="90">
        <f>IF(P55=0,"",V55/P55)</f>
        <v>0.05</v>
      </c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</row>
    <row r="56" spans="1:35" ht="25.5" customHeight="1">
      <c r="A56" s="66" t="s">
        <v>1772</v>
      </c>
      <c r="B56" s="75" t="s">
        <v>2389</v>
      </c>
      <c r="C56" s="52" t="s">
        <v>2998</v>
      </c>
      <c r="D56" s="52" t="s">
        <v>2993</v>
      </c>
      <c r="E56" s="434" t="s">
        <v>4180</v>
      </c>
      <c r="F56" s="420" t="s">
        <v>1773</v>
      </c>
      <c r="G56" s="435"/>
      <c r="H56" s="435"/>
      <c r="I56" s="436"/>
      <c r="J56" s="437"/>
      <c r="K56" s="438"/>
      <c r="L56" s="46"/>
      <c r="M56" s="55"/>
      <c r="N56" s="88">
        <v>0</v>
      </c>
      <c r="O56" s="89">
        <v>0</v>
      </c>
      <c r="P56" s="89">
        <v>0</v>
      </c>
      <c r="Q56" s="89">
        <v>0</v>
      </c>
      <c r="R56" s="240">
        <f>IF(N56="","",Q56-N56)</f>
        <v>0</v>
      </c>
      <c r="S56" s="90" t="str">
        <f>IF(N56=0,"",R56/N56)</f>
        <v/>
      </c>
      <c r="T56" s="240">
        <f>IF(O56="","",Q56-O56)</f>
        <v>0</v>
      </c>
      <c r="U56" s="90" t="str">
        <f>IF(O56=0,"",T56/O56)</f>
        <v/>
      </c>
      <c r="V56" s="240">
        <f>IF(P56="","",Q56-P56)</f>
        <v>0</v>
      </c>
      <c r="W56" s="90" t="str">
        <f>IF(P56=0,"",V56/P56)</f>
        <v/>
      </c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</row>
    <row r="57" spans="1:35" ht="25.5" customHeight="1">
      <c r="A57" s="65" t="s">
        <v>1774</v>
      </c>
      <c r="B57" s="76" t="s">
        <v>2389</v>
      </c>
      <c r="C57" s="48" t="s">
        <v>2998</v>
      </c>
      <c r="D57" s="48" t="s">
        <v>2991</v>
      </c>
      <c r="E57" s="439" t="s">
        <v>4180</v>
      </c>
      <c r="F57" s="426" t="s">
        <v>1773</v>
      </c>
      <c r="G57" s="435" t="s">
        <v>1617</v>
      </c>
      <c r="H57" s="435" t="s">
        <v>2394</v>
      </c>
      <c r="I57" s="436" t="s">
        <v>2395</v>
      </c>
      <c r="J57" s="437" t="s">
        <v>2921</v>
      </c>
      <c r="K57" s="438" t="s">
        <v>3382</v>
      </c>
      <c r="L57" s="46"/>
      <c r="M57" s="55"/>
      <c r="N57" s="88">
        <v>14208.46</v>
      </c>
      <c r="O57" s="89">
        <v>6000</v>
      </c>
      <c r="P57" s="89">
        <v>9000</v>
      </c>
      <c r="Q57" s="89">
        <v>9000</v>
      </c>
      <c r="R57" s="240">
        <f>IF(N57="","",Q57-N57)</f>
        <v>-5208.4599999999991</v>
      </c>
      <c r="S57" s="90">
        <f>IF(N57=0,"",R57/N57)</f>
        <v>-0.36657456191592891</v>
      </c>
      <c r="T57" s="240">
        <f>IF(O57="","",Q57-O57)</f>
        <v>3000</v>
      </c>
      <c r="U57" s="90">
        <f>IF(O57=0,"",T57/O57)</f>
        <v>0.5</v>
      </c>
      <c r="V57" s="240">
        <f>IF(P57="","",Q57-P57)</f>
        <v>0</v>
      </c>
      <c r="W57" s="90">
        <f>IF(P57=0,"",V57/P57)</f>
        <v>0</v>
      </c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</row>
    <row r="58" spans="1:35" ht="25.5" customHeight="1">
      <c r="A58" s="64" t="s">
        <v>1775</v>
      </c>
      <c r="B58" s="86" t="s">
        <v>1776</v>
      </c>
      <c r="C58" s="87" t="s">
        <v>2992</v>
      </c>
      <c r="D58" s="87" t="s">
        <v>2993</v>
      </c>
      <c r="E58" s="415" t="s">
        <v>4181</v>
      </c>
      <c r="F58" s="415" t="s">
        <v>4182</v>
      </c>
      <c r="G58" s="416"/>
      <c r="H58" s="416"/>
      <c r="I58" s="417"/>
      <c r="J58" s="418"/>
      <c r="K58" s="419"/>
      <c r="L58" s="46"/>
      <c r="M58" s="96"/>
      <c r="N58" s="88">
        <v>0</v>
      </c>
      <c r="O58" s="89">
        <v>0</v>
      </c>
      <c r="P58" s="89">
        <v>0</v>
      </c>
      <c r="Q58" s="89">
        <v>0</v>
      </c>
      <c r="R58" s="240">
        <f>IF(N58="","",Q58-N58)</f>
        <v>0</v>
      </c>
      <c r="S58" s="90" t="str">
        <f>IF(N58=0,"",R58/N58)</f>
        <v/>
      </c>
      <c r="T58" s="240">
        <f>IF(O58="","",Q58-O58)</f>
        <v>0</v>
      </c>
      <c r="U58" s="90" t="str">
        <f>IF(O58=0,"",T58/O58)</f>
        <v/>
      </c>
      <c r="V58" s="240">
        <f>IF(P58="","",Q58-P58)</f>
        <v>0</v>
      </c>
      <c r="W58" s="90" t="str">
        <f>IF(P58=0,"",V58/P58)</f>
        <v/>
      </c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</row>
    <row r="59" spans="1:35" ht="25.5" customHeight="1">
      <c r="A59" s="66" t="s">
        <v>1777</v>
      </c>
      <c r="B59" s="75" t="s">
        <v>1776</v>
      </c>
      <c r="C59" s="52" t="s">
        <v>2994</v>
      </c>
      <c r="D59" s="52" t="s">
        <v>2993</v>
      </c>
      <c r="E59" s="434" t="s">
        <v>1779</v>
      </c>
      <c r="F59" s="420" t="s">
        <v>1778</v>
      </c>
      <c r="G59" s="435"/>
      <c r="H59" s="435"/>
      <c r="I59" s="436"/>
      <c r="J59" s="437"/>
      <c r="K59" s="438"/>
      <c r="L59" s="46"/>
      <c r="M59" s="55"/>
      <c r="N59" s="88">
        <v>0</v>
      </c>
      <c r="O59" s="89">
        <v>0</v>
      </c>
      <c r="P59" s="89">
        <v>0</v>
      </c>
      <c r="Q59" s="89">
        <v>0</v>
      </c>
      <c r="R59" s="240">
        <f>IF(N59="","",Q59-N59)</f>
        <v>0</v>
      </c>
      <c r="S59" s="90" t="str">
        <f>IF(N59=0,"",R59/N59)</f>
        <v/>
      </c>
      <c r="T59" s="240">
        <f>IF(O59="","",Q59-O59)</f>
        <v>0</v>
      </c>
      <c r="U59" s="90" t="str">
        <f>IF(O59=0,"",T59/O59)</f>
        <v/>
      </c>
      <c r="V59" s="240">
        <f>IF(P59="","",Q59-P59)</f>
        <v>0</v>
      </c>
      <c r="W59" s="90" t="str">
        <f>IF(P59=0,"",V59/P59)</f>
        <v/>
      </c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</row>
    <row r="60" spans="1:35" ht="25.5" customHeight="1">
      <c r="A60" s="65" t="s">
        <v>1780</v>
      </c>
      <c r="B60" s="76" t="s">
        <v>1776</v>
      </c>
      <c r="C60" s="48" t="s">
        <v>2994</v>
      </c>
      <c r="D60" s="48" t="s">
        <v>2991</v>
      </c>
      <c r="E60" s="439" t="s">
        <v>1779</v>
      </c>
      <c r="F60" s="426" t="s">
        <v>1778</v>
      </c>
      <c r="G60" s="435" t="s">
        <v>35</v>
      </c>
      <c r="H60" s="435" t="s">
        <v>1781</v>
      </c>
      <c r="I60" s="436" t="s">
        <v>2819</v>
      </c>
      <c r="J60" s="437" t="s">
        <v>2694</v>
      </c>
      <c r="K60" s="438" t="s">
        <v>2695</v>
      </c>
      <c r="L60" s="46"/>
      <c r="M60" s="55"/>
      <c r="N60" s="88">
        <v>7289716.1200000001</v>
      </c>
      <c r="O60" s="89">
        <v>7875000</v>
      </c>
      <c r="P60" s="89">
        <v>7675000</v>
      </c>
      <c r="Q60" s="89">
        <v>8059000</v>
      </c>
      <c r="R60" s="240">
        <f>IF(N60="","",Q60-N60)</f>
        <v>769283.87999999989</v>
      </c>
      <c r="S60" s="90">
        <f>IF(N60=0,"",R60/N60)</f>
        <v>0.10553001891107934</v>
      </c>
      <c r="T60" s="240">
        <f>IF(O60="","",Q60-O60)</f>
        <v>184000</v>
      </c>
      <c r="U60" s="90">
        <f>IF(O60=0,"",T60/O60)</f>
        <v>2.3365079365079366E-2</v>
      </c>
      <c r="V60" s="240">
        <f>IF(P60="","",Q60-P60)</f>
        <v>384000</v>
      </c>
      <c r="W60" s="90">
        <f>IF(P60=0,"",V60/P60)</f>
        <v>5.003257328990228E-2</v>
      </c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</row>
    <row r="61" spans="1:35" ht="25.5" customHeight="1">
      <c r="A61" s="67" t="s">
        <v>2820</v>
      </c>
      <c r="B61" s="77" t="s">
        <v>1776</v>
      </c>
      <c r="C61" s="49" t="s">
        <v>2994</v>
      </c>
      <c r="D61" s="49" t="s">
        <v>3001</v>
      </c>
      <c r="E61" s="426" t="s">
        <v>2821</v>
      </c>
      <c r="F61" s="426" t="s">
        <v>2822</v>
      </c>
      <c r="G61" s="398" t="s">
        <v>37</v>
      </c>
      <c r="H61" s="398" t="s">
        <v>2823</v>
      </c>
      <c r="I61" s="430" t="s">
        <v>2824</v>
      </c>
      <c r="J61" s="437" t="s">
        <v>2694</v>
      </c>
      <c r="K61" s="438" t="s">
        <v>2695</v>
      </c>
      <c r="L61" s="46"/>
      <c r="M61" s="55"/>
      <c r="N61" s="88">
        <v>53948.12</v>
      </c>
      <c r="O61" s="89">
        <v>125000</v>
      </c>
      <c r="P61" s="89">
        <v>125000</v>
      </c>
      <c r="Q61" s="89">
        <v>131000</v>
      </c>
      <c r="R61" s="240">
        <f>IF(N61="","",Q61-N61)</f>
        <v>77051.88</v>
      </c>
      <c r="S61" s="90">
        <f>IF(N61=0,"",R61/N61)</f>
        <v>1.4282588531351974</v>
      </c>
      <c r="T61" s="240">
        <f>IF(O61="","",Q61-O61)</f>
        <v>6000</v>
      </c>
      <c r="U61" s="90">
        <f>IF(O61=0,"",T61/O61)</f>
        <v>4.8000000000000001E-2</v>
      </c>
      <c r="V61" s="240">
        <f>IF(P61="","",Q61-P61)</f>
        <v>6000</v>
      </c>
      <c r="W61" s="90">
        <f>IF(P61=0,"",V61/P61)</f>
        <v>4.8000000000000001E-2</v>
      </c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</row>
    <row r="62" spans="1:35" ht="25.5" customHeight="1">
      <c r="A62" s="66" t="s">
        <v>1783</v>
      </c>
      <c r="B62" s="75" t="s">
        <v>1776</v>
      </c>
      <c r="C62" s="52" t="s">
        <v>2995</v>
      </c>
      <c r="D62" s="52" t="s">
        <v>2993</v>
      </c>
      <c r="E62" s="434" t="s">
        <v>1785</v>
      </c>
      <c r="F62" s="420" t="s">
        <v>1784</v>
      </c>
      <c r="G62" s="435"/>
      <c r="H62" s="435"/>
      <c r="I62" s="436"/>
      <c r="J62" s="437"/>
      <c r="K62" s="438"/>
      <c r="L62" s="46"/>
      <c r="M62" s="55"/>
      <c r="N62" s="88">
        <v>0</v>
      </c>
      <c r="O62" s="89">
        <v>0</v>
      </c>
      <c r="P62" s="89">
        <v>0</v>
      </c>
      <c r="Q62" s="89">
        <v>0</v>
      </c>
      <c r="R62" s="240">
        <f>IF(N62="","",Q62-N62)</f>
        <v>0</v>
      </c>
      <c r="S62" s="90" t="str">
        <f>IF(N62=0,"",R62/N62)</f>
        <v/>
      </c>
      <c r="T62" s="240">
        <f>IF(O62="","",Q62-O62)</f>
        <v>0</v>
      </c>
      <c r="U62" s="90" t="str">
        <f>IF(O62=0,"",T62/O62)</f>
        <v/>
      </c>
      <c r="V62" s="240">
        <f>IF(P62="","",Q62-P62)</f>
        <v>0</v>
      </c>
      <c r="W62" s="90" t="str">
        <f>IF(P62=0,"",V62/P62)</f>
        <v/>
      </c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</row>
    <row r="63" spans="1:35" ht="25.5" customHeight="1">
      <c r="A63" s="65" t="s">
        <v>1786</v>
      </c>
      <c r="B63" s="76" t="s">
        <v>1776</v>
      </c>
      <c r="C63" s="48" t="s">
        <v>2995</v>
      </c>
      <c r="D63" s="48" t="s">
        <v>2991</v>
      </c>
      <c r="E63" s="439" t="s">
        <v>1785</v>
      </c>
      <c r="F63" s="426" t="s">
        <v>1784</v>
      </c>
      <c r="G63" s="435" t="s">
        <v>39</v>
      </c>
      <c r="H63" s="435" t="s">
        <v>1787</v>
      </c>
      <c r="I63" s="436" t="s">
        <v>2825</v>
      </c>
      <c r="J63" s="437" t="s">
        <v>2694</v>
      </c>
      <c r="K63" s="438" t="s">
        <v>2695</v>
      </c>
      <c r="L63" s="46"/>
      <c r="M63" s="55"/>
      <c r="N63" s="88">
        <v>8508466.4500000011</v>
      </c>
      <c r="O63" s="89">
        <v>9233000</v>
      </c>
      <c r="P63" s="89">
        <v>8833000</v>
      </c>
      <c r="Q63" s="89">
        <v>9405000</v>
      </c>
      <c r="R63" s="240">
        <f>IF(N63="","",Q63-N63)</f>
        <v>896533.54999999888</v>
      </c>
      <c r="S63" s="90">
        <f>IF(N63=0,"",R63/N63)</f>
        <v>0.10536958161244189</v>
      </c>
      <c r="T63" s="240">
        <f>IF(O63="","",Q63-O63)</f>
        <v>172000</v>
      </c>
      <c r="U63" s="90">
        <f>IF(O63=0,"",T63/O63)</f>
        <v>1.8628831365753277E-2</v>
      </c>
      <c r="V63" s="240">
        <f>IF(P63="","",Q63-P63)</f>
        <v>572000</v>
      </c>
      <c r="W63" s="90">
        <f>IF(P63=0,"",V63/P63)</f>
        <v>6.4757160647571602E-2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</row>
    <row r="64" spans="1:35" ht="25.5" customHeight="1">
      <c r="A64" s="66" t="s">
        <v>1788</v>
      </c>
      <c r="B64" s="75" t="s">
        <v>1776</v>
      </c>
      <c r="C64" s="52" t="s">
        <v>2997</v>
      </c>
      <c r="D64" s="52" t="s">
        <v>2993</v>
      </c>
      <c r="E64" s="434" t="s">
        <v>1790</v>
      </c>
      <c r="F64" s="420" t="s">
        <v>1789</v>
      </c>
      <c r="G64" s="435"/>
      <c r="H64" s="435"/>
      <c r="I64" s="436"/>
      <c r="J64" s="437"/>
      <c r="K64" s="438"/>
      <c r="L64" s="46"/>
      <c r="M64" s="55"/>
      <c r="N64" s="88">
        <v>0</v>
      </c>
      <c r="O64" s="89">
        <v>0</v>
      </c>
      <c r="P64" s="89">
        <v>0</v>
      </c>
      <c r="Q64" s="89">
        <v>0</v>
      </c>
      <c r="R64" s="240">
        <f>IF(N64="","",Q64-N64)</f>
        <v>0</v>
      </c>
      <c r="S64" s="90" t="str">
        <f>IF(N64=0,"",R64/N64)</f>
        <v/>
      </c>
      <c r="T64" s="240">
        <f>IF(O64="","",Q64-O64)</f>
        <v>0</v>
      </c>
      <c r="U64" s="90" t="str">
        <f>IF(O64=0,"",T64/O64)</f>
        <v/>
      </c>
      <c r="V64" s="240">
        <f>IF(P64="","",Q64-P64)</f>
        <v>0</v>
      </c>
      <c r="W64" s="90" t="str">
        <f>IF(P64=0,"",V64/P64)</f>
        <v/>
      </c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</row>
    <row r="65" spans="1:35" ht="25.5" customHeight="1">
      <c r="A65" s="65" t="s">
        <v>1791</v>
      </c>
      <c r="B65" s="76" t="s">
        <v>1776</v>
      </c>
      <c r="C65" s="48" t="s">
        <v>2997</v>
      </c>
      <c r="D65" s="48" t="s">
        <v>2991</v>
      </c>
      <c r="E65" s="439" t="s">
        <v>1793</v>
      </c>
      <c r="F65" s="426" t="s">
        <v>1792</v>
      </c>
      <c r="G65" s="435" t="s">
        <v>529</v>
      </c>
      <c r="H65" s="435" t="s">
        <v>2826</v>
      </c>
      <c r="I65" s="436" t="s">
        <v>2827</v>
      </c>
      <c r="J65" s="437" t="s">
        <v>2694</v>
      </c>
      <c r="K65" s="438" t="s">
        <v>2695</v>
      </c>
      <c r="L65" s="46"/>
      <c r="M65" s="55"/>
      <c r="N65" s="88">
        <v>4097526.68</v>
      </c>
      <c r="O65" s="89">
        <v>4509000</v>
      </c>
      <c r="P65" s="89">
        <v>4509000</v>
      </c>
      <c r="Q65" s="89">
        <v>4734000</v>
      </c>
      <c r="R65" s="240">
        <f>IF(N65="","",Q65-N65)</f>
        <v>636473.31999999983</v>
      </c>
      <c r="S65" s="90">
        <f>IF(N65=0,"",R65/N65)</f>
        <v>0.15533109841764345</v>
      </c>
      <c r="T65" s="240">
        <f>IF(O65="","",Q65-O65)</f>
        <v>225000</v>
      </c>
      <c r="U65" s="90">
        <f>IF(O65=0,"",T65/O65)</f>
        <v>4.9900199600798403E-2</v>
      </c>
      <c r="V65" s="240">
        <f>IF(P65="","",Q65-P65)</f>
        <v>225000</v>
      </c>
      <c r="W65" s="90">
        <f>IF(P65=0,"",V65/P65)</f>
        <v>4.9900199600798403E-2</v>
      </c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</row>
    <row r="66" spans="1:35" ht="25.5" customHeight="1">
      <c r="A66" s="67" t="s">
        <v>1794</v>
      </c>
      <c r="B66" s="77" t="s">
        <v>1776</v>
      </c>
      <c r="C66" s="49" t="s">
        <v>2997</v>
      </c>
      <c r="D66" s="49" t="s">
        <v>1989</v>
      </c>
      <c r="E66" s="426" t="s">
        <v>1796</v>
      </c>
      <c r="F66" s="426" t="s">
        <v>1795</v>
      </c>
      <c r="G66" s="435" t="s">
        <v>529</v>
      </c>
      <c r="H66" s="435" t="s">
        <v>2826</v>
      </c>
      <c r="I66" s="436" t="s">
        <v>2827</v>
      </c>
      <c r="J66" s="437" t="s">
        <v>2694</v>
      </c>
      <c r="K66" s="438" t="s">
        <v>2695</v>
      </c>
      <c r="L66" s="46"/>
      <c r="M66" s="55"/>
      <c r="N66" s="88">
        <v>2525688.4499999997</v>
      </c>
      <c r="O66" s="89">
        <v>2408000</v>
      </c>
      <c r="P66" s="89">
        <v>2408000</v>
      </c>
      <c r="Q66" s="89">
        <v>2528000</v>
      </c>
      <c r="R66" s="240">
        <f>IF(N66="","",Q66-N66)</f>
        <v>2311.5500000002794</v>
      </c>
      <c r="S66" s="90">
        <f>IF(N66=0,"",R66/N66)</f>
        <v>9.1521580977268981E-4</v>
      </c>
      <c r="T66" s="240">
        <f>IF(O66="","",Q66-O66)</f>
        <v>120000</v>
      </c>
      <c r="U66" s="90">
        <f>IF(O66=0,"",T66/O66)</f>
        <v>4.9833887043189369E-2</v>
      </c>
      <c r="V66" s="240">
        <f>IF(P66="","",Q66-P66)</f>
        <v>120000</v>
      </c>
      <c r="W66" s="90">
        <f>IF(P66=0,"",V66/P66)</f>
        <v>4.9833887043189369E-2</v>
      </c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</row>
    <row r="67" spans="1:35" ht="25.5" customHeight="1">
      <c r="A67" s="66" t="s">
        <v>1797</v>
      </c>
      <c r="B67" s="75" t="s">
        <v>1776</v>
      </c>
      <c r="C67" s="52" t="s">
        <v>2998</v>
      </c>
      <c r="D67" s="52" t="s">
        <v>2993</v>
      </c>
      <c r="E67" s="434" t="s">
        <v>1799</v>
      </c>
      <c r="F67" s="420" t="s">
        <v>1798</v>
      </c>
      <c r="G67" s="435"/>
      <c r="H67" s="435"/>
      <c r="I67" s="436"/>
      <c r="J67" s="437"/>
      <c r="K67" s="438"/>
      <c r="L67" s="46"/>
      <c r="M67" s="55"/>
      <c r="N67" s="88">
        <v>0</v>
      </c>
      <c r="O67" s="89">
        <v>0</v>
      </c>
      <c r="P67" s="89">
        <v>0</v>
      </c>
      <c r="Q67" s="89">
        <v>0</v>
      </c>
      <c r="R67" s="240">
        <f>IF(N67="","",Q67-N67)</f>
        <v>0</v>
      </c>
      <c r="S67" s="90" t="str">
        <f>IF(N67=0,"",R67/N67)</f>
        <v/>
      </c>
      <c r="T67" s="240">
        <f>IF(O67="","",Q67-O67)</f>
        <v>0</v>
      </c>
      <c r="U67" s="90" t="str">
        <f>IF(O67=0,"",T67/O67)</f>
        <v/>
      </c>
      <c r="V67" s="240">
        <f>IF(P67="","",Q67-P67)</f>
        <v>0</v>
      </c>
      <c r="W67" s="90" t="str">
        <f>IF(P67=0,"",V67/P67)</f>
        <v/>
      </c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</row>
    <row r="68" spans="1:35" ht="25.5" customHeight="1">
      <c r="A68" s="65" t="s">
        <v>1800</v>
      </c>
      <c r="B68" s="76" t="s">
        <v>1776</v>
      </c>
      <c r="C68" s="48" t="s">
        <v>2998</v>
      </c>
      <c r="D68" s="48" t="s">
        <v>2991</v>
      </c>
      <c r="E68" s="439" t="s">
        <v>1799</v>
      </c>
      <c r="F68" s="426" t="s">
        <v>1798</v>
      </c>
      <c r="G68" s="435" t="s">
        <v>527</v>
      </c>
      <c r="H68" s="435" t="s">
        <v>2828</v>
      </c>
      <c r="I68" s="436" t="s">
        <v>2829</v>
      </c>
      <c r="J68" s="437" t="s">
        <v>2694</v>
      </c>
      <c r="K68" s="438" t="s">
        <v>2695</v>
      </c>
      <c r="L68" s="46"/>
      <c r="M68" s="55"/>
      <c r="N68" s="88">
        <v>374721.11</v>
      </c>
      <c r="O68" s="89">
        <v>426000</v>
      </c>
      <c r="P68" s="89">
        <v>426000</v>
      </c>
      <c r="Q68" s="89">
        <v>447000</v>
      </c>
      <c r="R68" s="240">
        <f>IF(N68="","",Q68-N68)</f>
        <v>72278.890000000014</v>
      </c>
      <c r="S68" s="90">
        <f>IF(N68=0,"",R68/N68)</f>
        <v>0.19288715813208393</v>
      </c>
      <c r="T68" s="240">
        <f>IF(O68="","",Q68-O68)</f>
        <v>21000</v>
      </c>
      <c r="U68" s="90">
        <f>IF(O68=0,"",T68/O68)</f>
        <v>4.9295774647887321E-2</v>
      </c>
      <c r="V68" s="240">
        <f>IF(P68="","",Q68-P68)</f>
        <v>21000</v>
      </c>
      <c r="W68" s="90">
        <f>IF(P68=0,"",V68/P68)</f>
        <v>4.9295774647887321E-2</v>
      </c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</row>
    <row r="69" spans="1:35" ht="25.5" customHeight="1">
      <c r="A69" s="66" t="s">
        <v>2830</v>
      </c>
      <c r="B69" s="75" t="s">
        <v>1776</v>
      </c>
      <c r="C69" s="52" t="s">
        <v>2999</v>
      </c>
      <c r="D69" s="52" t="s">
        <v>2993</v>
      </c>
      <c r="E69" s="434" t="s">
        <v>2831</v>
      </c>
      <c r="F69" s="420" t="s">
        <v>3229</v>
      </c>
      <c r="G69" s="435"/>
      <c r="H69" s="435"/>
      <c r="I69" s="436"/>
      <c r="J69" s="437"/>
      <c r="K69" s="438"/>
      <c r="L69" s="46"/>
      <c r="M69" s="55"/>
      <c r="N69" s="88">
        <v>0</v>
      </c>
      <c r="O69" s="89">
        <v>0</v>
      </c>
      <c r="P69" s="89">
        <v>0</v>
      </c>
      <c r="Q69" s="89">
        <v>0</v>
      </c>
      <c r="R69" s="240">
        <f>IF(N69="","",Q69-N69)</f>
        <v>0</v>
      </c>
      <c r="S69" s="90" t="str">
        <f>IF(N69=0,"",R69/N69)</f>
        <v/>
      </c>
      <c r="T69" s="240">
        <f>IF(O69="","",Q69-O69)</f>
        <v>0</v>
      </c>
      <c r="U69" s="90" t="str">
        <f>IF(O69=0,"",T69/O69)</f>
        <v/>
      </c>
      <c r="V69" s="240">
        <f>IF(P69="","",Q69-P69)</f>
        <v>0</v>
      </c>
      <c r="W69" s="90" t="str">
        <f>IF(P69=0,"",V69/P69)</f>
        <v/>
      </c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</row>
    <row r="70" spans="1:35" ht="25.5" customHeight="1">
      <c r="A70" s="65" t="s">
        <v>3562</v>
      </c>
      <c r="B70" s="76" t="s">
        <v>1776</v>
      </c>
      <c r="C70" s="48" t="s">
        <v>2999</v>
      </c>
      <c r="D70" s="48" t="s">
        <v>2991</v>
      </c>
      <c r="E70" s="439" t="s">
        <v>2831</v>
      </c>
      <c r="F70" s="426" t="s">
        <v>3229</v>
      </c>
      <c r="G70" s="435" t="s">
        <v>525</v>
      </c>
      <c r="H70" s="435" t="s">
        <v>3563</v>
      </c>
      <c r="I70" s="436" t="s">
        <v>3824</v>
      </c>
      <c r="J70" s="437" t="s">
        <v>2694</v>
      </c>
      <c r="K70" s="438" t="s">
        <v>2695</v>
      </c>
      <c r="L70" s="46"/>
      <c r="M70" s="55"/>
      <c r="N70" s="88">
        <v>0</v>
      </c>
      <c r="O70" s="89">
        <v>0</v>
      </c>
      <c r="P70" s="89">
        <v>0</v>
      </c>
      <c r="Q70" s="89">
        <v>0</v>
      </c>
      <c r="R70" s="240">
        <f>IF(N70="","",Q70-N70)</f>
        <v>0</v>
      </c>
      <c r="S70" s="90" t="str">
        <f>IF(N70=0,"",R70/N70)</f>
        <v/>
      </c>
      <c r="T70" s="240">
        <f>IF(O70="","",Q70-O70)</f>
        <v>0</v>
      </c>
      <c r="U70" s="90" t="str">
        <f>IF(O70=0,"",T70/O70)</f>
        <v/>
      </c>
      <c r="V70" s="240">
        <f>IF(P70="","",Q70-P70)</f>
        <v>0</v>
      </c>
      <c r="W70" s="90" t="str">
        <f>IF(P70=0,"",V70/P70)</f>
        <v/>
      </c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</row>
    <row r="71" spans="1:35" ht="25.5" customHeight="1">
      <c r="A71" s="64" t="s">
        <v>1801</v>
      </c>
      <c r="B71" s="86" t="s">
        <v>1802</v>
      </c>
      <c r="C71" s="87" t="s">
        <v>2992</v>
      </c>
      <c r="D71" s="87" t="s">
        <v>2993</v>
      </c>
      <c r="E71" s="415" t="s">
        <v>1804</v>
      </c>
      <c r="F71" s="415" t="s">
        <v>1803</v>
      </c>
      <c r="G71" s="416"/>
      <c r="H71" s="416"/>
      <c r="I71" s="417"/>
      <c r="J71" s="418"/>
      <c r="K71" s="419"/>
      <c r="L71" s="46"/>
      <c r="M71" s="96"/>
      <c r="N71" s="88">
        <v>0</v>
      </c>
      <c r="O71" s="89">
        <v>0</v>
      </c>
      <c r="P71" s="89">
        <v>0</v>
      </c>
      <c r="Q71" s="89">
        <v>0</v>
      </c>
      <c r="R71" s="240">
        <f>IF(N71="","",Q71-N71)</f>
        <v>0</v>
      </c>
      <c r="S71" s="90" t="str">
        <f>IF(N71=0,"",R71/N71)</f>
        <v/>
      </c>
      <c r="T71" s="240">
        <f>IF(O71="","",Q71-O71)</f>
        <v>0</v>
      </c>
      <c r="U71" s="90" t="str">
        <f>IF(O71=0,"",T71/O71)</f>
        <v/>
      </c>
      <c r="V71" s="240">
        <f>IF(P71="","",Q71-P71)</f>
        <v>0</v>
      </c>
      <c r="W71" s="90" t="str">
        <f>IF(P71=0,"",V71/P71)</f>
        <v/>
      </c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</row>
    <row r="72" spans="1:35" ht="18" customHeight="1">
      <c r="A72" s="66" t="s">
        <v>1805</v>
      </c>
      <c r="B72" s="75" t="s">
        <v>1802</v>
      </c>
      <c r="C72" s="52" t="s">
        <v>2994</v>
      </c>
      <c r="D72" s="52" t="s">
        <v>2993</v>
      </c>
      <c r="E72" s="434" t="s">
        <v>1807</v>
      </c>
      <c r="F72" s="420" t="s">
        <v>1806</v>
      </c>
      <c r="G72" s="435"/>
      <c r="H72" s="435"/>
      <c r="I72" s="436"/>
      <c r="J72" s="437"/>
      <c r="K72" s="438"/>
      <c r="L72" s="46"/>
      <c r="M72" s="55"/>
      <c r="N72" s="88">
        <v>0</v>
      </c>
      <c r="O72" s="89">
        <v>0</v>
      </c>
      <c r="P72" s="89">
        <v>0</v>
      </c>
      <c r="Q72" s="89">
        <v>0</v>
      </c>
      <c r="R72" s="240">
        <f>IF(N72="","",Q72-N72)</f>
        <v>0</v>
      </c>
      <c r="S72" s="90" t="str">
        <f>IF(N72=0,"",R72/N72)</f>
        <v/>
      </c>
      <c r="T72" s="240">
        <f>IF(O72="","",Q72-O72)</f>
        <v>0</v>
      </c>
      <c r="U72" s="90" t="str">
        <f>IF(O72=0,"",T72/O72)</f>
        <v/>
      </c>
      <c r="V72" s="240">
        <f>IF(P72="","",Q72-P72)</f>
        <v>0</v>
      </c>
      <c r="W72" s="90" t="str">
        <f>IF(P72=0,"",V72/P72)</f>
        <v/>
      </c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</row>
    <row r="73" spans="1:35" ht="18" customHeight="1">
      <c r="A73" s="65" t="s">
        <v>1808</v>
      </c>
      <c r="B73" s="76" t="s">
        <v>1802</v>
      </c>
      <c r="C73" s="48" t="s">
        <v>2994</v>
      </c>
      <c r="D73" s="48" t="s">
        <v>2991</v>
      </c>
      <c r="E73" s="439" t="s">
        <v>1807</v>
      </c>
      <c r="F73" s="426" t="s">
        <v>1806</v>
      </c>
      <c r="G73" s="435" t="s">
        <v>848</v>
      </c>
      <c r="H73" s="435" t="s">
        <v>1809</v>
      </c>
      <c r="I73" s="436" t="s">
        <v>1810</v>
      </c>
      <c r="J73" s="437" t="s">
        <v>2688</v>
      </c>
      <c r="K73" s="438" t="s">
        <v>2689</v>
      </c>
      <c r="L73" s="46"/>
      <c r="M73" s="55"/>
      <c r="N73" s="88">
        <v>7805758.4000000004</v>
      </c>
      <c r="O73" s="89">
        <v>8168000</v>
      </c>
      <c r="P73" s="89">
        <v>7800000</v>
      </c>
      <c r="Q73" s="89">
        <v>8870000</v>
      </c>
      <c r="R73" s="240">
        <f>IF(N73="","",Q73-N73)</f>
        <v>1064241.5999999996</v>
      </c>
      <c r="S73" s="90">
        <f>IF(N73=0,"",R73/N73)</f>
        <v>0.13634057646467762</v>
      </c>
      <c r="T73" s="240">
        <f>IF(O73="","",Q73-O73)</f>
        <v>702000</v>
      </c>
      <c r="U73" s="90">
        <f>IF(O73=0,"",T73/O73)</f>
        <v>8.5945151811949075E-2</v>
      </c>
      <c r="V73" s="240">
        <f>IF(P73="","",Q73-P73)</f>
        <v>1070000</v>
      </c>
      <c r="W73" s="90">
        <f>IF(P73=0,"",V73/P73)</f>
        <v>0.13717948717948719</v>
      </c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</row>
    <row r="74" spans="1:35" ht="18" customHeight="1">
      <c r="A74" s="66" t="s">
        <v>1812</v>
      </c>
      <c r="B74" s="75" t="s">
        <v>1802</v>
      </c>
      <c r="C74" s="52" t="s">
        <v>2590</v>
      </c>
      <c r="D74" s="52" t="s">
        <v>2993</v>
      </c>
      <c r="E74" s="420" t="s">
        <v>1814</v>
      </c>
      <c r="F74" s="420" t="s">
        <v>1813</v>
      </c>
      <c r="G74" s="435"/>
      <c r="H74" s="435"/>
      <c r="I74" s="436"/>
      <c r="J74" s="437"/>
      <c r="K74" s="438"/>
      <c r="L74" s="46"/>
      <c r="M74" s="55"/>
      <c r="N74" s="88">
        <v>0</v>
      </c>
      <c r="O74" s="89">
        <v>0</v>
      </c>
      <c r="P74" s="89">
        <v>0</v>
      </c>
      <c r="Q74" s="89">
        <v>0</v>
      </c>
      <c r="R74" s="240">
        <f>IF(N74="","",Q74-N74)</f>
        <v>0</v>
      </c>
      <c r="S74" s="90" t="str">
        <f>IF(N74=0,"",R74/N74)</f>
        <v/>
      </c>
      <c r="T74" s="240">
        <f>IF(O74="","",Q74-O74)</f>
        <v>0</v>
      </c>
      <c r="U74" s="90" t="str">
        <f>IF(O74=0,"",T74/O74)</f>
        <v/>
      </c>
      <c r="V74" s="240">
        <f>IF(P74="","",Q74-P74)</f>
        <v>0</v>
      </c>
      <c r="W74" s="90" t="str">
        <f>IF(P74=0,"",V74/P74)</f>
        <v/>
      </c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</row>
    <row r="75" spans="1:35" ht="18" customHeight="1">
      <c r="A75" s="65" t="s">
        <v>1815</v>
      </c>
      <c r="B75" s="76" t="s">
        <v>1802</v>
      </c>
      <c r="C75" s="48" t="s">
        <v>2590</v>
      </c>
      <c r="D75" s="48" t="s">
        <v>2991</v>
      </c>
      <c r="E75" s="439" t="s">
        <v>1814</v>
      </c>
      <c r="F75" s="426" t="s">
        <v>1813</v>
      </c>
      <c r="G75" s="435" t="s">
        <v>850</v>
      </c>
      <c r="H75" s="435" t="s">
        <v>3230</v>
      </c>
      <c r="I75" s="436" t="s">
        <v>1816</v>
      </c>
      <c r="J75" s="437" t="s">
        <v>2688</v>
      </c>
      <c r="K75" s="438" t="s">
        <v>2689</v>
      </c>
      <c r="L75" s="46"/>
      <c r="M75" s="55"/>
      <c r="N75" s="88">
        <v>13443632.100000001</v>
      </c>
      <c r="O75" s="89">
        <v>14097000</v>
      </c>
      <c r="P75" s="89">
        <v>13950000</v>
      </c>
      <c r="Q75" s="89">
        <v>14117000</v>
      </c>
      <c r="R75" s="240">
        <f>IF(N75="","",Q75-N75)</f>
        <v>673367.89999999851</v>
      </c>
      <c r="S75" s="90">
        <f>IF(N75=0,"",R75/N75)</f>
        <v>5.0088242149976599E-2</v>
      </c>
      <c r="T75" s="240">
        <f>IF(O75="","",Q75-O75)</f>
        <v>20000</v>
      </c>
      <c r="U75" s="90">
        <f>IF(O75=0,"",T75/O75)</f>
        <v>1.4187415762218912E-3</v>
      </c>
      <c r="V75" s="240">
        <f>IF(P75="","",Q75-P75)</f>
        <v>167000</v>
      </c>
      <c r="W75" s="90">
        <f>IF(P75=0,"",V75/P75)</f>
        <v>1.1971326164874552E-2</v>
      </c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</row>
    <row r="76" spans="1:35" ht="18" customHeight="1">
      <c r="A76" s="66" t="s">
        <v>1817</v>
      </c>
      <c r="B76" s="75" t="s">
        <v>1802</v>
      </c>
      <c r="C76" s="52" t="s">
        <v>2995</v>
      </c>
      <c r="D76" s="52" t="s">
        <v>2993</v>
      </c>
      <c r="E76" s="434" t="s">
        <v>1818</v>
      </c>
      <c r="F76" s="420" t="s">
        <v>1818</v>
      </c>
      <c r="G76" s="435"/>
      <c r="H76" s="435"/>
      <c r="I76" s="436"/>
      <c r="J76" s="437"/>
      <c r="K76" s="438"/>
      <c r="L76" s="46"/>
      <c r="M76" s="55"/>
      <c r="N76" s="88">
        <v>0</v>
      </c>
      <c r="O76" s="89">
        <v>0</v>
      </c>
      <c r="P76" s="89">
        <v>0</v>
      </c>
      <c r="Q76" s="89">
        <v>0</v>
      </c>
      <c r="R76" s="240">
        <f>IF(N76="","",Q76-N76)</f>
        <v>0</v>
      </c>
      <c r="S76" s="90" t="str">
        <f>IF(N76=0,"",R76/N76)</f>
        <v/>
      </c>
      <c r="T76" s="240">
        <f>IF(O76="","",Q76-O76)</f>
        <v>0</v>
      </c>
      <c r="U76" s="90" t="str">
        <f>IF(O76=0,"",T76/O76)</f>
        <v/>
      </c>
      <c r="V76" s="240">
        <f>IF(P76="","",Q76-P76)</f>
        <v>0</v>
      </c>
      <c r="W76" s="90" t="str">
        <f>IF(P76=0,"",V76/P76)</f>
        <v/>
      </c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</row>
    <row r="77" spans="1:35" ht="25.5" customHeight="1">
      <c r="A77" s="65" t="s">
        <v>1819</v>
      </c>
      <c r="B77" s="76" t="s">
        <v>1802</v>
      </c>
      <c r="C77" s="48" t="s">
        <v>2995</v>
      </c>
      <c r="D77" s="49" t="s">
        <v>2991</v>
      </c>
      <c r="E77" s="426" t="s">
        <v>4723</v>
      </c>
      <c r="F77" s="426" t="s">
        <v>4724</v>
      </c>
      <c r="G77" s="398" t="s">
        <v>4602</v>
      </c>
      <c r="H77" s="398" t="s">
        <v>4725</v>
      </c>
      <c r="I77" s="430" t="s">
        <v>4726</v>
      </c>
      <c r="J77" s="428" t="s">
        <v>2688</v>
      </c>
      <c r="K77" s="438" t="s">
        <v>2689</v>
      </c>
      <c r="L77" s="46"/>
      <c r="M77" s="55"/>
      <c r="N77" s="88">
        <v>481193.93</v>
      </c>
      <c r="O77" s="89">
        <v>480000</v>
      </c>
      <c r="P77" s="89">
        <v>370000</v>
      </c>
      <c r="Q77" s="89">
        <v>475000</v>
      </c>
      <c r="R77" s="240">
        <f>IF(N77="","",Q77-N77)</f>
        <v>-6193.929999999993</v>
      </c>
      <c r="S77" s="90">
        <f>IF(N77=0,"",R77/N77)</f>
        <v>-1.2872003601541676E-2</v>
      </c>
      <c r="T77" s="240">
        <f>IF(O77="","",Q77-O77)</f>
        <v>-5000</v>
      </c>
      <c r="U77" s="90">
        <f>IF(O77=0,"",T77/O77)</f>
        <v>-1.0416666666666666E-2</v>
      </c>
      <c r="V77" s="240">
        <f>IF(P77="","",Q77-P77)</f>
        <v>105000</v>
      </c>
      <c r="W77" s="90">
        <f>IF(P77=0,"",V77/P77)</f>
        <v>0.28378378378378377</v>
      </c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</row>
    <row r="78" spans="1:35" ht="18" customHeight="1">
      <c r="A78" s="66" t="s">
        <v>1820</v>
      </c>
      <c r="B78" s="75" t="s">
        <v>1802</v>
      </c>
      <c r="C78" s="52" t="s">
        <v>2678</v>
      </c>
      <c r="D78" s="52" t="s">
        <v>2993</v>
      </c>
      <c r="E78" s="420" t="s">
        <v>1822</v>
      </c>
      <c r="F78" s="420" t="s">
        <v>1821</v>
      </c>
      <c r="G78" s="435"/>
      <c r="H78" s="435"/>
      <c r="I78" s="436"/>
      <c r="J78" s="437"/>
      <c r="K78" s="438"/>
      <c r="L78" s="46"/>
      <c r="M78" s="55"/>
      <c r="N78" s="88">
        <v>0</v>
      </c>
      <c r="O78" s="89">
        <v>0</v>
      </c>
      <c r="P78" s="89">
        <v>0</v>
      </c>
      <c r="Q78" s="89">
        <v>0</v>
      </c>
      <c r="R78" s="240">
        <f>IF(N78="","",Q78-N78)</f>
        <v>0</v>
      </c>
      <c r="S78" s="90" t="str">
        <f>IF(N78=0,"",R78/N78)</f>
        <v/>
      </c>
      <c r="T78" s="240">
        <f>IF(O78="","",Q78-O78)</f>
        <v>0</v>
      </c>
      <c r="U78" s="90" t="str">
        <f>IF(O78=0,"",T78/O78)</f>
        <v/>
      </c>
      <c r="V78" s="240">
        <f>IF(P78="","",Q78-P78)</f>
        <v>0</v>
      </c>
      <c r="W78" s="90" t="str">
        <f>IF(P78=0,"",V78/P78)</f>
        <v/>
      </c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</row>
    <row r="79" spans="1:35" ht="18" customHeight="1">
      <c r="A79" s="65" t="s">
        <v>1823</v>
      </c>
      <c r="B79" s="76" t="s">
        <v>1802</v>
      </c>
      <c r="C79" s="48" t="s">
        <v>2678</v>
      </c>
      <c r="D79" s="48" t="s">
        <v>2991</v>
      </c>
      <c r="E79" s="439" t="s">
        <v>1822</v>
      </c>
      <c r="F79" s="426" t="s">
        <v>1821</v>
      </c>
      <c r="G79" s="435" t="s">
        <v>854</v>
      </c>
      <c r="H79" s="435" t="s">
        <v>3231</v>
      </c>
      <c r="I79" s="436" t="s">
        <v>1824</v>
      </c>
      <c r="J79" s="437" t="s">
        <v>2688</v>
      </c>
      <c r="K79" s="438" t="s">
        <v>2689</v>
      </c>
      <c r="L79" s="46"/>
      <c r="M79" s="55"/>
      <c r="N79" s="88">
        <v>2304401.23</v>
      </c>
      <c r="O79" s="89">
        <v>2865000</v>
      </c>
      <c r="P79" s="89">
        <v>2320000</v>
      </c>
      <c r="Q79" s="89">
        <v>2390000</v>
      </c>
      <c r="R79" s="240">
        <f>IF(N79="","",Q79-N79)</f>
        <v>85598.770000000019</v>
      </c>
      <c r="S79" s="90">
        <f>IF(N79=0,"",R79/N79)</f>
        <v>3.7145775173883247E-2</v>
      </c>
      <c r="T79" s="240">
        <f>IF(O79="","",Q79-O79)</f>
        <v>-475000</v>
      </c>
      <c r="U79" s="90">
        <f>IF(O79=0,"",T79/O79)</f>
        <v>-0.16579406631762653</v>
      </c>
      <c r="V79" s="240">
        <f>IF(P79="","",Q79-P79)</f>
        <v>70000</v>
      </c>
      <c r="W79" s="90">
        <f>IF(P79=0,"",V79/P79)</f>
        <v>3.017241379310345E-2</v>
      </c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</row>
    <row r="80" spans="1:35" ht="20.25" customHeight="1">
      <c r="A80" s="66" t="s">
        <v>1825</v>
      </c>
      <c r="B80" s="75" t="s">
        <v>1802</v>
      </c>
      <c r="C80" s="52" t="s">
        <v>2997</v>
      </c>
      <c r="D80" s="52" t="s">
        <v>2993</v>
      </c>
      <c r="E80" s="434" t="s">
        <v>1827</v>
      </c>
      <c r="F80" s="420" t="s">
        <v>1826</v>
      </c>
      <c r="G80" s="435"/>
      <c r="H80" s="435"/>
      <c r="I80" s="436"/>
      <c r="J80" s="437"/>
      <c r="K80" s="438"/>
      <c r="L80" s="46"/>
      <c r="M80" s="55"/>
      <c r="N80" s="88">
        <v>0</v>
      </c>
      <c r="O80" s="89">
        <v>0</v>
      </c>
      <c r="P80" s="89">
        <v>0</v>
      </c>
      <c r="Q80" s="89">
        <v>0</v>
      </c>
      <c r="R80" s="240">
        <f>IF(N80="","",Q80-N80)</f>
        <v>0</v>
      </c>
      <c r="S80" s="90" t="str">
        <f>IF(N80=0,"",R80/N80)</f>
        <v/>
      </c>
      <c r="T80" s="240">
        <f>IF(O80="","",Q80-O80)</f>
        <v>0</v>
      </c>
      <c r="U80" s="90" t="str">
        <f>IF(O80=0,"",T80/O80)</f>
        <v/>
      </c>
      <c r="V80" s="240">
        <f>IF(P80="","",Q80-P80)</f>
        <v>0</v>
      </c>
      <c r="W80" s="90" t="str">
        <f>IF(P80=0,"",V80/P80)</f>
        <v/>
      </c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</row>
    <row r="81" spans="1:35" ht="18" customHeight="1">
      <c r="A81" s="65" t="s">
        <v>1828</v>
      </c>
      <c r="B81" s="76" t="s">
        <v>1802</v>
      </c>
      <c r="C81" s="48" t="s">
        <v>2997</v>
      </c>
      <c r="D81" s="48" t="s">
        <v>2991</v>
      </c>
      <c r="E81" s="426" t="s">
        <v>1827</v>
      </c>
      <c r="F81" s="426" t="s">
        <v>1826</v>
      </c>
      <c r="G81" s="435" t="s">
        <v>856</v>
      </c>
      <c r="H81" s="435" t="s">
        <v>1829</v>
      </c>
      <c r="I81" s="436" t="s">
        <v>3232</v>
      </c>
      <c r="J81" s="437" t="s">
        <v>2688</v>
      </c>
      <c r="K81" s="438" t="s">
        <v>2689</v>
      </c>
      <c r="L81" s="46"/>
      <c r="M81" s="55"/>
      <c r="N81" s="88">
        <v>407217.55</v>
      </c>
      <c r="O81" s="89">
        <v>775000</v>
      </c>
      <c r="P81" s="89">
        <v>410000</v>
      </c>
      <c r="Q81" s="89">
        <v>841000</v>
      </c>
      <c r="R81" s="240">
        <f>IF(N81="","",Q81-N81)</f>
        <v>433782.45</v>
      </c>
      <c r="S81" s="90">
        <f>IF(N81=0,"",R81/N81)</f>
        <v>1.065235155017263</v>
      </c>
      <c r="T81" s="240">
        <f>IF(O81="","",Q81-O81)</f>
        <v>66000</v>
      </c>
      <c r="U81" s="90">
        <f>IF(O81=0,"",T81/O81)</f>
        <v>8.5161290322580643E-2</v>
      </c>
      <c r="V81" s="240">
        <f>IF(P81="","",Q81-P81)</f>
        <v>431000</v>
      </c>
      <c r="W81" s="90">
        <f>IF(P81=0,"",V81/P81)</f>
        <v>1.051219512195122</v>
      </c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</row>
    <row r="82" spans="1:35" ht="18" customHeight="1">
      <c r="A82" s="66" t="s">
        <v>1830</v>
      </c>
      <c r="B82" s="75" t="s">
        <v>1802</v>
      </c>
      <c r="C82" s="52" t="s">
        <v>2679</v>
      </c>
      <c r="D82" s="52" t="s">
        <v>2993</v>
      </c>
      <c r="E82" s="420" t="s">
        <v>1831</v>
      </c>
      <c r="F82" s="420" t="s">
        <v>5043</v>
      </c>
      <c r="G82" s="435"/>
      <c r="H82" s="435"/>
      <c r="I82" s="436"/>
      <c r="J82" s="437"/>
      <c r="K82" s="438"/>
      <c r="L82" s="46"/>
      <c r="M82" s="55"/>
      <c r="N82" s="88">
        <v>0</v>
      </c>
      <c r="O82" s="89">
        <v>0</v>
      </c>
      <c r="P82" s="89">
        <v>0</v>
      </c>
      <c r="Q82" s="89">
        <v>0</v>
      </c>
      <c r="R82" s="240">
        <f>IF(N82="","",Q82-N82)</f>
        <v>0</v>
      </c>
      <c r="S82" s="90" t="str">
        <f>IF(N82=0,"",R82/N82)</f>
        <v/>
      </c>
      <c r="T82" s="240">
        <f>IF(O82="","",Q82-O82)</f>
        <v>0</v>
      </c>
      <c r="U82" s="90" t="str">
        <f>IF(O82=0,"",T82/O82)</f>
        <v/>
      </c>
      <c r="V82" s="240">
        <f>IF(P82="","",Q82-P82)</f>
        <v>0</v>
      </c>
      <c r="W82" s="90" t="str">
        <f>IF(P82=0,"",V82/P82)</f>
        <v/>
      </c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</row>
    <row r="83" spans="1:35" ht="34.5" customHeight="1">
      <c r="A83" s="65" t="s">
        <v>1832</v>
      </c>
      <c r="B83" s="76" t="s">
        <v>1802</v>
      </c>
      <c r="C83" s="48" t="s">
        <v>2679</v>
      </c>
      <c r="D83" s="48" t="s">
        <v>2991</v>
      </c>
      <c r="E83" s="439" t="s">
        <v>5044</v>
      </c>
      <c r="F83" s="426" t="s">
        <v>5045</v>
      </c>
      <c r="G83" s="435" t="s">
        <v>629</v>
      </c>
      <c r="H83" s="435" t="s">
        <v>3233</v>
      </c>
      <c r="I83" s="436" t="s">
        <v>1158</v>
      </c>
      <c r="J83" s="437" t="s">
        <v>3401</v>
      </c>
      <c r="K83" s="438" t="s">
        <v>3403</v>
      </c>
      <c r="L83" s="46"/>
      <c r="M83" s="55"/>
      <c r="N83" s="88">
        <v>0</v>
      </c>
      <c r="O83" s="89">
        <v>0</v>
      </c>
      <c r="P83" s="89">
        <v>0</v>
      </c>
      <c r="Q83" s="89">
        <v>0</v>
      </c>
      <c r="R83" s="240">
        <f>IF(N83="","",Q83-N83)</f>
        <v>0</v>
      </c>
      <c r="S83" s="90" t="str">
        <f>IF(N83=0,"",R83/N83)</f>
        <v/>
      </c>
      <c r="T83" s="240">
        <f>IF(O83="","",Q83-O83)</f>
        <v>0</v>
      </c>
      <c r="U83" s="90" t="str">
        <f>IF(O83=0,"",T83/O83)</f>
        <v/>
      </c>
      <c r="V83" s="240">
        <f>IF(P83="","",Q83-P83)</f>
        <v>0</v>
      </c>
      <c r="W83" s="90" t="str">
        <f>IF(P83=0,"",V83/P83)</f>
        <v/>
      </c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</row>
    <row r="84" spans="1:35" ht="25.5" customHeight="1">
      <c r="A84" s="65" t="s">
        <v>3234</v>
      </c>
      <c r="B84" s="77" t="s">
        <v>1802</v>
      </c>
      <c r="C84" s="49" t="s">
        <v>2679</v>
      </c>
      <c r="D84" s="49" t="s">
        <v>1289</v>
      </c>
      <c r="E84" s="426" t="s">
        <v>3235</v>
      </c>
      <c r="F84" s="425" t="s">
        <v>5046</v>
      </c>
      <c r="G84" s="398" t="s">
        <v>633</v>
      </c>
      <c r="H84" s="398" t="s">
        <v>3236</v>
      </c>
      <c r="I84" s="430" t="s">
        <v>1162</v>
      </c>
      <c r="J84" s="428" t="s">
        <v>3401</v>
      </c>
      <c r="K84" s="429" t="s">
        <v>3403</v>
      </c>
      <c r="L84" s="46"/>
      <c r="M84" s="55"/>
      <c r="N84" s="88">
        <v>10577550.57</v>
      </c>
      <c r="O84" s="89">
        <v>10639000</v>
      </c>
      <c r="P84" s="89">
        <v>13000000</v>
      </c>
      <c r="Q84" s="89">
        <v>13195000</v>
      </c>
      <c r="R84" s="240">
        <f>IF(N84="","",Q84-N84)</f>
        <v>2617449.4299999997</v>
      </c>
      <c r="S84" s="90">
        <f>IF(N84=0,"",R84/N84)</f>
        <v>0.24745326554368813</v>
      </c>
      <c r="T84" s="240">
        <f>IF(O84="","",Q84-O84)</f>
        <v>2556000</v>
      </c>
      <c r="U84" s="90">
        <f>IF(O84=0,"",T84/O84)</f>
        <v>0.24024814362252092</v>
      </c>
      <c r="V84" s="240">
        <f>IF(P84="","",Q84-P84)</f>
        <v>195000</v>
      </c>
      <c r="W84" s="90">
        <f>IF(P84=0,"",V84/P84)</f>
        <v>1.4999999999999999E-2</v>
      </c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</row>
    <row r="85" spans="1:35" ht="25.5" customHeight="1">
      <c r="A85" s="65" t="s">
        <v>1159</v>
      </c>
      <c r="B85" s="76" t="s">
        <v>1802</v>
      </c>
      <c r="C85" s="48" t="s">
        <v>2679</v>
      </c>
      <c r="D85" s="48" t="s">
        <v>3001</v>
      </c>
      <c r="E85" s="439" t="s">
        <v>5199</v>
      </c>
      <c r="F85" s="426" t="s">
        <v>5047</v>
      </c>
      <c r="G85" s="398" t="s">
        <v>629</v>
      </c>
      <c r="H85" s="398" t="s">
        <v>3233</v>
      </c>
      <c r="I85" s="430" t="s">
        <v>1158</v>
      </c>
      <c r="J85" s="428" t="s">
        <v>3401</v>
      </c>
      <c r="K85" s="429" t="s">
        <v>3403</v>
      </c>
      <c r="L85" s="46"/>
      <c r="M85" s="55"/>
      <c r="N85" s="88">
        <v>0</v>
      </c>
      <c r="O85" s="89">
        <v>0</v>
      </c>
      <c r="P85" s="89"/>
      <c r="Q85" s="89">
        <v>0</v>
      </c>
      <c r="R85" s="240">
        <f>IF(N85="","",Q85-N85)</f>
        <v>0</v>
      </c>
      <c r="S85" s="90" t="str">
        <f>IF(N85=0,"",R85/N85)</f>
        <v/>
      </c>
      <c r="T85" s="240">
        <f>IF(O85="","",Q85-O85)</f>
        <v>0</v>
      </c>
      <c r="U85" s="90" t="str">
        <f>IF(O85=0,"",T85/O85)</f>
        <v/>
      </c>
      <c r="V85" s="240" t="str">
        <f>IF(P85="","",Q85-P85)</f>
        <v/>
      </c>
      <c r="W85" s="90" t="str">
        <f>IF(P85=0,"",V85/P85)</f>
        <v/>
      </c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</row>
    <row r="86" spans="1:35" ht="25.5" customHeight="1">
      <c r="A86" s="65" t="s">
        <v>3237</v>
      </c>
      <c r="B86" s="76" t="s">
        <v>1802</v>
      </c>
      <c r="C86" s="48" t="s">
        <v>2679</v>
      </c>
      <c r="D86" s="48" t="s">
        <v>1311</v>
      </c>
      <c r="E86" s="439" t="s">
        <v>3238</v>
      </c>
      <c r="F86" s="426" t="s">
        <v>5048</v>
      </c>
      <c r="G86" s="398" t="s">
        <v>181</v>
      </c>
      <c r="H86" s="398" t="s">
        <v>3239</v>
      </c>
      <c r="I86" s="436" t="s">
        <v>3240</v>
      </c>
      <c r="J86" s="437" t="s">
        <v>2681</v>
      </c>
      <c r="K86" s="438" t="s">
        <v>2683</v>
      </c>
      <c r="L86" s="46"/>
      <c r="M86" s="55"/>
      <c r="N86" s="88">
        <v>0</v>
      </c>
      <c r="O86" s="89">
        <v>0</v>
      </c>
      <c r="P86" s="89">
        <v>0</v>
      </c>
      <c r="Q86" s="89">
        <v>0</v>
      </c>
      <c r="R86" s="240">
        <f>IF(N86="","",Q86-N86)</f>
        <v>0</v>
      </c>
      <c r="S86" s="90" t="str">
        <f>IF(N86=0,"",R86/N86)</f>
        <v/>
      </c>
      <c r="T86" s="240">
        <f>IF(O86="","",Q86-O86)</f>
        <v>0</v>
      </c>
      <c r="U86" s="90" t="str">
        <f>IF(O86=0,"",T86/O86)</f>
        <v/>
      </c>
      <c r="V86" s="240">
        <f>IF(P86="","",Q86-P86)</f>
        <v>0</v>
      </c>
      <c r="W86" s="90" t="str">
        <f>IF(P86=0,"",V86/P86)</f>
        <v/>
      </c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</row>
    <row r="87" spans="1:35" ht="36.75" customHeight="1">
      <c r="A87" s="65" t="s">
        <v>3241</v>
      </c>
      <c r="B87" s="76" t="s">
        <v>1802</v>
      </c>
      <c r="C87" s="48" t="s">
        <v>2679</v>
      </c>
      <c r="D87" s="48" t="s">
        <v>1312</v>
      </c>
      <c r="E87" s="439" t="s">
        <v>5049</v>
      </c>
      <c r="F87" s="426" t="s">
        <v>5050</v>
      </c>
      <c r="G87" s="435" t="s">
        <v>631</v>
      </c>
      <c r="H87" s="435" t="s">
        <v>3242</v>
      </c>
      <c r="I87" s="436" t="s">
        <v>3243</v>
      </c>
      <c r="J87" s="437" t="s">
        <v>3401</v>
      </c>
      <c r="K87" s="438" t="s">
        <v>3403</v>
      </c>
      <c r="L87" s="46"/>
      <c r="M87" s="55"/>
      <c r="N87" s="250">
        <v>437404.97</v>
      </c>
      <c r="O87" s="239">
        <v>733000</v>
      </c>
      <c r="P87" s="239">
        <v>733000</v>
      </c>
      <c r="Q87" s="239">
        <v>742436.05</v>
      </c>
      <c r="R87" s="240">
        <f>IF(N87="","",Q87-N87)</f>
        <v>305031.08000000007</v>
      </c>
      <c r="S87" s="90">
        <f>IF(N87=0,"",R87/N87)</f>
        <v>0.69736537287173506</v>
      </c>
      <c r="T87" s="240">
        <f>IF(O87="","",Q87-O87)</f>
        <v>9436.0500000000466</v>
      </c>
      <c r="U87" s="90">
        <f>IF(O87=0,"",T87/O87)</f>
        <v>1.2873192360163774E-2</v>
      </c>
      <c r="V87" s="240">
        <f>IF(P87="","",Q87-P87)</f>
        <v>9436.0500000000466</v>
      </c>
      <c r="W87" s="90">
        <f>IF(P87=0,"",V87/P87)</f>
        <v>1.2873192360163774E-2</v>
      </c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</row>
    <row r="88" spans="1:35" ht="17.25" customHeight="1">
      <c r="A88" s="65" t="s">
        <v>1160</v>
      </c>
      <c r="B88" s="76" t="s">
        <v>1802</v>
      </c>
      <c r="C88" s="48" t="s">
        <v>2679</v>
      </c>
      <c r="D88" s="48" t="s">
        <v>2463</v>
      </c>
      <c r="E88" s="439" t="s">
        <v>1161</v>
      </c>
      <c r="F88" s="426" t="s">
        <v>5051</v>
      </c>
      <c r="G88" s="435" t="s">
        <v>633</v>
      </c>
      <c r="H88" s="435" t="s">
        <v>3236</v>
      </c>
      <c r="I88" s="436" t="s">
        <v>1162</v>
      </c>
      <c r="J88" s="437" t="s">
        <v>3401</v>
      </c>
      <c r="K88" s="438" t="s">
        <v>3403</v>
      </c>
      <c r="L88" s="46"/>
      <c r="M88" s="55"/>
      <c r="N88" s="88">
        <v>21598301.75</v>
      </c>
      <c r="O88" s="89">
        <v>21721000</v>
      </c>
      <c r="P88" s="89">
        <v>21875000</v>
      </c>
      <c r="Q88" s="89">
        <v>22203000</v>
      </c>
      <c r="R88" s="240">
        <f>IF(N88="","",Q88-N88)</f>
        <v>604698.25</v>
      </c>
      <c r="S88" s="90">
        <f>IF(N88=0,"",R88/N88)</f>
        <v>2.7997490589740465E-2</v>
      </c>
      <c r="T88" s="240">
        <f>IF(O88="","",Q88-O88)</f>
        <v>482000</v>
      </c>
      <c r="U88" s="90">
        <f>IF(O88=0,"",T88/O88)</f>
        <v>2.2190506882740206E-2</v>
      </c>
      <c r="V88" s="240">
        <f>IF(P88="","",Q88-P88)</f>
        <v>328000</v>
      </c>
      <c r="W88" s="90">
        <f>IF(P88=0,"",V88/P88)</f>
        <v>1.4994285714285713E-2</v>
      </c>
      <c r="Y88" s="62"/>
      <c r="Z88" s="407"/>
      <c r="AA88" s="62"/>
      <c r="AB88" s="62"/>
      <c r="AC88" s="62"/>
      <c r="AD88" s="62"/>
      <c r="AE88" s="62"/>
      <c r="AF88" s="62"/>
      <c r="AG88" s="62"/>
      <c r="AH88" s="62"/>
      <c r="AI88" s="62"/>
    </row>
    <row r="89" spans="1:35" ht="17.25" customHeight="1">
      <c r="A89" s="66" t="s">
        <v>1163</v>
      </c>
      <c r="B89" s="75" t="s">
        <v>1802</v>
      </c>
      <c r="C89" s="52" t="s">
        <v>1164</v>
      </c>
      <c r="D89" s="52" t="s">
        <v>2993</v>
      </c>
      <c r="E89" s="420" t="s">
        <v>1165</v>
      </c>
      <c r="F89" s="420" t="s">
        <v>5052</v>
      </c>
      <c r="G89" s="435"/>
      <c r="H89" s="435"/>
      <c r="I89" s="436"/>
      <c r="J89" s="437"/>
      <c r="K89" s="438"/>
      <c r="L89" s="46"/>
      <c r="M89" s="55"/>
      <c r="N89" s="88">
        <v>0</v>
      </c>
      <c r="O89" s="89">
        <v>0</v>
      </c>
      <c r="P89" s="89">
        <v>0</v>
      </c>
      <c r="Q89" s="89">
        <v>0</v>
      </c>
      <c r="R89" s="240">
        <f>IF(N89="","",Q89-N89)</f>
        <v>0</v>
      </c>
      <c r="S89" s="90" t="str">
        <f>IF(N89=0,"",R89/N89)</f>
        <v/>
      </c>
      <c r="T89" s="240">
        <f>IF(O89="","",Q89-O89)</f>
        <v>0</v>
      </c>
      <c r="U89" s="90" t="str">
        <f>IF(O89=0,"",T89/O89)</f>
        <v/>
      </c>
      <c r="V89" s="240">
        <f>IF(P89="","",Q89-P89)</f>
        <v>0</v>
      </c>
      <c r="W89" s="90" t="str">
        <f>IF(P89=0,"",V89/P89)</f>
        <v/>
      </c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</row>
    <row r="90" spans="1:35" ht="17.25" customHeight="1">
      <c r="A90" s="65" t="s">
        <v>1166</v>
      </c>
      <c r="B90" s="76" t="s">
        <v>1802</v>
      </c>
      <c r="C90" s="48" t="s">
        <v>1164</v>
      </c>
      <c r="D90" s="48" t="s">
        <v>2991</v>
      </c>
      <c r="E90" s="439" t="s">
        <v>1165</v>
      </c>
      <c r="F90" s="426" t="s">
        <v>5052</v>
      </c>
      <c r="G90" s="435" t="s">
        <v>858</v>
      </c>
      <c r="H90" s="435" t="s">
        <v>3244</v>
      </c>
      <c r="I90" s="436" t="s">
        <v>1167</v>
      </c>
      <c r="J90" s="437" t="s">
        <v>2688</v>
      </c>
      <c r="K90" s="438" t="s">
        <v>2689</v>
      </c>
      <c r="L90" s="46"/>
      <c r="M90" s="55"/>
      <c r="N90" s="88">
        <v>251582.5</v>
      </c>
      <c r="O90" s="89">
        <v>239000</v>
      </c>
      <c r="P90" s="89">
        <v>1035000</v>
      </c>
      <c r="Q90" s="89">
        <v>337000</v>
      </c>
      <c r="R90" s="240">
        <f>IF(N90="","",Q90-N90)</f>
        <v>85417.5</v>
      </c>
      <c r="S90" s="90">
        <f>IF(N90=0,"",R90/N90)</f>
        <v>0.33952083312631043</v>
      </c>
      <c r="T90" s="240">
        <f>IF(O90="","",Q90-O90)</f>
        <v>98000</v>
      </c>
      <c r="U90" s="90">
        <f>IF(O90=0,"",T90/O90)</f>
        <v>0.41004184100418412</v>
      </c>
      <c r="V90" s="240">
        <f>IF(P90="","",Q90-P90)</f>
        <v>-698000</v>
      </c>
      <c r="W90" s="90">
        <f>IF(P90=0,"",V90/P90)</f>
        <v>-0.67439613526570052</v>
      </c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</row>
    <row r="91" spans="1:35" ht="17.25" customHeight="1">
      <c r="A91" s="66" t="s">
        <v>1168</v>
      </c>
      <c r="B91" s="75" t="s">
        <v>1802</v>
      </c>
      <c r="C91" s="52" t="s">
        <v>2998</v>
      </c>
      <c r="D91" s="52" t="s">
        <v>2993</v>
      </c>
      <c r="E91" s="434" t="s">
        <v>1170</v>
      </c>
      <c r="F91" s="420" t="s">
        <v>1169</v>
      </c>
      <c r="G91" s="435"/>
      <c r="H91" s="435"/>
      <c r="I91" s="436"/>
      <c r="J91" s="437"/>
      <c r="K91" s="438"/>
      <c r="L91" s="46"/>
      <c r="M91" s="55"/>
      <c r="N91" s="88">
        <v>0</v>
      </c>
      <c r="O91" s="89">
        <v>0</v>
      </c>
      <c r="P91" s="89">
        <v>0</v>
      </c>
      <c r="Q91" s="89">
        <v>0</v>
      </c>
      <c r="R91" s="240">
        <f>IF(N91="","",Q91-N91)</f>
        <v>0</v>
      </c>
      <c r="S91" s="90" t="str">
        <f>IF(N91=0,"",R91/N91)</f>
        <v/>
      </c>
      <c r="T91" s="240">
        <f>IF(O91="","",Q91-O91)</f>
        <v>0</v>
      </c>
      <c r="U91" s="90" t="str">
        <f>IF(O91=0,"",T91/O91)</f>
        <v/>
      </c>
      <c r="V91" s="240">
        <f>IF(P91="","",Q91-P91)</f>
        <v>0</v>
      </c>
      <c r="W91" s="90" t="str">
        <f>IF(P91=0,"",V91/P91)</f>
        <v/>
      </c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</row>
    <row r="92" spans="1:35" ht="17.25" customHeight="1">
      <c r="A92" s="65" t="s">
        <v>1171</v>
      </c>
      <c r="B92" s="76" t="s">
        <v>1802</v>
      </c>
      <c r="C92" s="48" t="s">
        <v>2998</v>
      </c>
      <c r="D92" s="48" t="s">
        <v>2991</v>
      </c>
      <c r="E92" s="439" t="s">
        <v>1170</v>
      </c>
      <c r="F92" s="426" t="s">
        <v>1169</v>
      </c>
      <c r="G92" s="435" t="s">
        <v>860</v>
      </c>
      <c r="H92" s="435" t="s">
        <v>3245</v>
      </c>
      <c r="I92" s="436" t="s">
        <v>1172</v>
      </c>
      <c r="J92" s="437" t="s">
        <v>2688</v>
      </c>
      <c r="K92" s="438" t="s">
        <v>2689</v>
      </c>
      <c r="L92" s="46"/>
      <c r="M92" s="55"/>
      <c r="N92" s="88">
        <v>2320932.39</v>
      </c>
      <c r="O92" s="89">
        <v>2237000</v>
      </c>
      <c r="P92" s="89">
        <v>2450000</v>
      </c>
      <c r="Q92" s="89">
        <v>2524000</v>
      </c>
      <c r="R92" s="240">
        <f>IF(N92="","",Q92-N92)</f>
        <v>203067.60999999987</v>
      </c>
      <c r="S92" s="90">
        <f>IF(N92=0,"",R92/N92)</f>
        <v>8.7493979090015564E-2</v>
      </c>
      <c r="T92" s="240">
        <f>IF(O92="","",Q92-O92)</f>
        <v>287000</v>
      </c>
      <c r="U92" s="90">
        <f>IF(O92=0,"",T92/O92)</f>
        <v>0.12829682610639248</v>
      </c>
      <c r="V92" s="240">
        <f>IF(P92="","",Q92-P92)</f>
        <v>74000</v>
      </c>
      <c r="W92" s="90">
        <f>IF(P92=0,"",V92/P92)</f>
        <v>3.0204081632653063E-2</v>
      </c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</row>
    <row r="93" spans="1:35" ht="17.25" customHeight="1">
      <c r="A93" s="66" t="s">
        <v>1173</v>
      </c>
      <c r="B93" s="75" t="s">
        <v>1802</v>
      </c>
      <c r="C93" s="52" t="s">
        <v>1174</v>
      </c>
      <c r="D93" s="52" t="s">
        <v>2993</v>
      </c>
      <c r="E93" s="420" t="s">
        <v>1176</v>
      </c>
      <c r="F93" s="420" t="s">
        <v>1175</v>
      </c>
      <c r="G93" s="435"/>
      <c r="H93" s="435"/>
      <c r="I93" s="436"/>
      <c r="J93" s="437"/>
      <c r="K93" s="438"/>
      <c r="L93" s="46"/>
      <c r="M93" s="55"/>
      <c r="N93" s="88">
        <v>0</v>
      </c>
      <c r="O93" s="89">
        <v>0</v>
      </c>
      <c r="P93" s="89">
        <v>0</v>
      </c>
      <c r="Q93" s="89">
        <v>0</v>
      </c>
      <c r="R93" s="240">
        <f>IF(N93="","",Q93-N93)</f>
        <v>0</v>
      </c>
      <c r="S93" s="90" t="str">
        <f>IF(N93=0,"",R93/N93)</f>
        <v/>
      </c>
      <c r="T93" s="240">
        <f>IF(O93="","",Q93-O93)</f>
        <v>0</v>
      </c>
      <c r="U93" s="90" t="str">
        <f>IF(O93=0,"",T93/O93)</f>
        <v/>
      </c>
      <c r="V93" s="240">
        <f>IF(P93="","",Q93-P93)</f>
        <v>0</v>
      </c>
      <c r="W93" s="90" t="str">
        <f>IF(P93=0,"",V93/P93)</f>
        <v/>
      </c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</row>
    <row r="94" spans="1:35" ht="17.25" customHeight="1">
      <c r="A94" s="65" t="s">
        <v>1177</v>
      </c>
      <c r="B94" s="76" t="s">
        <v>1802</v>
      </c>
      <c r="C94" s="48" t="s">
        <v>1174</v>
      </c>
      <c r="D94" s="48" t="s">
        <v>2991</v>
      </c>
      <c r="E94" s="439" t="s">
        <v>1176</v>
      </c>
      <c r="F94" s="426" t="s">
        <v>1175</v>
      </c>
      <c r="G94" s="435" t="s">
        <v>880</v>
      </c>
      <c r="H94" s="435" t="s">
        <v>2588</v>
      </c>
      <c r="I94" s="436" t="s">
        <v>1178</v>
      </c>
      <c r="J94" s="437" t="s">
        <v>2688</v>
      </c>
      <c r="K94" s="438" t="s">
        <v>2689</v>
      </c>
      <c r="L94" s="46"/>
      <c r="M94" s="55"/>
      <c r="N94" s="88">
        <v>231176.04</v>
      </c>
      <c r="O94" s="89">
        <v>235000</v>
      </c>
      <c r="P94" s="89">
        <v>950000</v>
      </c>
      <c r="Q94" s="89">
        <v>950000</v>
      </c>
      <c r="R94" s="240">
        <f>IF(N94="","",Q94-N94)</f>
        <v>718823.96</v>
      </c>
      <c r="S94" s="90">
        <f>IF(N94=0,"",R94/N94)</f>
        <v>3.1094224124610834</v>
      </c>
      <c r="T94" s="240">
        <f>IF(O94="","",Q94-O94)</f>
        <v>715000</v>
      </c>
      <c r="U94" s="90">
        <f>IF(O94=0,"",T94/O94)</f>
        <v>3.0425531914893615</v>
      </c>
      <c r="V94" s="240">
        <f>IF(P94="","",Q94-P94)</f>
        <v>0</v>
      </c>
      <c r="W94" s="90">
        <f>IF(P94=0,"",V94/P94)</f>
        <v>0</v>
      </c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</row>
    <row r="95" spans="1:35" ht="17.25" customHeight="1">
      <c r="A95" s="66" t="s">
        <v>1179</v>
      </c>
      <c r="B95" s="75" t="s">
        <v>1802</v>
      </c>
      <c r="C95" s="52" t="s">
        <v>2999</v>
      </c>
      <c r="D95" s="52" t="s">
        <v>2993</v>
      </c>
      <c r="E95" s="434" t="s">
        <v>1181</v>
      </c>
      <c r="F95" s="420" t="s">
        <v>1180</v>
      </c>
      <c r="G95" s="435"/>
      <c r="H95" s="435"/>
      <c r="I95" s="436"/>
      <c r="J95" s="437"/>
      <c r="K95" s="438"/>
      <c r="L95" s="46"/>
      <c r="M95" s="55"/>
      <c r="N95" s="88">
        <v>0</v>
      </c>
      <c r="O95" s="89">
        <v>0</v>
      </c>
      <c r="P95" s="89">
        <v>0</v>
      </c>
      <c r="Q95" s="89">
        <v>0</v>
      </c>
      <c r="R95" s="240">
        <f>IF(N95="","",Q95-N95)</f>
        <v>0</v>
      </c>
      <c r="S95" s="90" t="str">
        <f>IF(N95=0,"",R95/N95)</f>
        <v/>
      </c>
      <c r="T95" s="240">
        <f>IF(O95="","",Q95-O95)</f>
        <v>0</v>
      </c>
      <c r="U95" s="90" t="str">
        <f>IF(O95=0,"",T95/O95)</f>
        <v/>
      </c>
      <c r="V95" s="240">
        <f>IF(P95="","",Q95-P95)</f>
        <v>0</v>
      </c>
      <c r="W95" s="90" t="str">
        <f>IF(P95=0,"",V95/P95)</f>
        <v/>
      </c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</row>
    <row r="96" spans="1:35" ht="28.5" customHeight="1">
      <c r="A96" s="65" t="s">
        <v>1182</v>
      </c>
      <c r="B96" s="76" t="s">
        <v>1802</v>
      </c>
      <c r="C96" s="48" t="s">
        <v>2999</v>
      </c>
      <c r="D96" s="48" t="s">
        <v>3001</v>
      </c>
      <c r="E96" s="439" t="s">
        <v>5200</v>
      </c>
      <c r="F96" s="426" t="s">
        <v>5053</v>
      </c>
      <c r="G96" s="435" t="s">
        <v>1221</v>
      </c>
      <c r="H96" s="435" t="s">
        <v>3246</v>
      </c>
      <c r="I96" s="436" t="s">
        <v>3247</v>
      </c>
      <c r="J96" s="437" t="s">
        <v>3412</v>
      </c>
      <c r="K96" s="438" t="s">
        <v>2680</v>
      </c>
      <c r="L96" s="46"/>
      <c r="M96" s="55"/>
      <c r="N96" s="88">
        <v>0</v>
      </c>
      <c r="O96" s="89">
        <v>0</v>
      </c>
      <c r="P96" s="89">
        <v>0</v>
      </c>
      <c r="Q96" s="89">
        <v>0</v>
      </c>
      <c r="R96" s="240">
        <f>IF(N96="","",Q96-N96)</f>
        <v>0</v>
      </c>
      <c r="S96" s="90" t="str">
        <f>IF(N96=0,"",R96/N96)</f>
        <v/>
      </c>
      <c r="T96" s="240">
        <f>IF(O96="","",Q96-O96)</f>
        <v>0</v>
      </c>
      <c r="U96" s="90" t="str">
        <f>IF(O96=0,"",T96/O96)</f>
        <v/>
      </c>
      <c r="V96" s="240">
        <f>IF(P96="","",Q96-P96)</f>
        <v>0</v>
      </c>
      <c r="W96" s="90" t="str">
        <f>IF(P96=0,"",V96/P96)</f>
        <v/>
      </c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</row>
    <row r="97" spans="1:35" ht="28.5" customHeight="1">
      <c r="A97" s="65" t="s">
        <v>1183</v>
      </c>
      <c r="B97" s="76" t="s">
        <v>1802</v>
      </c>
      <c r="C97" s="48" t="s">
        <v>2999</v>
      </c>
      <c r="D97" s="48" t="s">
        <v>1314</v>
      </c>
      <c r="E97" s="439" t="s">
        <v>1184</v>
      </c>
      <c r="F97" s="426" t="s">
        <v>5054</v>
      </c>
      <c r="G97" s="435" t="s">
        <v>1225</v>
      </c>
      <c r="H97" s="435" t="s">
        <v>3248</v>
      </c>
      <c r="I97" s="436" t="s">
        <v>3249</v>
      </c>
      <c r="J97" s="437" t="s">
        <v>3412</v>
      </c>
      <c r="K97" s="438" t="s">
        <v>2680</v>
      </c>
      <c r="L97" s="46"/>
      <c r="M97" s="55"/>
      <c r="N97" s="88">
        <v>0</v>
      </c>
      <c r="O97" s="89">
        <v>0</v>
      </c>
      <c r="P97" s="89">
        <v>0</v>
      </c>
      <c r="Q97" s="89">
        <v>0</v>
      </c>
      <c r="R97" s="240">
        <f>IF(N97="","",Q97-N97)</f>
        <v>0</v>
      </c>
      <c r="S97" s="90" t="str">
        <f>IF(N97=0,"",R97/N97)</f>
        <v/>
      </c>
      <c r="T97" s="240">
        <f>IF(O97="","",Q97-O97)</f>
        <v>0</v>
      </c>
      <c r="U97" s="90" t="str">
        <f>IF(O97=0,"",T97/O97)</f>
        <v/>
      </c>
      <c r="V97" s="240">
        <f>IF(P97="","",Q97-P97)</f>
        <v>0</v>
      </c>
      <c r="W97" s="90" t="str">
        <f>IF(P97=0,"",V97/P97)</f>
        <v/>
      </c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</row>
    <row r="98" spans="1:35" ht="28.5" customHeight="1">
      <c r="A98" s="65" t="s">
        <v>1185</v>
      </c>
      <c r="B98" s="76" t="s">
        <v>1802</v>
      </c>
      <c r="C98" s="48" t="s">
        <v>2999</v>
      </c>
      <c r="D98" s="48" t="s">
        <v>1315</v>
      </c>
      <c r="E98" s="439" t="s">
        <v>1186</v>
      </c>
      <c r="F98" s="426" t="s">
        <v>5055</v>
      </c>
      <c r="G98" s="435" t="s">
        <v>1225</v>
      </c>
      <c r="H98" s="435" t="s">
        <v>3248</v>
      </c>
      <c r="I98" s="436" t="s">
        <v>3249</v>
      </c>
      <c r="J98" s="437" t="s">
        <v>3412</v>
      </c>
      <c r="K98" s="438" t="s">
        <v>2680</v>
      </c>
      <c r="L98" s="46"/>
      <c r="M98" s="55"/>
      <c r="N98" s="88">
        <v>0</v>
      </c>
      <c r="O98" s="89">
        <v>0</v>
      </c>
      <c r="P98" s="89">
        <v>0</v>
      </c>
      <c r="Q98" s="89">
        <v>0</v>
      </c>
      <c r="R98" s="240">
        <f>IF(N98="","",Q98-N98)</f>
        <v>0</v>
      </c>
      <c r="S98" s="90" t="str">
        <f>IF(N98=0,"",R98/N98)</f>
        <v/>
      </c>
      <c r="T98" s="240">
        <f>IF(O98="","",Q98-O98)</f>
        <v>0</v>
      </c>
      <c r="U98" s="90" t="str">
        <f>IF(O98=0,"",T98/O98)</f>
        <v/>
      </c>
      <c r="V98" s="240">
        <f>IF(P98="","",Q98-P98)</f>
        <v>0</v>
      </c>
      <c r="W98" s="90" t="str">
        <f>IF(P98=0,"",V98/P98)</f>
        <v/>
      </c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</row>
    <row r="99" spans="1:35" ht="17.25" customHeight="1">
      <c r="A99" s="65" t="s">
        <v>1833</v>
      </c>
      <c r="B99" s="76" t="s">
        <v>1802</v>
      </c>
      <c r="C99" s="48" t="s">
        <v>2999</v>
      </c>
      <c r="D99" s="48" t="s">
        <v>2138</v>
      </c>
      <c r="E99" s="439" t="s">
        <v>1834</v>
      </c>
      <c r="F99" s="426" t="s">
        <v>5056</v>
      </c>
      <c r="G99" s="435" t="s">
        <v>1225</v>
      </c>
      <c r="H99" s="435" t="s">
        <v>3248</v>
      </c>
      <c r="I99" s="436" t="s">
        <v>3249</v>
      </c>
      <c r="J99" s="437" t="s">
        <v>3412</v>
      </c>
      <c r="K99" s="438" t="s">
        <v>2680</v>
      </c>
      <c r="L99" s="46"/>
      <c r="M99" s="55"/>
      <c r="N99" s="88">
        <v>11065.32</v>
      </c>
      <c r="O99" s="89">
        <v>14000</v>
      </c>
      <c r="P99" s="89">
        <v>14000</v>
      </c>
      <c r="Q99" s="89">
        <v>14000</v>
      </c>
      <c r="R99" s="240">
        <f>IF(N99="","",Q99-N99)</f>
        <v>2934.6800000000003</v>
      </c>
      <c r="S99" s="90">
        <f>IF(N99=0,"",R99/N99)</f>
        <v>0.26521420076418939</v>
      </c>
      <c r="T99" s="240">
        <f>IF(O99="","",Q99-O99)</f>
        <v>0</v>
      </c>
      <c r="U99" s="90">
        <f>IF(O99=0,"",T99/O99)</f>
        <v>0</v>
      </c>
      <c r="V99" s="240">
        <f>IF(P99="","",Q99-P99)</f>
        <v>0</v>
      </c>
      <c r="W99" s="90">
        <f>IF(P99=0,"",V99/P99)</f>
        <v>0</v>
      </c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</row>
    <row r="100" spans="1:35" ht="36" customHeight="1">
      <c r="A100" s="65" t="s">
        <v>1835</v>
      </c>
      <c r="B100" s="76" t="s">
        <v>1802</v>
      </c>
      <c r="C100" s="48" t="s">
        <v>2999</v>
      </c>
      <c r="D100" s="48" t="s">
        <v>1582</v>
      </c>
      <c r="E100" s="439" t="s">
        <v>1837</v>
      </c>
      <c r="F100" s="426" t="s">
        <v>1836</v>
      </c>
      <c r="G100" s="435" t="s">
        <v>886</v>
      </c>
      <c r="H100" s="435" t="s">
        <v>3250</v>
      </c>
      <c r="I100" s="436" t="s">
        <v>3251</v>
      </c>
      <c r="J100" s="437" t="s">
        <v>2690</v>
      </c>
      <c r="K100" s="438" t="s">
        <v>3252</v>
      </c>
      <c r="L100" s="46"/>
      <c r="M100" s="55"/>
      <c r="N100" s="88">
        <v>0</v>
      </c>
      <c r="O100" s="89">
        <v>0</v>
      </c>
      <c r="P100" s="89">
        <v>0</v>
      </c>
      <c r="Q100" s="89">
        <v>0</v>
      </c>
      <c r="R100" s="240">
        <f>IF(N100="","",Q100-N100)</f>
        <v>0</v>
      </c>
      <c r="S100" s="90" t="str">
        <f>IF(N100=0,"",R100/N100)</f>
        <v/>
      </c>
      <c r="T100" s="240">
        <f>IF(O100="","",Q100-O100)</f>
        <v>0</v>
      </c>
      <c r="U100" s="90" t="str">
        <f>IF(O100=0,"",T100/O100)</f>
        <v/>
      </c>
      <c r="V100" s="240">
        <f>IF(P100="","",Q100-P100)</f>
        <v>0</v>
      </c>
      <c r="W100" s="90" t="str">
        <f>IF(P100=0,"",V100/P100)</f>
        <v/>
      </c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</row>
    <row r="101" spans="1:35" ht="28.5" customHeight="1">
      <c r="A101" s="65" t="s">
        <v>1838</v>
      </c>
      <c r="B101" s="76" t="s">
        <v>1802</v>
      </c>
      <c r="C101" s="48" t="s">
        <v>2999</v>
      </c>
      <c r="D101" s="48" t="s">
        <v>1989</v>
      </c>
      <c r="E101" s="439" t="s">
        <v>1840</v>
      </c>
      <c r="F101" s="426" t="s">
        <v>1839</v>
      </c>
      <c r="G101" s="435" t="s">
        <v>890</v>
      </c>
      <c r="H101" s="435" t="s">
        <v>3253</v>
      </c>
      <c r="I101" s="436" t="s">
        <v>1841</v>
      </c>
      <c r="J101" s="437" t="s">
        <v>2690</v>
      </c>
      <c r="K101" s="438" t="s">
        <v>3252</v>
      </c>
      <c r="L101" s="46"/>
      <c r="M101" s="55"/>
      <c r="N101" s="88">
        <v>113052.20999999999</v>
      </c>
      <c r="O101" s="89">
        <v>140000</v>
      </c>
      <c r="P101" s="89">
        <v>88000</v>
      </c>
      <c r="Q101" s="89">
        <v>93000</v>
      </c>
      <c r="R101" s="240">
        <f>IF(N101="","",Q101-N101)</f>
        <v>-20052.209999999992</v>
      </c>
      <c r="S101" s="90">
        <f>IF(N101=0,"",R101/N101)</f>
        <v>-0.17737123405194816</v>
      </c>
      <c r="T101" s="240">
        <f>IF(O101="","",Q101-O101)</f>
        <v>-47000</v>
      </c>
      <c r="U101" s="90">
        <f>IF(O101=0,"",T101/O101)</f>
        <v>-0.33571428571428569</v>
      </c>
      <c r="V101" s="240">
        <f>IF(P101="","",Q101-P101)</f>
        <v>5000</v>
      </c>
      <c r="W101" s="90">
        <f>IF(P101=0,"",V101/P101)</f>
        <v>5.6818181818181816E-2</v>
      </c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</row>
    <row r="102" spans="1:35" ht="36" customHeight="1">
      <c r="A102" s="66" t="s">
        <v>1842</v>
      </c>
      <c r="B102" s="75" t="s">
        <v>1802</v>
      </c>
      <c r="C102" s="52" t="s">
        <v>1991</v>
      </c>
      <c r="D102" s="52" t="s">
        <v>2993</v>
      </c>
      <c r="E102" s="434" t="s">
        <v>1843</v>
      </c>
      <c r="F102" s="420" t="s">
        <v>5390</v>
      </c>
      <c r="G102" s="435"/>
      <c r="H102" s="435"/>
      <c r="I102" s="436"/>
      <c r="J102" s="437"/>
      <c r="K102" s="438"/>
      <c r="L102" s="46"/>
      <c r="M102" s="55"/>
      <c r="N102" s="88">
        <v>0</v>
      </c>
      <c r="O102" s="89">
        <v>0</v>
      </c>
      <c r="P102" s="89">
        <v>0</v>
      </c>
      <c r="Q102" s="89">
        <v>0</v>
      </c>
      <c r="R102" s="240">
        <f>IF(N102="","",Q102-N102)</f>
        <v>0</v>
      </c>
      <c r="S102" s="90" t="str">
        <f>IF(N102=0,"",R102/N102)</f>
        <v/>
      </c>
      <c r="T102" s="240">
        <f>IF(O102="","",Q102-O102)</f>
        <v>0</v>
      </c>
      <c r="U102" s="90" t="str">
        <f>IF(O102=0,"",T102/O102)</f>
        <v/>
      </c>
      <c r="V102" s="240">
        <f>IF(P102="","",Q102-P102)</f>
        <v>0</v>
      </c>
      <c r="W102" s="90" t="str">
        <f>IF(P102=0,"",V102/P102)</f>
        <v/>
      </c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</row>
    <row r="103" spans="1:35" ht="36" customHeight="1">
      <c r="A103" s="401" t="s">
        <v>5026</v>
      </c>
      <c r="B103" s="402" t="s">
        <v>1802</v>
      </c>
      <c r="C103" s="403" t="s">
        <v>1991</v>
      </c>
      <c r="D103" s="403" t="s">
        <v>2911</v>
      </c>
      <c r="E103" s="439" t="s">
        <v>5027</v>
      </c>
      <c r="F103" s="426" t="s">
        <v>5028</v>
      </c>
      <c r="G103" s="435" t="s">
        <v>878</v>
      </c>
      <c r="H103" s="435" t="s">
        <v>5029</v>
      </c>
      <c r="I103" s="436" t="s">
        <v>5030</v>
      </c>
      <c r="J103" s="437" t="s">
        <v>2688</v>
      </c>
      <c r="K103" s="438" t="s">
        <v>2689</v>
      </c>
      <c r="L103" s="46"/>
      <c r="M103" s="55"/>
      <c r="N103" s="88">
        <v>14112</v>
      </c>
      <c r="O103" s="89">
        <v>0</v>
      </c>
      <c r="P103" s="89">
        <v>23000</v>
      </c>
      <c r="Q103" s="89">
        <v>23000</v>
      </c>
      <c r="R103" s="240">
        <f>IF(N103="","",Q103-N103)</f>
        <v>8888</v>
      </c>
      <c r="S103" s="90">
        <f>IF(N103=0,"",R103/N103)</f>
        <v>0.6298185941043084</v>
      </c>
      <c r="T103" s="240">
        <f>IF(O103="","",Q103-O103)</f>
        <v>23000</v>
      </c>
      <c r="U103" s="90" t="str">
        <f>IF(O103=0,"",T103/O103)</f>
        <v/>
      </c>
      <c r="V103" s="240">
        <f>IF(P103="","",Q103-P103)</f>
        <v>0</v>
      </c>
      <c r="W103" s="90">
        <f>IF(P103=0,"",V103/P103)</f>
        <v>0</v>
      </c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</row>
    <row r="104" spans="1:35" ht="36" customHeight="1">
      <c r="A104" s="65" t="s">
        <v>1844</v>
      </c>
      <c r="B104" s="76" t="s">
        <v>1802</v>
      </c>
      <c r="C104" s="48" t="s">
        <v>1991</v>
      </c>
      <c r="D104" s="48" t="s">
        <v>2991</v>
      </c>
      <c r="E104" s="439" t="s">
        <v>5057</v>
      </c>
      <c r="F104" s="426" t="s">
        <v>5058</v>
      </c>
      <c r="G104" s="435" t="s">
        <v>880</v>
      </c>
      <c r="H104" s="435" t="s">
        <v>2588</v>
      </c>
      <c r="I104" s="436" t="s">
        <v>1178</v>
      </c>
      <c r="J104" s="437" t="s">
        <v>2688</v>
      </c>
      <c r="K104" s="438" t="s">
        <v>2689</v>
      </c>
      <c r="L104" s="46"/>
      <c r="M104" s="55"/>
      <c r="N104" s="88">
        <v>8555912.6099999994</v>
      </c>
      <c r="O104" s="89">
        <v>9033000</v>
      </c>
      <c r="P104" s="89">
        <v>9033000</v>
      </c>
      <c r="Q104" s="89">
        <v>9078000</v>
      </c>
      <c r="R104" s="240">
        <f>IF(N104="","",Q104-N104)</f>
        <v>522087.3900000006</v>
      </c>
      <c r="S104" s="90">
        <f>IF(N104=0,"",R104/N104)</f>
        <v>6.1020654814752794E-2</v>
      </c>
      <c r="T104" s="240">
        <f>IF(O104="","",Q104-O104)</f>
        <v>45000</v>
      </c>
      <c r="U104" s="90">
        <f>IF(O104=0,"",T104/O104)</f>
        <v>4.9817336433078709E-3</v>
      </c>
      <c r="V104" s="240">
        <f>IF(P104="","",Q104-P104)</f>
        <v>45000</v>
      </c>
      <c r="W104" s="90">
        <f>IF(P104=0,"",V104/P104)</f>
        <v>4.9817336433078709E-3</v>
      </c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</row>
    <row r="105" spans="1:35" ht="25.5" customHeight="1">
      <c r="A105" s="67" t="s">
        <v>1845</v>
      </c>
      <c r="B105" s="77" t="s">
        <v>1802</v>
      </c>
      <c r="C105" s="49" t="s">
        <v>1991</v>
      </c>
      <c r="D105" s="49" t="s">
        <v>3001</v>
      </c>
      <c r="E105" s="426" t="s">
        <v>1847</v>
      </c>
      <c r="F105" s="426" t="s">
        <v>1846</v>
      </c>
      <c r="G105" s="435" t="s">
        <v>880</v>
      </c>
      <c r="H105" s="435" t="s">
        <v>2588</v>
      </c>
      <c r="I105" s="436" t="s">
        <v>1178</v>
      </c>
      <c r="J105" s="437" t="s">
        <v>2688</v>
      </c>
      <c r="K105" s="438" t="s">
        <v>2689</v>
      </c>
      <c r="L105" s="46"/>
      <c r="M105" s="55"/>
      <c r="N105" s="88">
        <v>1372361.9300000002</v>
      </c>
      <c r="O105" s="89">
        <v>1472000</v>
      </c>
      <c r="P105" s="89">
        <v>1472000</v>
      </c>
      <c r="Q105" s="89">
        <v>1490000</v>
      </c>
      <c r="R105" s="240">
        <f>IF(N105="","",Q105-N105)</f>
        <v>117638.06999999983</v>
      </c>
      <c r="S105" s="90">
        <f>IF(N105=0,"",R105/N105)</f>
        <v>8.5719420969364704E-2</v>
      </c>
      <c r="T105" s="240">
        <f>IF(O105="","",Q105-O105)</f>
        <v>18000</v>
      </c>
      <c r="U105" s="90">
        <f>IF(O105=0,"",T105/O105)</f>
        <v>1.2228260869565218E-2</v>
      </c>
      <c r="V105" s="240">
        <f>IF(P105="","",Q105-P105)</f>
        <v>18000</v>
      </c>
      <c r="W105" s="90">
        <f>IF(P105=0,"",V105/P105)</f>
        <v>1.2228260869565218E-2</v>
      </c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</row>
    <row r="106" spans="1:35" ht="15.75" customHeight="1">
      <c r="A106" s="65" t="s">
        <v>1848</v>
      </c>
      <c r="B106" s="76" t="s">
        <v>1802</v>
      </c>
      <c r="C106" s="48" t="s">
        <v>1991</v>
      </c>
      <c r="D106" s="48" t="s">
        <v>2463</v>
      </c>
      <c r="E106" s="426" t="s">
        <v>1850</v>
      </c>
      <c r="F106" s="426" t="s">
        <v>1849</v>
      </c>
      <c r="G106" s="398" t="s">
        <v>642</v>
      </c>
      <c r="H106" s="399" t="s">
        <v>2610</v>
      </c>
      <c r="I106" s="430" t="s">
        <v>3254</v>
      </c>
      <c r="J106" s="428" t="s">
        <v>3404</v>
      </c>
      <c r="K106" s="429" t="s">
        <v>3406</v>
      </c>
      <c r="L106" s="46"/>
      <c r="M106" s="55"/>
      <c r="N106" s="88">
        <v>4150342.83</v>
      </c>
      <c r="O106" s="89">
        <v>4099000</v>
      </c>
      <c r="P106" s="89">
        <v>4150000</v>
      </c>
      <c r="Q106" s="89">
        <v>4150000</v>
      </c>
      <c r="R106" s="240">
        <f>IF(N106="","",Q106-N106)</f>
        <v>-342.83000000007451</v>
      </c>
      <c r="S106" s="90">
        <f>IF(N106=0,"",R106/N106)</f>
        <v>-8.2602814765563482E-5</v>
      </c>
      <c r="T106" s="240">
        <f>IF(O106="","",Q106-O106)</f>
        <v>51000</v>
      </c>
      <c r="U106" s="90">
        <f>IF(O106=0,"",T106/O106)</f>
        <v>1.2442059038789949E-2</v>
      </c>
      <c r="V106" s="240">
        <f>IF(P106="","",Q106-P106)</f>
        <v>0</v>
      </c>
      <c r="W106" s="90">
        <f>IF(P106=0,"",V106/P106)</f>
        <v>0</v>
      </c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</row>
    <row r="107" spans="1:35" ht="25.5" customHeight="1">
      <c r="A107" s="65" t="s">
        <v>1852</v>
      </c>
      <c r="B107" s="76" t="s">
        <v>1802</v>
      </c>
      <c r="C107" s="48" t="s">
        <v>1991</v>
      </c>
      <c r="D107" s="48" t="s">
        <v>1314</v>
      </c>
      <c r="E107" s="426" t="s">
        <v>1853</v>
      </c>
      <c r="F107" s="426" t="s">
        <v>5059</v>
      </c>
      <c r="G107" s="435" t="s">
        <v>1230</v>
      </c>
      <c r="H107" s="435" t="s">
        <v>3255</v>
      </c>
      <c r="I107" s="436" t="s">
        <v>3256</v>
      </c>
      <c r="J107" s="437" t="s">
        <v>3412</v>
      </c>
      <c r="K107" s="438" t="s">
        <v>2680</v>
      </c>
      <c r="L107" s="46"/>
      <c r="M107" s="55"/>
      <c r="N107" s="88">
        <v>2087073.35</v>
      </c>
      <c r="O107" s="89">
        <v>2004000</v>
      </c>
      <c r="P107" s="89">
        <v>2400000</v>
      </c>
      <c r="Q107" s="89">
        <v>2500000</v>
      </c>
      <c r="R107" s="240">
        <f>IF(N107="","",Q107-N107)</f>
        <v>412926.64999999991</v>
      </c>
      <c r="S107" s="90">
        <f>IF(N107=0,"",R107/N107)</f>
        <v>0.19784961079590227</v>
      </c>
      <c r="T107" s="240">
        <f>IF(O107="","",Q107-O107)</f>
        <v>496000</v>
      </c>
      <c r="U107" s="90">
        <f>IF(O107=0,"",T107/O107)</f>
        <v>0.24750499001996007</v>
      </c>
      <c r="V107" s="240">
        <f>IF(P107="","",Q107-P107)</f>
        <v>100000</v>
      </c>
      <c r="W107" s="90">
        <f>IF(P107=0,"",V107/P107)</f>
        <v>4.1666666666666664E-2</v>
      </c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</row>
    <row r="108" spans="1:35" ht="25.5" customHeight="1">
      <c r="A108" s="65" t="s">
        <v>3491</v>
      </c>
      <c r="B108" s="76" t="s">
        <v>1802</v>
      </c>
      <c r="C108" s="48" t="s">
        <v>1991</v>
      </c>
      <c r="D108" s="48" t="s">
        <v>1464</v>
      </c>
      <c r="E108" s="426" t="s">
        <v>3492</v>
      </c>
      <c r="F108" s="426" t="s">
        <v>3493</v>
      </c>
      <c r="G108" s="435" t="s">
        <v>880</v>
      </c>
      <c r="H108" s="435" t="s">
        <v>2588</v>
      </c>
      <c r="I108" s="436" t="s">
        <v>1178</v>
      </c>
      <c r="J108" s="437" t="s">
        <v>2688</v>
      </c>
      <c r="K108" s="438" t="s">
        <v>2689</v>
      </c>
      <c r="L108" s="46"/>
      <c r="M108" s="55"/>
      <c r="N108" s="88">
        <v>2456500</v>
      </c>
      <c r="O108" s="89">
        <v>2496000</v>
      </c>
      <c r="P108" s="89">
        <v>1082000</v>
      </c>
      <c r="Q108" s="89">
        <v>1100000</v>
      </c>
      <c r="R108" s="240">
        <f>IF(N108="","",Q108-N108)</f>
        <v>-1356500</v>
      </c>
      <c r="S108" s="90">
        <f>IF(N108=0,"",R108/N108)</f>
        <v>-0.55220842662324443</v>
      </c>
      <c r="T108" s="240">
        <f>IF(O108="","",Q108-O108)</f>
        <v>-1396000</v>
      </c>
      <c r="U108" s="90">
        <f>IF(O108=0,"",T108/O108)</f>
        <v>-0.55929487179487181</v>
      </c>
      <c r="V108" s="240">
        <f>IF(P108="","",Q108-P108)</f>
        <v>18000</v>
      </c>
      <c r="W108" s="90">
        <f>IF(P108=0,"",V108/P108)</f>
        <v>1.6635859519408502E-2</v>
      </c>
      <c r="Y108" s="62"/>
      <c r="Z108" s="408"/>
      <c r="AA108" s="62"/>
      <c r="AB108" s="62"/>
      <c r="AC108" s="62"/>
      <c r="AD108" s="62"/>
      <c r="AE108" s="62"/>
      <c r="AF108" s="62"/>
      <c r="AG108" s="62"/>
      <c r="AH108" s="62"/>
      <c r="AI108" s="62"/>
    </row>
    <row r="109" spans="1:35" ht="18" customHeight="1">
      <c r="A109" s="64" t="s">
        <v>1854</v>
      </c>
      <c r="B109" s="86" t="s">
        <v>2679</v>
      </c>
      <c r="C109" s="87" t="s">
        <v>2992</v>
      </c>
      <c r="D109" s="87" t="s">
        <v>2993</v>
      </c>
      <c r="E109" s="415" t="s">
        <v>1856</v>
      </c>
      <c r="F109" s="415" t="s">
        <v>1855</v>
      </c>
      <c r="G109" s="416"/>
      <c r="H109" s="416"/>
      <c r="I109" s="417"/>
      <c r="J109" s="418"/>
      <c r="K109" s="419"/>
      <c r="L109" s="46"/>
      <c r="M109" s="96"/>
      <c r="N109" s="88">
        <v>0</v>
      </c>
      <c r="O109" s="89">
        <v>0</v>
      </c>
      <c r="P109" s="89">
        <v>0</v>
      </c>
      <c r="Q109" s="89">
        <v>0</v>
      </c>
      <c r="R109" s="240">
        <f>IF(N109="","",Q109-N109)</f>
        <v>0</v>
      </c>
      <c r="S109" s="90" t="str">
        <f>IF(N109=0,"",R109/N109)</f>
        <v/>
      </c>
      <c r="T109" s="240">
        <f>IF(O109="","",Q109-O109)</f>
        <v>0</v>
      </c>
      <c r="U109" s="90" t="str">
        <f>IF(O109=0,"",T109/O109)</f>
        <v/>
      </c>
      <c r="V109" s="240">
        <f>IF(P109="","",Q109-P109)</f>
        <v>0</v>
      </c>
      <c r="W109" s="90" t="str">
        <f>IF(P109=0,"",V109/P109)</f>
        <v/>
      </c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</row>
    <row r="110" spans="1:35" ht="18" customHeight="1">
      <c r="A110" s="66" t="s">
        <v>1857</v>
      </c>
      <c r="B110" s="75" t="s">
        <v>2679</v>
      </c>
      <c r="C110" s="52" t="s">
        <v>2994</v>
      </c>
      <c r="D110" s="52" t="s">
        <v>2993</v>
      </c>
      <c r="E110" s="434" t="s">
        <v>1859</v>
      </c>
      <c r="F110" s="420" t="s">
        <v>1858</v>
      </c>
      <c r="G110" s="435"/>
      <c r="H110" s="435"/>
      <c r="I110" s="436"/>
      <c r="J110" s="437"/>
      <c r="K110" s="438"/>
      <c r="L110" s="46"/>
      <c r="M110" s="55"/>
      <c r="N110" s="88">
        <v>0</v>
      </c>
      <c r="O110" s="89">
        <v>0</v>
      </c>
      <c r="P110" s="89">
        <v>0</v>
      </c>
      <c r="Q110" s="89">
        <v>0</v>
      </c>
      <c r="R110" s="240">
        <f>IF(N110="","",Q110-N110)</f>
        <v>0</v>
      </c>
      <c r="S110" s="90" t="str">
        <f>IF(N110=0,"",R110/N110)</f>
        <v/>
      </c>
      <c r="T110" s="240">
        <f>IF(O110="","",Q110-O110)</f>
        <v>0</v>
      </c>
      <c r="U110" s="90" t="str">
        <f>IF(O110=0,"",T110/O110)</f>
        <v/>
      </c>
      <c r="V110" s="240">
        <f>IF(P110="","",Q110-P110)</f>
        <v>0</v>
      </c>
      <c r="W110" s="90" t="str">
        <f>IF(P110=0,"",V110/P110)</f>
        <v/>
      </c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</row>
    <row r="111" spans="1:35" ht="18" customHeight="1">
      <c r="A111" s="65" t="s">
        <v>1860</v>
      </c>
      <c r="B111" s="76" t="s">
        <v>2679</v>
      </c>
      <c r="C111" s="48" t="s">
        <v>2994</v>
      </c>
      <c r="D111" s="48" t="s">
        <v>2991</v>
      </c>
      <c r="E111" s="439" t="s">
        <v>1859</v>
      </c>
      <c r="F111" s="426" t="s">
        <v>1858</v>
      </c>
      <c r="G111" s="435" t="s">
        <v>864</v>
      </c>
      <c r="H111" s="435" t="s">
        <v>3257</v>
      </c>
      <c r="I111" s="436" t="s">
        <v>1861</v>
      </c>
      <c r="J111" s="437" t="s">
        <v>2688</v>
      </c>
      <c r="K111" s="438" t="s">
        <v>2689</v>
      </c>
      <c r="L111" s="46"/>
      <c r="M111" s="55"/>
      <c r="N111" s="88">
        <v>8325130.4199999999</v>
      </c>
      <c r="O111" s="89">
        <v>9895000</v>
      </c>
      <c r="P111" s="89">
        <v>9078000</v>
      </c>
      <c r="Q111" s="89">
        <v>9971000</v>
      </c>
      <c r="R111" s="240">
        <f>IF(N111="","",Q111-N111)</f>
        <v>1645869.58</v>
      </c>
      <c r="S111" s="90">
        <f>IF(N111=0,"",R111/N111)</f>
        <v>0.19769895448676947</v>
      </c>
      <c r="T111" s="240">
        <f>IF(O111="","",Q111-O111)</f>
        <v>76000</v>
      </c>
      <c r="U111" s="90">
        <f>IF(O111=0,"",T111/O111)</f>
        <v>7.6806467913087418E-3</v>
      </c>
      <c r="V111" s="240">
        <f>IF(P111="","",Q111-P111)</f>
        <v>893000</v>
      </c>
      <c r="W111" s="90">
        <f>IF(P111=0,"",V111/P111)</f>
        <v>9.8369684952632735E-2</v>
      </c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</row>
    <row r="112" spans="1:35" ht="18" customHeight="1">
      <c r="A112" s="66" t="s">
        <v>1863</v>
      </c>
      <c r="B112" s="75" t="s">
        <v>2679</v>
      </c>
      <c r="C112" s="52" t="s">
        <v>2995</v>
      </c>
      <c r="D112" s="52" t="s">
        <v>2993</v>
      </c>
      <c r="E112" s="434" t="s">
        <v>1865</v>
      </c>
      <c r="F112" s="420" t="s">
        <v>1864</v>
      </c>
      <c r="G112" s="435"/>
      <c r="H112" s="435"/>
      <c r="I112" s="436"/>
      <c r="J112" s="437"/>
      <c r="K112" s="438"/>
      <c r="L112" s="46"/>
      <c r="M112" s="55"/>
      <c r="N112" s="88">
        <v>0</v>
      </c>
      <c r="O112" s="89">
        <v>0</v>
      </c>
      <c r="P112" s="89">
        <v>0</v>
      </c>
      <c r="Q112" s="89">
        <v>0</v>
      </c>
      <c r="R112" s="240">
        <f>IF(N112="","",Q112-N112)</f>
        <v>0</v>
      </c>
      <c r="S112" s="90" t="str">
        <f>IF(N112=0,"",R112/N112)</f>
        <v/>
      </c>
      <c r="T112" s="240">
        <f>IF(O112="","",Q112-O112)</f>
        <v>0</v>
      </c>
      <c r="U112" s="90" t="str">
        <f>IF(O112=0,"",T112/O112)</f>
        <v/>
      </c>
      <c r="V112" s="240">
        <f>IF(P112="","",Q112-P112)</f>
        <v>0</v>
      </c>
      <c r="W112" s="90" t="str">
        <f>IF(P112=0,"",V112/P112)</f>
        <v/>
      </c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</row>
    <row r="113" spans="1:35" ht="18" customHeight="1">
      <c r="A113" s="65" t="s">
        <v>1866</v>
      </c>
      <c r="B113" s="76" t="s">
        <v>2679</v>
      </c>
      <c r="C113" s="48" t="s">
        <v>2995</v>
      </c>
      <c r="D113" s="48" t="s">
        <v>2991</v>
      </c>
      <c r="E113" s="439" t="s">
        <v>1865</v>
      </c>
      <c r="F113" s="426" t="s">
        <v>1864</v>
      </c>
      <c r="G113" s="435" t="s">
        <v>866</v>
      </c>
      <c r="H113" s="435" t="s">
        <v>3258</v>
      </c>
      <c r="I113" s="436" t="s">
        <v>1867</v>
      </c>
      <c r="J113" s="437" t="s">
        <v>2688</v>
      </c>
      <c r="K113" s="438" t="s">
        <v>2689</v>
      </c>
      <c r="L113" s="46"/>
      <c r="M113" s="55"/>
      <c r="N113" s="88">
        <v>1024199.67</v>
      </c>
      <c r="O113" s="89">
        <v>987000</v>
      </c>
      <c r="P113" s="89">
        <v>1024000</v>
      </c>
      <c r="Q113" s="89">
        <v>1178000</v>
      </c>
      <c r="R113" s="240">
        <f>IF(N113="","",Q113-N113)</f>
        <v>153800.32999999996</v>
      </c>
      <c r="S113" s="90">
        <f>IF(N113=0,"",R113/N113)</f>
        <v>0.15016635379310359</v>
      </c>
      <c r="T113" s="240">
        <f>IF(O113="","",Q113-O113)</f>
        <v>191000</v>
      </c>
      <c r="U113" s="90">
        <f>IF(O113=0,"",T113/O113)</f>
        <v>0.19351570415400202</v>
      </c>
      <c r="V113" s="240">
        <f>IF(P113="","",Q113-P113)</f>
        <v>154000</v>
      </c>
      <c r="W113" s="90">
        <f>IF(P113=0,"",V113/P113)</f>
        <v>0.150390625</v>
      </c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</row>
    <row r="114" spans="1:35" ht="18" customHeight="1">
      <c r="A114" s="66" t="s">
        <v>1195</v>
      </c>
      <c r="B114" s="75" t="s">
        <v>2679</v>
      </c>
      <c r="C114" s="52" t="s">
        <v>2997</v>
      </c>
      <c r="D114" s="52" t="s">
        <v>2993</v>
      </c>
      <c r="E114" s="434" t="s">
        <v>1197</v>
      </c>
      <c r="F114" s="420" t="s">
        <v>1196</v>
      </c>
      <c r="G114" s="435"/>
      <c r="H114" s="435"/>
      <c r="I114" s="436"/>
      <c r="J114" s="437"/>
      <c r="K114" s="438"/>
      <c r="L114" s="46"/>
      <c r="M114" s="55"/>
      <c r="N114" s="88">
        <v>0</v>
      </c>
      <c r="O114" s="89">
        <v>0</v>
      </c>
      <c r="P114" s="89">
        <v>0</v>
      </c>
      <c r="Q114" s="89">
        <v>0</v>
      </c>
      <c r="R114" s="240">
        <f>IF(N114="","",Q114-N114)</f>
        <v>0</v>
      </c>
      <c r="S114" s="90" t="str">
        <f>IF(N114=0,"",R114/N114)</f>
        <v/>
      </c>
      <c r="T114" s="240">
        <f>IF(O114="","",Q114-O114)</f>
        <v>0</v>
      </c>
      <c r="U114" s="90" t="str">
        <f>IF(O114=0,"",T114/O114)</f>
        <v/>
      </c>
      <c r="V114" s="240">
        <f>IF(P114="","",Q114-P114)</f>
        <v>0</v>
      </c>
      <c r="W114" s="90" t="str">
        <f>IF(P114=0,"",V114/P114)</f>
        <v/>
      </c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</row>
    <row r="115" spans="1:35" ht="18" customHeight="1">
      <c r="A115" s="65" t="s">
        <v>1198</v>
      </c>
      <c r="B115" s="76" t="s">
        <v>2679</v>
      </c>
      <c r="C115" s="48" t="s">
        <v>2997</v>
      </c>
      <c r="D115" s="48" t="s">
        <v>2991</v>
      </c>
      <c r="E115" s="439" t="s">
        <v>1197</v>
      </c>
      <c r="F115" s="426" t="s">
        <v>1196</v>
      </c>
      <c r="G115" s="435" t="s">
        <v>862</v>
      </c>
      <c r="H115" s="435" t="s">
        <v>3259</v>
      </c>
      <c r="I115" s="436" t="s">
        <v>1199</v>
      </c>
      <c r="J115" s="437" t="s">
        <v>2688</v>
      </c>
      <c r="K115" s="438" t="s">
        <v>2689</v>
      </c>
      <c r="L115" s="46"/>
      <c r="M115" s="55"/>
      <c r="N115" s="88">
        <v>903765.41999999993</v>
      </c>
      <c r="O115" s="89">
        <f>1404000-433000</f>
        <v>971000</v>
      </c>
      <c r="P115" s="89">
        <v>1365000</v>
      </c>
      <c r="Q115" s="89">
        <v>1406000</v>
      </c>
      <c r="R115" s="240">
        <f>IF(N115="","",Q115-N115)</f>
        <v>502234.58000000007</v>
      </c>
      <c r="S115" s="90">
        <f>IF(N115=0,"",R115/N115)</f>
        <v>0.5557134283805637</v>
      </c>
      <c r="T115" s="240">
        <f>IF(O115="","",Q115-O115)</f>
        <v>435000</v>
      </c>
      <c r="U115" s="90">
        <f>IF(O115=0,"",T115/O115)</f>
        <v>0.44799176107106076</v>
      </c>
      <c r="V115" s="240">
        <f>IF(P115="","",Q115-P115)</f>
        <v>41000</v>
      </c>
      <c r="W115" s="90">
        <f>IF(P115=0,"",V115/P115)</f>
        <v>3.0036630036630037E-2</v>
      </c>
      <c r="Y115" s="62"/>
      <c r="Z115" s="408"/>
      <c r="AA115" s="62"/>
      <c r="AB115" s="62"/>
      <c r="AC115" s="62"/>
      <c r="AD115" s="62"/>
      <c r="AE115" s="62"/>
      <c r="AF115" s="62"/>
      <c r="AG115" s="62"/>
      <c r="AH115" s="62"/>
      <c r="AI115" s="62"/>
    </row>
    <row r="116" spans="1:35" ht="18" customHeight="1">
      <c r="A116" s="66" t="s">
        <v>1200</v>
      </c>
      <c r="B116" s="75" t="s">
        <v>2679</v>
      </c>
      <c r="C116" s="52" t="s">
        <v>2998</v>
      </c>
      <c r="D116" s="52" t="s">
        <v>2993</v>
      </c>
      <c r="E116" s="434" t="s">
        <v>1201</v>
      </c>
      <c r="F116" s="420" t="s">
        <v>1201</v>
      </c>
      <c r="G116" s="435"/>
      <c r="H116" s="435"/>
      <c r="I116" s="436"/>
      <c r="J116" s="437"/>
      <c r="K116" s="438"/>
      <c r="L116" s="46"/>
      <c r="M116" s="55"/>
      <c r="N116" s="88">
        <v>0</v>
      </c>
      <c r="O116" s="89">
        <v>0</v>
      </c>
      <c r="P116" s="89">
        <v>0</v>
      </c>
      <c r="Q116" s="89">
        <v>0</v>
      </c>
      <c r="R116" s="240">
        <f>IF(N116="","",Q116-N116)</f>
        <v>0</v>
      </c>
      <c r="S116" s="90" t="str">
        <f>IF(N116=0,"",R116/N116)</f>
        <v/>
      </c>
      <c r="T116" s="240">
        <f>IF(O116="","",Q116-O116)</f>
        <v>0</v>
      </c>
      <c r="U116" s="90" t="str">
        <f>IF(O116=0,"",T116/O116)</f>
        <v/>
      </c>
      <c r="V116" s="240">
        <f>IF(P116="","",Q116-P116)</f>
        <v>0</v>
      </c>
      <c r="W116" s="90" t="str">
        <f>IF(P116=0,"",V116/P116)</f>
        <v/>
      </c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</row>
    <row r="117" spans="1:35" ht="18" customHeight="1">
      <c r="A117" s="65" t="s">
        <v>1202</v>
      </c>
      <c r="B117" s="76" t="s">
        <v>2679</v>
      </c>
      <c r="C117" s="48" t="s">
        <v>2998</v>
      </c>
      <c r="D117" s="48" t="s">
        <v>2991</v>
      </c>
      <c r="E117" s="439" t="s">
        <v>1201</v>
      </c>
      <c r="F117" s="426" t="s">
        <v>1201</v>
      </c>
      <c r="G117" s="435" t="s">
        <v>862</v>
      </c>
      <c r="H117" s="435" t="s">
        <v>3259</v>
      </c>
      <c r="I117" s="436" t="s">
        <v>1199</v>
      </c>
      <c r="J117" s="437" t="s">
        <v>2688</v>
      </c>
      <c r="K117" s="438" t="s">
        <v>2689</v>
      </c>
      <c r="L117" s="46"/>
      <c r="M117" s="55"/>
      <c r="N117" s="88">
        <v>41331.01</v>
      </c>
      <c r="O117" s="89">
        <v>51000</v>
      </c>
      <c r="P117" s="89">
        <v>50000</v>
      </c>
      <c r="Q117" s="89">
        <v>51000</v>
      </c>
      <c r="R117" s="240">
        <f>IF(N117="","",Q117-N117)</f>
        <v>9668.989999999998</v>
      </c>
      <c r="S117" s="90">
        <f>IF(N117=0,"",R117/N117)</f>
        <v>0.23394032712967811</v>
      </c>
      <c r="T117" s="240">
        <f>IF(O117="","",Q117-O117)</f>
        <v>0</v>
      </c>
      <c r="U117" s="90">
        <f>IF(O117=0,"",T117/O117)</f>
        <v>0</v>
      </c>
      <c r="V117" s="240">
        <f>IF(P117="","",Q117-P117)</f>
        <v>1000</v>
      </c>
      <c r="W117" s="90">
        <f>IF(P117=0,"",V117/P117)</f>
        <v>0.02</v>
      </c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</row>
    <row r="118" spans="1:35" ht="18" customHeight="1">
      <c r="A118" s="396" t="s">
        <v>4734</v>
      </c>
      <c r="B118" s="78" t="s">
        <v>2679</v>
      </c>
      <c r="C118" s="50" t="s">
        <v>1174</v>
      </c>
      <c r="D118" s="50" t="s">
        <v>2993</v>
      </c>
      <c r="E118" s="420" t="s">
        <v>4735</v>
      </c>
      <c r="F118" s="420" t="s">
        <v>4736</v>
      </c>
      <c r="G118" s="398"/>
      <c r="H118" s="398"/>
      <c r="I118" s="430"/>
      <c r="J118" s="428"/>
      <c r="K118" s="429"/>
      <c r="L118" s="46"/>
      <c r="M118" s="55"/>
      <c r="N118" s="88">
        <v>0</v>
      </c>
      <c r="O118" s="89">
        <v>0</v>
      </c>
      <c r="P118" s="89">
        <v>0</v>
      </c>
      <c r="Q118" s="89">
        <v>0</v>
      </c>
      <c r="R118" s="240">
        <f>IF(N118="","",Q118-N118)</f>
        <v>0</v>
      </c>
      <c r="S118" s="90" t="str">
        <f>IF(N118=0,"",R118/N118)</f>
        <v/>
      </c>
      <c r="T118" s="240">
        <f>IF(O118="","",Q118-O118)</f>
        <v>0</v>
      </c>
      <c r="U118" s="90" t="str">
        <f>IF(O118=0,"",T118/O118)</f>
        <v/>
      </c>
      <c r="V118" s="240">
        <f>IF(P118="","",Q118-P118)</f>
        <v>0</v>
      </c>
      <c r="W118" s="90" t="str">
        <f>IF(P118=0,"",V118/P118)</f>
        <v/>
      </c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</row>
    <row r="119" spans="1:35" ht="18" customHeight="1">
      <c r="A119" s="397" t="s">
        <v>4737</v>
      </c>
      <c r="B119" s="77" t="s">
        <v>2679</v>
      </c>
      <c r="C119" s="49" t="s">
        <v>1174</v>
      </c>
      <c r="D119" s="49" t="s">
        <v>2991</v>
      </c>
      <c r="E119" s="426" t="s">
        <v>4735</v>
      </c>
      <c r="F119" s="426" t="s">
        <v>4736</v>
      </c>
      <c r="G119" s="398" t="s">
        <v>866</v>
      </c>
      <c r="H119" s="398" t="s">
        <v>3258</v>
      </c>
      <c r="I119" s="430" t="s">
        <v>1867</v>
      </c>
      <c r="J119" s="428" t="s">
        <v>2688</v>
      </c>
      <c r="K119" s="429" t="s">
        <v>2689</v>
      </c>
      <c r="L119" s="46"/>
      <c r="M119" s="55"/>
      <c r="N119" s="88">
        <v>669736.1</v>
      </c>
      <c r="O119" s="89">
        <v>433000</v>
      </c>
      <c r="P119" s="89">
        <v>980000</v>
      </c>
      <c r="Q119" s="89">
        <v>1009000</v>
      </c>
      <c r="R119" s="240">
        <f>IF(N119="","",Q119-N119)</f>
        <v>339263.9</v>
      </c>
      <c r="S119" s="90">
        <f>IF(N119=0,"",R119/N119)</f>
        <v>0.50656355540637577</v>
      </c>
      <c r="T119" s="240">
        <f>IF(O119="","",Q119-O119)</f>
        <v>576000</v>
      </c>
      <c r="U119" s="90">
        <f>IF(O119=0,"",T119/O119)</f>
        <v>1.3302540415704387</v>
      </c>
      <c r="V119" s="240">
        <f>IF(P119="","",Q119-P119)</f>
        <v>29000</v>
      </c>
      <c r="W119" s="90">
        <f>IF(P119=0,"",V119/P119)</f>
        <v>2.9591836734693878E-2</v>
      </c>
      <c r="Y119" s="62"/>
      <c r="Z119" s="408"/>
      <c r="AA119" s="62"/>
      <c r="AB119" s="62"/>
      <c r="AC119" s="62"/>
      <c r="AD119" s="62"/>
      <c r="AE119" s="62"/>
      <c r="AF119" s="62"/>
      <c r="AG119" s="62"/>
      <c r="AH119" s="62"/>
      <c r="AI119" s="62"/>
    </row>
    <row r="120" spans="1:35" ht="18" customHeight="1">
      <c r="A120" s="66" t="s">
        <v>1203</v>
      </c>
      <c r="B120" s="75" t="s">
        <v>2679</v>
      </c>
      <c r="C120" s="52" t="s">
        <v>2999</v>
      </c>
      <c r="D120" s="52" t="s">
        <v>2993</v>
      </c>
      <c r="E120" s="434" t="s">
        <v>1205</v>
      </c>
      <c r="F120" s="420" t="s">
        <v>1204</v>
      </c>
      <c r="G120" s="435"/>
      <c r="H120" s="435"/>
      <c r="I120" s="436"/>
      <c r="J120" s="437"/>
      <c r="K120" s="438"/>
      <c r="L120" s="46"/>
      <c r="M120" s="55"/>
      <c r="N120" s="88">
        <v>0</v>
      </c>
      <c r="O120" s="89">
        <v>0</v>
      </c>
      <c r="P120" s="89">
        <v>0</v>
      </c>
      <c r="Q120" s="89">
        <v>0</v>
      </c>
      <c r="R120" s="240">
        <f>IF(N120="","",Q120-N120)</f>
        <v>0</v>
      </c>
      <c r="S120" s="90" t="str">
        <f>IF(N120=0,"",R120/N120)</f>
        <v/>
      </c>
      <c r="T120" s="240">
        <f>IF(O120="","",Q120-O120)</f>
        <v>0</v>
      </c>
      <c r="U120" s="90" t="str">
        <f>IF(O120=0,"",T120/O120)</f>
        <v/>
      </c>
      <c r="V120" s="240">
        <f>IF(P120="","",Q120-P120)</f>
        <v>0</v>
      </c>
      <c r="W120" s="90" t="str">
        <f>IF(P120=0,"",V120/P120)</f>
        <v/>
      </c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</row>
    <row r="121" spans="1:35" ht="18" customHeight="1">
      <c r="A121" s="65" t="s">
        <v>1206</v>
      </c>
      <c r="B121" s="76" t="s">
        <v>2679</v>
      </c>
      <c r="C121" s="48" t="s">
        <v>2999</v>
      </c>
      <c r="D121" s="48" t="s">
        <v>2991</v>
      </c>
      <c r="E121" s="439" t="s">
        <v>1205</v>
      </c>
      <c r="F121" s="426" t="s">
        <v>1204</v>
      </c>
      <c r="G121" s="435" t="s">
        <v>866</v>
      </c>
      <c r="H121" s="435" t="s">
        <v>3258</v>
      </c>
      <c r="I121" s="436" t="s">
        <v>1867</v>
      </c>
      <c r="J121" s="437" t="s">
        <v>2688</v>
      </c>
      <c r="K121" s="438" t="s">
        <v>2689</v>
      </c>
      <c r="L121" s="46"/>
      <c r="M121" s="55"/>
      <c r="N121" s="88">
        <v>5500.8</v>
      </c>
      <c r="O121" s="89">
        <v>6000</v>
      </c>
      <c r="P121" s="89">
        <v>6000</v>
      </c>
      <c r="Q121" s="89">
        <v>6000</v>
      </c>
      <c r="R121" s="240">
        <f>IF(N121="","",Q121-N121)</f>
        <v>499.19999999999982</v>
      </c>
      <c r="S121" s="90">
        <f>IF(N121=0,"",R121/N121)</f>
        <v>9.0750436300174486E-2</v>
      </c>
      <c r="T121" s="240">
        <f>IF(O121="","",Q121-O121)</f>
        <v>0</v>
      </c>
      <c r="U121" s="90">
        <f>IF(O121=0,"",T121/O121)</f>
        <v>0</v>
      </c>
      <c r="V121" s="240">
        <f>IF(P121="","",Q121-P121)</f>
        <v>0</v>
      </c>
      <c r="W121" s="90">
        <f>IF(P121=0,"",V121/P121)</f>
        <v>0</v>
      </c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</row>
    <row r="122" spans="1:35" ht="18" customHeight="1">
      <c r="A122" s="66" t="s">
        <v>1207</v>
      </c>
      <c r="B122" s="75" t="s">
        <v>2679</v>
      </c>
      <c r="C122" s="52" t="s">
        <v>3002</v>
      </c>
      <c r="D122" s="52" t="s">
        <v>2993</v>
      </c>
      <c r="E122" s="434" t="s">
        <v>1868</v>
      </c>
      <c r="F122" s="420" t="s">
        <v>1208</v>
      </c>
      <c r="G122" s="435"/>
      <c r="H122" s="435"/>
      <c r="I122" s="436"/>
      <c r="J122" s="437"/>
      <c r="K122" s="438"/>
      <c r="L122" s="46"/>
      <c r="M122" s="55"/>
      <c r="N122" s="88">
        <v>0</v>
      </c>
      <c r="O122" s="89">
        <v>0</v>
      </c>
      <c r="P122" s="89">
        <v>0</v>
      </c>
      <c r="Q122" s="89">
        <v>0</v>
      </c>
      <c r="R122" s="240">
        <f>IF(N122="","",Q122-N122)</f>
        <v>0</v>
      </c>
      <c r="S122" s="90" t="str">
        <f>IF(N122=0,"",R122/N122)</f>
        <v/>
      </c>
      <c r="T122" s="240">
        <f>IF(O122="","",Q122-O122)</f>
        <v>0</v>
      </c>
      <c r="U122" s="90" t="str">
        <f>IF(O122=0,"",T122/O122)</f>
        <v/>
      </c>
      <c r="V122" s="240">
        <f>IF(P122="","",Q122-P122)</f>
        <v>0</v>
      </c>
      <c r="W122" s="90" t="str">
        <f>IF(P122=0,"",V122/P122)</f>
        <v/>
      </c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</row>
    <row r="123" spans="1:35" ht="18" customHeight="1">
      <c r="A123" s="65" t="s">
        <v>1869</v>
      </c>
      <c r="B123" s="76" t="s">
        <v>2679</v>
      </c>
      <c r="C123" s="48" t="s">
        <v>3002</v>
      </c>
      <c r="D123" s="48" t="s">
        <v>2991</v>
      </c>
      <c r="E123" s="439" t="s">
        <v>1868</v>
      </c>
      <c r="F123" s="426" t="s">
        <v>1208</v>
      </c>
      <c r="G123" s="435" t="s">
        <v>866</v>
      </c>
      <c r="H123" s="435" t="s">
        <v>3258</v>
      </c>
      <c r="I123" s="436" t="s">
        <v>1867</v>
      </c>
      <c r="J123" s="437" t="s">
        <v>2688</v>
      </c>
      <c r="K123" s="438" t="s">
        <v>2689</v>
      </c>
      <c r="L123" s="46"/>
      <c r="M123" s="55"/>
      <c r="N123" s="88">
        <v>89757.66</v>
      </c>
      <c r="O123" s="89">
        <v>65000</v>
      </c>
      <c r="P123" s="89">
        <v>100000</v>
      </c>
      <c r="Q123" s="89">
        <v>124000</v>
      </c>
      <c r="R123" s="240">
        <f>IF(N123="","",Q123-N123)</f>
        <v>34242.339999999997</v>
      </c>
      <c r="S123" s="90">
        <f>IF(N123=0,"",R123/N123)</f>
        <v>0.3814976905592235</v>
      </c>
      <c r="T123" s="240">
        <f>IF(O123="","",Q123-O123)</f>
        <v>59000</v>
      </c>
      <c r="U123" s="90">
        <f>IF(O123=0,"",T123/O123)</f>
        <v>0.90769230769230769</v>
      </c>
      <c r="V123" s="240">
        <f>IF(P123="","",Q123-P123)</f>
        <v>24000</v>
      </c>
      <c r="W123" s="90">
        <f>IF(P123=0,"",V123/P123)</f>
        <v>0.24</v>
      </c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</row>
    <row r="124" spans="1:35" ht="18" customHeight="1">
      <c r="A124" s="66" t="s">
        <v>1870</v>
      </c>
      <c r="B124" s="75" t="s">
        <v>2679</v>
      </c>
      <c r="C124" s="52" t="s">
        <v>1991</v>
      </c>
      <c r="D124" s="52" t="s">
        <v>2993</v>
      </c>
      <c r="E124" s="434" t="s">
        <v>1872</v>
      </c>
      <c r="F124" s="420" t="s">
        <v>1871</v>
      </c>
      <c r="G124" s="435"/>
      <c r="H124" s="435"/>
      <c r="I124" s="436"/>
      <c r="J124" s="437"/>
      <c r="K124" s="438"/>
      <c r="L124" s="46"/>
      <c r="M124" s="55"/>
      <c r="N124" s="88">
        <v>0</v>
      </c>
      <c r="O124" s="89">
        <v>0</v>
      </c>
      <c r="P124" s="89">
        <v>0</v>
      </c>
      <c r="Q124" s="89">
        <v>0</v>
      </c>
      <c r="R124" s="240">
        <f>IF(N124="","",Q124-N124)</f>
        <v>0</v>
      </c>
      <c r="S124" s="90" t="str">
        <f>IF(N124=0,"",R124/N124)</f>
        <v/>
      </c>
      <c r="T124" s="240">
        <f>IF(O124="","",Q124-O124)</f>
        <v>0</v>
      </c>
      <c r="U124" s="90" t="str">
        <f>IF(O124=0,"",T124/O124)</f>
        <v/>
      </c>
      <c r="V124" s="240">
        <f>IF(P124="","",Q124-P124)</f>
        <v>0</v>
      </c>
      <c r="W124" s="90" t="str">
        <f>IF(P124=0,"",V124/P124)</f>
        <v/>
      </c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</row>
    <row r="125" spans="1:35" ht="18" customHeight="1">
      <c r="A125" s="65" t="s">
        <v>1873</v>
      </c>
      <c r="B125" s="76" t="s">
        <v>2679</v>
      </c>
      <c r="C125" s="48" t="s">
        <v>1991</v>
      </c>
      <c r="D125" s="48" t="s">
        <v>2991</v>
      </c>
      <c r="E125" s="439" t="s">
        <v>1872</v>
      </c>
      <c r="F125" s="426" t="s">
        <v>1871</v>
      </c>
      <c r="G125" s="435" t="s">
        <v>866</v>
      </c>
      <c r="H125" s="435" t="s">
        <v>3258</v>
      </c>
      <c r="I125" s="436" t="s">
        <v>1867</v>
      </c>
      <c r="J125" s="437" t="s">
        <v>2688</v>
      </c>
      <c r="K125" s="438" t="s">
        <v>2689</v>
      </c>
      <c r="L125" s="46"/>
      <c r="M125" s="55"/>
      <c r="N125" s="88">
        <v>76540.75</v>
      </c>
      <c r="O125" s="89">
        <v>61000</v>
      </c>
      <c r="P125" s="89">
        <v>51000</v>
      </c>
      <c r="Q125" s="89">
        <v>51000</v>
      </c>
      <c r="R125" s="240">
        <f>IF(N125="","",Q125-N125)</f>
        <v>-25540.75</v>
      </c>
      <c r="S125" s="90">
        <f>IF(N125=0,"",R125/N125)</f>
        <v>-0.33368826409461627</v>
      </c>
      <c r="T125" s="240">
        <f>IF(O125="","",Q125-O125)</f>
        <v>-10000</v>
      </c>
      <c r="U125" s="90">
        <f>IF(O125=0,"",T125/O125)</f>
        <v>-0.16393442622950818</v>
      </c>
      <c r="V125" s="240">
        <f>IF(P125="","",Q125-P125)</f>
        <v>0</v>
      </c>
      <c r="W125" s="90">
        <f>IF(P125=0,"",V125/P125)</f>
        <v>0</v>
      </c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</row>
    <row r="126" spans="1:35" ht="26.25" customHeight="1">
      <c r="A126" s="64" t="s">
        <v>1874</v>
      </c>
      <c r="B126" s="86" t="s">
        <v>1164</v>
      </c>
      <c r="C126" s="87" t="s">
        <v>2992</v>
      </c>
      <c r="D126" s="87" t="s">
        <v>2993</v>
      </c>
      <c r="E126" s="415" t="s">
        <v>4183</v>
      </c>
      <c r="F126" s="415" t="s">
        <v>5060</v>
      </c>
      <c r="G126" s="416"/>
      <c r="H126" s="416"/>
      <c r="I126" s="417"/>
      <c r="J126" s="418"/>
      <c r="K126" s="419"/>
      <c r="L126" s="46"/>
      <c r="M126" s="96"/>
      <c r="N126" s="88">
        <v>0</v>
      </c>
      <c r="O126" s="89">
        <v>0</v>
      </c>
      <c r="P126" s="89">
        <v>0</v>
      </c>
      <c r="Q126" s="89">
        <v>0</v>
      </c>
      <c r="R126" s="240">
        <f>IF(N126="","",Q126-N126)</f>
        <v>0</v>
      </c>
      <c r="S126" s="90" t="str">
        <f>IF(N126=0,"",R126/N126)</f>
        <v/>
      </c>
      <c r="T126" s="240">
        <f>IF(O126="","",Q126-O126)</f>
        <v>0</v>
      </c>
      <c r="U126" s="90" t="str">
        <f>IF(O126=0,"",T126/O126)</f>
        <v/>
      </c>
      <c r="V126" s="240">
        <f>IF(P126="","",Q126-P126)</f>
        <v>0</v>
      </c>
      <c r="W126" s="90" t="str">
        <f>IF(P126=0,"",V126/P126)</f>
        <v/>
      </c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</row>
    <row r="127" spans="1:35" ht="26.25" customHeight="1">
      <c r="A127" s="66" t="s">
        <v>1875</v>
      </c>
      <c r="B127" s="75" t="s">
        <v>1164</v>
      </c>
      <c r="C127" s="52" t="s">
        <v>2994</v>
      </c>
      <c r="D127" s="52" t="s">
        <v>2993</v>
      </c>
      <c r="E127" s="434" t="s">
        <v>1877</v>
      </c>
      <c r="F127" s="420" t="s">
        <v>1876</v>
      </c>
      <c r="G127" s="435"/>
      <c r="H127" s="435"/>
      <c r="I127" s="436"/>
      <c r="J127" s="437"/>
      <c r="K127" s="438"/>
      <c r="L127" s="46"/>
      <c r="M127" s="55"/>
      <c r="N127" s="88">
        <v>0</v>
      </c>
      <c r="O127" s="89">
        <v>0</v>
      </c>
      <c r="P127" s="89">
        <v>0</v>
      </c>
      <c r="Q127" s="89">
        <v>0</v>
      </c>
      <c r="R127" s="240">
        <f>IF(N127="","",Q127-N127)</f>
        <v>0</v>
      </c>
      <c r="S127" s="90" t="str">
        <f>IF(N127=0,"",R127/N127)</f>
        <v/>
      </c>
      <c r="T127" s="240">
        <f>IF(O127="","",Q127-O127)</f>
        <v>0</v>
      </c>
      <c r="U127" s="90" t="str">
        <f>IF(O127=0,"",T127/O127)</f>
        <v/>
      </c>
      <c r="V127" s="240">
        <f>IF(P127="","",Q127-P127)</f>
        <v>0</v>
      </c>
      <c r="W127" s="90" t="str">
        <f>IF(P127=0,"",V127/P127)</f>
        <v/>
      </c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</row>
    <row r="128" spans="1:35" ht="26.25" customHeight="1">
      <c r="A128" s="65" t="s">
        <v>1878</v>
      </c>
      <c r="B128" s="76" t="s">
        <v>1164</v>
      </c>
      <c r="C128" s="48" t="s">
        <v>2994</v>
      </c>
      <c r="D128" s="48" t="s">
        <v>2991</v>
      </c>
      <c r="E128" s="439" t="s">
        <v>1880</v>
      </c>
      <c r="F128" s="426" t="s">
        <v>1879</v>
      </c>
      <c r="G128" s="435" t="s">
        <v>1630</v>
      </c>
      <c r="H128" s="435" t="s">
        <v>1881</v>
      </c>
      <c r="I128" s="436" t="s">
        <v>3260</v>
      </c>
      <c r="J128" s="437" t="s">
        <v>1985</v>
      </c>
      <c r="K128" s="438" t="s">
        <v>3384</v>
      </c>
      <c r="L128" s="46"/>
      <c r="M128" s="55"/>
      <c r="N128" s="88">
        <v>38748452.329999998</v>
      </c>
      <c r="O128" s="89">
        <v>40710000</v>
      </c>
      <c r="P128" s="89">
        <v>41680000</v>
      </c>
      <c r="Q128" s="89">
        <v>40712000</v>
      </c>
      <c r="R128" s="240">
        <f>IF(N128="","",Q128-N128)</f>
        <v>1963547.6700000018</v>
      </c>
      <c r="S128" s="90">
        <f>IF(N128=0,"",R128/N128)</f>
        <v>5.0674221857366294E-2</v>
      </c>
      <c r="T128" s="240">
        <f>IF(O128="","",Q128-O128)</f>
        <v>2000</v>
      </c>
      <c r="U128" s="90">
        <f>IF(O128=0,"",T128/O128)</f>
        <v>4.9127978383689514E-5</v>
      </c>
      <c r="V128" s="240">
        <f>IF(P128="","",Q128-P128)</f>
        <v>-968000</v>
      </c>
      <c r="W128" s="90">
        <f>IF(P128=0,"",V128/P128)</f>
        <v>-2.3224568138195779E-2</v>
      </c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</row>
    <row r="129" spans="1:35" ht="26.25" customHeight="1">
      <c r="A129" s="65" t="s">
        <v>1883</v>
      </c>
      <c r="B129" s="76" t="s">
        <v>1164</v>
      </c>
      <c r="C129" s="48" t="s">
        <v>2994</v>
      </c>
      <c r="D129" s="48" t="s">
        <v>3001</v>
      </c>
      <c r="E129" s="439" t="s">
        <v>1885</v>
      </c>
      <c r="F129" s="426" t="s">
        <v>1884</v>
      </c>
      <c r="G129" s="435" t="s">
        <v>1630</v>
      </c>
      <c r="H129" s="435" t="s">
        <v>1881</v>
      </c>
      <c r="I129" s="436" t="s">
        <v>3260</v>
      </c>
      <c r="J129" s="437" t="s">
        <v>1985</v>
      </c>
      <c r="K129" s="438" t="s">
        <v>3384</v>
      </c>
      <c r="L129" s="46"/>
      <c r="M129" s="55"/>
      <c r="N129" s="88">
        <v>3935670.79</v>
      </c>
      <c r="O129" s="89">
        <v>4248000</v>
      </c>
      <c r="P129" s="89">
        <v>4272000</v>
      </c>
      <c r="Q129" s="89">
        <v>4173000</v>
      </c>
      <c r="R129" s="240">
        <f>IF(N129="","",Q129-N129)</f>
        <v>237329.20999999996</v>
      </c>
      <c r="S129" s="90">
        <f>IF(N129=0,"",R129/N129)</f>
        <v>6.0302099099096639E-2</v>
      </c>
      <c r="T129" s="240">
        <f>IF(O129="","",Q129-O129)</f>
        <v>-75000</v>
      </c>
      <c r="U129" s="90">
        <f>IF(O129=0,"",T129/O129)</f>
        <v>-1.7655367231638418E-2</v>
      </c>
      <c r="V129" s="240">
        <f>IF(P129="","",Q129-P129)</f>
        <v>-99000</v>
      </c>
      <c r="W129" s="90">
        <f>IF(P129=0,"",V129/P129)</f>
        <v>-2.3174157303370788E-2</v>
      </c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</row>
    <row r="130" spans="1:35" ht="26.25" customHeight="1">
      <c r="A130" s="65" t="s">
        <v>1886</v>
      </c>
      <c r="B130" s="76" t="s">
        <v>1164</v>
      </c>
      <c r="C130" s="48" t="s">
        <v>2994</v>
      </c>
      <c r="D130" s="48" t="s">
        <v>2463</v>
      </c>
      <c r="E130" s="439" t="s">
        <v>1888</v>
      </c>
      <c r="F130" s="426" t="s">
        <v>1887</v>
      </c>
      <c r="G130" s="435" t="s">
        <v>1630</v>
      </c>
      <c r="H130" s="435" t="s">
        <v>1881</v>
      </c>
      <c r="I130" s="436" t="s">
        <v>3260</v>
      </c>
      <c r="J130" s="437" t="s">
        <v>1985</v>
      </c>
      <c r="K130" s="438" t="s">
        <v>3384</v>
      </c>
      <c r="L130" s="46"/>
      <c r="M130" s="55"/>
      <c r="N130" s="88">
        <v>138170.26</v>
      </c>
      <c r="O130" s="89">
        <v>140000</v>
      </c>
      <c r="P130" s="89">
        <v>142000</v>
      </c>
      <c r="Q130" s="89">
        <v>142000</v>
      </c>
      <c r="R130" s="240">
        <f>IF(N130="","",Q130-N130)</f>
        <v>3829.7399999999907</v>
      </c>
      <c r="S130" s="90">
        <f>IF(N130=0,"",R130/N130)</f>
        <v>2.7717542110726218E-2</v>
      </c>
      <c r="T130" s="240">
        <f>IF(O130="","",Q130-O130)</f>
        <v>2000</v>
      </c>
      <c r="U130" s="90">
        <f>IF(O130=0,"",T130/O130)</f>
        <v>1.4285714285714285E-2</v>
      </c>
      <c r="V130" s="240">
        <f>IF(P130="","",Q130-P130)</f>
        <v>0</v>
      </c>
      <c r="W130" s="90">
        <f>IF(P130=0,"",V130/P130)</f>
        <v>0</v>
      </c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</row>
    <row r="131" spans="1:35" ht="17.25" customHeight="1">
      <c r="A131" s="66" t="s">
        <v>1889</v>
      </c>
      <c r="B131" s="75" t="s">
        <v>1164</v>
      </c>
      <c r="C131" s="52" t="s">
        <v>2995</v>
      </c>
      <c r="D131" s="52" t="s">
        <v>2993</v>
      </c>
      <c r="E131" s="434" t="s">
        <v>1890</v>
      </c>
      <c r="F131" s="420" t="s">
        <v>5061</v>
      </c>
      <c r="G131" s="435"/>
      <c r="H131" s="435"/>
      <c r="I131" s="436"/>
      <c r="J131" s="437"/>
      <c r="K131" s="438"/>
      <c r="L131" s="46"/>
      <c r="M131" s="55"/>
      <c r="N131" s="88">
        <v>0</v>
      </c>
      <c r="O131" s="89">
        <v>0</v>
      </c>
      <c r="P131" s="89">
        <v>0</v>
      </c>
      <c r="Q131" s="89">
        <v>0</v>
      </c>
      <c r="R131" s="240">
        <f>IF(N131="","",Q131-N131)</f>
        <v>0</v>
      </c>
      <c r="S131" s="90" t="str">
        <f>IF(N131=0,"",R131/N131)</f>
        <v/>
      </c>
      <c r="T131" s="240">
        <f>IF(O131="","",Q131-O131)</f>
        <v>0</v>
      </c>
      <c r="U131" s="90" t="str">
        <f>IF(O131=0,"",T131/O131)</f>
        <v/>
      </c>
      <c r="V131" s="240">
        <f>IF(P131="","",Q131-P131)</f>
        <v>0</v>
      </c>
      <c r="W131" s="90" t="str">
        <f>IF(P131=0,"",V131/P131)</f>
        <v/>
      </c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</row>
    <row r="132" spans="1:35" ht="26.25" customHeight="1">
      <c r="A132" s="65" t="s">
        <v>1891</v>
      </c>
      <c r="B132" s="76" t="s">
        <v>1164</v>
      </c>
      <c r="C132" s="48" t="s">
        <v>2995</v>
      </c>
      <c r="D132" s="48" t="s">
        <v>2991</v>
      </c>
      <c r="E132" s="439" t="s">
        <v>1892</v>
      </c>
      <c r="F132" s="426" t="s">
        <v>5062</v>
      </c>
      <c r="G132" s="435" t="s">
        <v>1632</v>
      </c>
      <c r="H132" s="435" t="s">
        <v>1893</v>
      </c>
      <c r="I132" s="440" t="s">
        <v>3261</v>
      </c>
      <c r="J132" s="437" t="s">
        <v>1985</v>
      </c>
      <c r="K132" s="438" t="s">
        <v>3384</v>
      </c>
      <c r="L132" s="46"/>
      <c r="M132" s="55"/>
      <c r="N132" s="88">
        <v>11178411.24</v>
      </c>
      <c r="O132" s="89">
        <v>11330000</v>
      </c>
      <c r="P132" s="89">
        <v>11395350</v>
      </c>
      <c r="Q132" s="89">
        <v>12114200</v>
      </c>
      <c r="R132" s="240">
        <f>IF(N132="","",Q132-N132)</f>
        <v>935788.75999999978</v>
      </c>
      <c r="S132" s="90">
        <f>IF(N132=0,"",R132/N132)</f>
        <v>8.3713932141934663E-2</v>
      </c>
      <c r="T132" s="240">
        <f>IF(O132="","",Q132-O132)</f>
        <v>784200</v>
      </c>
      <c r="U132" s="90">
        <f>IF(O132=0,"",T132/O132)</f>
        <v>6.92144748455428E-2</v>
      </c>
      <c r="V132" s="240">
        <f>IF(P132="","",Q132-P132)</f>
        <v>718850</v>
      </c>
      <c r="W132" s="90">
        <f>IF(P132=0,"",V132/P132)</f>
        <v>6.308274866502564E-2</v>
      </c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</row>
    <row r="133" spans="1:35" ht="26.25" customHeight="1">
      <c r="A133" s="65" t="s">
        <v>1894</v>
      </c>
      <c r="B133" s="76" t="s">
        <v>1164</v>
      </c>
      <c r="C133" s="48" t="s">
        <v>2995</v>
      </c>
      <c r="D133" s="48" t="s">
        <v>3001</v>
      </c>
      <c r="E133" s="439" t="s">
        <v>1895</v>
      </c>
      <c r="F133" s="426" t="s">
        <v>5063</v>
      </c>
      <c r="G133" s="435" t="s">
        <v>1632</v>
      </c>
      <c r="H133" s="435" t="s">
        <v>1893</v>
      </c>
      <c r="I133" s="440" t="s">
        <v>3261</v>
      </c>
      <c r="J133" s="437" t="s">
        <v>1985</v>
      </c>
      <c r="K133" s="438" t="s">
        <v>3384</v>
      </c>
      <c r="L133" s="46"/>
      <c r="M133" s="55"/>
      <c r="N133" s="88">
        <v>1128287.07</v>
      </c>
      <c r="O133" s="89">
        <v>1082000</v>
      </c>
      <c r="P133" s="89">
        <v>1168000</v>
      </c>
      <c r="Q133" s="89">
        <v>1242000</v>
      </c>
      <c r="R133" s="240">
        <f>IF(N133="","",Q133-N133)</f>
        <v>113712.92999999993</v>
      </c>
      <c r="S133" s="90">
        <f>IF(N133=0,"",R133/N133)</f>
        <v>0.1007836861943299</v>
      </c>
      <c r="T133" s="240">
        <f>IF(O133="","",Q133-O133)</f>
        <v>160000</v>
      </c>
      <c r="U133" s="90">
        <f>IF(O133=0,"",T133/O133)</f>
        <v>0.1478743068391867</v>
      </c>
      <c r="V133" s="240">
        <f>IF(P133="","",Q133-P133)</f>
        <v>74000</v>
      </c>
      <c r="W133" s="90">
        <f>IF(P133=0,"",V133/P133)</f>
        <v>6.3356164383561647E-2</v>
      </c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</row>
    <row r="134" spans="1:35" ht="26.25" customHeight="1">
      <c r="A134" s="66" t="s">
        <v>2406</v>
      </c>
      <c r="B134" s="75" t="s">
        <v>1164</v>
      </c>
      <c r="C134" s="52" t="s">
        <v>2997</v>
      </c>
      <c r="D134" s="52" t="s">
        <v>2993</v>
      </c>
      <c r="E134" s="434" t="s">
        <v>2407</v>
      </c>
      <c r="F134" s="420" t="s">
        <v>5064</v>
      </c>
      <c r="G134" s="435"/>
      <c r="H134" s="435"/>
      <c r="I134" s="436"/>
      <c r="J134" s="437"/>
      <c r="K134" s="438"/>
      <c r="L134" s="46"/>
      <c r="M134" s="55"/>
      <c r="N134" s="88">
        <v>0</v>
      </c>
      <c r="O134" s="89">
        <v>0</v>
      </c>
      <c r="P134" s="89">
        <v>0</v>
      </c>
      <c r="Q134" s="89">
        <v>0</v>
      </c>
      <c r="R134" s="240">
        <f>IF(N134="","",Q134-N134)</f>
        <v>0</v>
      </c>
      <c r="S134" s="90" t="str">
        <f>IF(N134=0,"",R134/N134)</f>
        <v/>
      </c>
      <c r="T134" s="240">
        <f>IF(O134="","",Q134-O134)</f>
        <v>0</v>
      </c>
      <c r="U134" s="90" t="str">
        <f>IF(O134=0,"",T134/O134)</f>
        <v/>
      </c>
      <c r="V134" s="240">
        <f>IF(P134="","",Q134-P134)</f>
        <v>0</v>
      </c>
      <c r="W134" s="90" t="str">
        <f>IF(P134=0,"",V134/P134)</f>
        <v/>
      </c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</row>
    <row r="135" spans="1:35" ht="26.25" customHeight="1">
      <c r="A135" s="65" t="s">
        <v>2408</v>
      </c>
      <c r="B135" s="76" t="s">
        <v>1164</v>
      </c>
      <c r="C135" s="48" t="s">
        <v>2997</v>
      </c>
      <c r="D135" s="48" t="s">
        <v>2991</v>
      </c>
      <c r="E135" s="439" t="s">
        <v>2409</v>
      </c>
      <c r="F135" s="426" t="s">
        <v>5065</v>
      </c>
      <c r="G135" s="435" t="s">
        <v>1634</v>
      </c>
      <c r="H135" s="435" t="s">
        <v>3262</v>
      </c>
      <c r="I135" s="436" t="s">
        <v>3263</v>
      </c>
      <c r="J135" s="437" t="s">
        <v>1985</v>
      </c>
      <c r="K135" s="438" t="s">
        <v>3384</v>
      </c>
      <c r="L135" s="46"/>
      <c r="M135" s="55"/>
      <c r="N135" s="88">
        <v>6936153.4500000002</v>
      </c>
      <c r="O135" s="89">
        <v>6900000</v>
      </c>
      <c r="P135" s="89">
        <v>7460000</v>
      </c>
      <c r="Q135" s="89">
        <v>7460000</v>
      </c>
      <c r="R135" s="240">
        <f>IF(N135="","",Q135-N135)</f>
        <v>523846.54999999981</v>
      </c>
      <c r="S135" s="90">
        <f>IF(N135=0,"",R135/N135)</f>
        <v>7.552407163079701E-2</v>
      </c>
      <c r="T135" s="240">
        <f>IF(O135="","",Q135-O135)</f>
        <v>560000</v>
      </c>
      <c r="U135" s="90">
        <f>IF(O135=0,"",T135/O135)</f>
        <v>8.1159420289855067E-2</v>
      </c>
      <c r="V135" s="240">
        <f>IF(P135="","",Q135-P135)</f>
        <v>0</v>
      </c>
      <c r="W135" s="90">
        <f>IF(P135=0,"",V135/P135)</f>
        <v>0</v>
      </c>
      <c r="Y135" s="62"/>
      <c r="Z135" s="408"/>
      <c r="AA135" s="62"/>
      <c r="AB135" s="62"/>
      <c r="AC135" s="62"/>
      <c r="AD135" s="62"/>
      <c r="AE135" s="62"/>
      <c r="AF135" s="62"/>
      <c r="AG135" s="62"/>
      <c r="AH135" s="62"/>
      <c r="AI135" s="62"/>
    </row>
    <row r="136" spans="1:35" ht="26.25" customHeight="1">
      <c r="A136" s="65" t="s">
        <v>2410</v>
      </c>
      <c r="B136" s="76" t="s">
        <v>1164</v>
      </c>
      <c r="C136" s="48" t="s">
        <v>2997</v>
      </c>
      <c r="D136" s="48" t="s">
        <v>3001</v>
      </c>
      <c r="E136" s="439" t="s">
        <v>2411</v>
      </c>
      <c r="F136" s="426" t="s">
        <v>5770</v>
      </c>
      <c r="G136" s="435" t="s">
        <v>1634</v>
      </c>
      <c r="H136" s="435" t="s">
        <v>3262</v>
      </c>
      <c r="I136" s="436" t="s">
        <v>3263</v>
      </c>
      <c r="J136" s="437" t="s">
        <v>1985</v>
      </c>
      <c r="K136" s="438" t="s">
        <v>3384</v>
      </c>
      <c r="L136" s="46"/>
      <c r="M136" s="55"/>
      <c r="N136" s="88">
        <v>716733.77</v>
      </c>
      <c r="O136" s="89">
        <v>700000</v>
      </c>
      <c r="P136" s="89">
        <v>765000</v>
      </c>
      <c r="Q136" s="89">
        <v>765000</v>
      </c>
      <c r="R136" s="240">
        <f>IF(N136="","",Q136-N136)</f>
        <v>48266.229999999981</v>
      </c>
      <c r="S136" s="90">
        <f>IF(N136=0,"",R136/N136)</f>
        <v>6.7341922510502028E-2</v>
      </c>
      <c r="T136" s="240">
        <f>IF(O136="","",Q136-O136)</f>
        <v>65000</v>
      </c>
      <c r="U136" s="90">
        <f>IF(O136=0,"",T136/O136)</f>
        <v>9.285714285714286E-2</v>
      </c>
      <c r="V136" s="240">
        <f>IF(P136="","",Q136-P136)</f>
        <v>0</v>
      </c>
      <c r="W136" s="90">
        <f>IF(P136=0,"",V136/P136)</f>
        <v>0</v>
      </c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</row>
    <row r="137" spans="1:35" ht="26.25" customHeight="1">
      <c r="A137" s="67" t="s">
        <v>2412</v>
      </c>
      <c r="B137" s="77" t="s">
        <v>1164</v>
      </c>
      <c r="C137" s="49" t="s">
        <v>2997</v>
      </c>
      <c r="D137" s="49" t="s">
        <v>2463</v>
      </c>
      <c r="E137" s="439" t="s">
        <v>2413</v>
      </c>
      <c r="F137" s="426" t="s">
        <v>5771</v>
      </c>
      <c r="G137" s="435" t="s">
        <v>1634</v>
      </c>
      <c r="H137" s="435" t="s">
        <v>3262</v>
      </c>
      <c r="I137" s="436" t="s">
        <v>3263</v>
      </c>
      <c r="J137" s="437" t="s">
        <v>1985</v>
      </c>
      <c r="K137" s="438" t="s">
        <v>3384</v>
      </c>
      <c r="L137" s="46"/>
      <c r="M137" s="55"/>
      <c r="N137" s="88">
        <v>46577.79</v>
      </c>
      <c r="O137" s="89">
        <v>45000</v>
      </c>
      <c r="P137" s="89">
        <v>47000</v>
      </c>
      <c r="Q137" s="89">
        <v>47000</v>
      </c>
      <c r="R137" s="240">
        <f>IF(N137="","",Q137-N137)</f>
        <v>422.20999999999913</v>
      </c>
      <c r="S137" s="90">
        <f>IF(N137=0,"",R137/N137)</f>
        <v>9.0646207130050428E-3</v>
      </c>
      <c r="T137" s="240">
        <f>IF(O137="","",Q137-O137)</f>
        <v>2000</v>
      </c>
      <c r="U137" s="90">
        <f>IF(O137=0,"",T137/O137)</f>
        <v>4.4444444444444446E-2</v>
      </c>
      <c r="V137" s="240">
        <f>IF(P137="","",Q137-P137)</f>
        <v>0</v>
      </c>
      <c r="W137" s="90">
        <f>IF(P137=0,"",V137/P137)</f>
        <v>0</v>
      </c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</row>
    <row r="138" spans="1:35" ht="26.25" customHeight="1">
      <c r="A138" s="66" t="s">
        <v>2414</v>
      </c>
      <c r="B138" s="75" t="s">
        <v>1164</v>
      </c>
      <c r="C138" s="52" t="s">
        <v>2998</v>
      </c>
      <c r="D138" s="52" t="s">
        <v>2993</v>
      </c>
      <c r="E138" s="434" t="s">
        <v>2416</v>
      </c>
      <c r="F138" s="420" t="s">
        <v>2415</v>
      </c>
      <c r="G138" s="435"/>
      <c r="H138" s="435"/>
      <c r="I138" s="436"/>
      <c r="J138" s="437"/>
      <c r="K138" s="438"/>
      <c r="L138" s="46"/>
      <c r="M138" s="55"/>
      <c r="N138" s="88">
        <v>0</v>
      </c>
      <c r="O138" s="89">
        <v>0</v>
      </c>
      <c r="P138" s="89">
        <v>0</v>
      </c>
      <c r="Q138" s="89">
        <v>0</v>
      </c>
      <c r="R138" s="240">
        <f>IF(N138="","",Q138-N138)</f>
        <v>0</v>
      </c>
      <c r="S138" s="90" t="str">
        <f>IF(N138=0,"",R138/N138)</f>
        <v/>
      </c>
      <c r="T138" s="240">
        <f>IF(O138="","",Q138-O138)</f>
        <v>0</v>
      </c>
      <c r="U138" s="90" t="str">
        <f>IF(O138=0,"",T138/O138)</f>
        <v/>
      </c>
      <c r="V138" s="240">
        <f>IF(P138="","",Q138-P138)</f>
        <v>0</v>
      </c>
      <c r="W138" s="90" t="str">
        <f>IF(P138=0,"",V138/P138)</f>
        <v/>
      </c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</row>
    <row r="139" spans="1:35" ht="26.25" customHeight="1">
      <c r="A139" s="65" t="s">
        <v>2417</v>
      </c>
      <c r="B139" s="76" t="s">
        <v>1164</v>
      </c>
      <c r="C139" s="48" t="s">
        <v>2998</v>
      </c>
      <c r="D139" s="48" t="s">
        <v>2991</v>
      </c>
      <c r="E139" s="439" t="s">
        <v>2419</v>
      </c>
      <c r="F139" s="426" t="s">
        <v>2418</v>
      </c>
      <c r="G139" s="435" t="s">
        <v>1634</v>
      </c>
      <c r="H139" s="435" t="s">
        <v>3262</v>
      </c>
      <c r="I139" s="436" t="s">
        <v>3263</v>
      </c>
      <c r="J139" s="437" t="s">
        <v>1985</v>
      </c>
      <c r="K139" s="438" t="s">
        <v>3384</v>
      </c>
      <c r="L139" s="46"/>
      <c r="M139" s="55"/>
      <c r="N139" s="88">
        <v>53165.37</v>
      </c>
      <c r="O139" s="89">
        <v>40000</v>
      </c>
      <c r="P139" s="89">
        <v>25000</v>
      </c>
      <c r="Q139" s="89">
        <v>50000</v>
      </c>
      <c r="R139" s="240">
        <f>IF(N139="","",Q139-N139)</f>
        <v>-3165.3700000000026</v>
      </c>
      <c r="S139" s="90">
        <f>IF(N139=0,"",R139/N139)</f>
        <v>-5.9538191871889586E-2</v>
      </c>
      <c r="T139" s="240">
        <f>IF(O139="","",Q139-O139)</f>
        <v>10000</v>
      </c>
      <c r="U139" s="90">
        <f>IF(O139=0,"",T139/O139)</f>
        <v>0.25</v>
      </c>
      <c r="V139" s="240">
        <f>IF(P139="","",Q139-P139)</f>
        <v>25000</v>
      </c>
      <c r="W139" s="90">
        <f>IF(P139=0,"",V139/P139)</f>
        <v>1</v>
      </c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</row>
    <row r="140" spans="1:35" ht="26.25" customHeight="1">
      <c r="A140" s="65" t="s">
        <v>2420</v>
      </c>
      <c r="B140" s="76" t="s">
        <v>1164</v>
      </c>
      <c r="C140" s="48" t="s">
        <v>2998</v>
      </c>
      <c r="D140" s="48" t="s">
        <v>3001</v>
      </c>
      <c r="E140" s="439" t="s">
        <v>2422</v>
      </c>
      <c r="F140" s="426" t="s">
        <v>2421</v>
      </c>
      <c r="G140" s="435" t="s">
        <v>1634</v>
      </c>
      <c r="H140" s="435" t="s">
        <v>3262</v>
      </c>
      <c r="I140" s="436" t="s">
        <v>3263</v>
      </c>
      <c r="J140" s="437" t="s">
        <v>1985</v>
      </c>
      <c r="K140" s="438" t="s">
        <v>3384</v>
      </c>
      <c r="L140" s="46"/>
      <c r="M140" s="55"/>
      <c r="N140" s="88">
        <v>0</v>
      </c>
      <c r="O140" s="89">
        <v>0</v>
      </c>
      <c r="P140" s="89">
        <v>0</v>
      </c>
      <c r="Q140" s="89">
        <v>0</v>
      </c>
      <c r="R140" s="240">
        <f>IF(N140="","",Q140-N140)</f>
        <v>0</v>
      </c>
      <c r="S140" s="90" t="str">
        <f>IF(N140=0,"",R140/N140)</f>
        <v/>
      </c>
      <c r="T140" s="240">
        <f>IF(O140="","",Q140-O140)</f>
        <v>0</v>
      </c>
      <c r="U140" s="90" t="str">
        <f>IF(O140=0,"",T140/O140)</f>
        <v/>
      </c>
      <c r="V140" s="240">
        <f>IF(P140="","",Q140-P140)</f>
        <v>0</v>
      </c>
      <c r="W140" s="90" t="str">
        <f>IF(P140=0,"",V140/P140)</f>
        <v/>
      </c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</row>
    <row r="141" spans="1:35" ht="26.25" customHeight="1">
      <c r="A141" s="65" t="s">
        <v>2423</v>
      </c>
      <c r="B141" s="76" t="s">
        <v>1164</v>
      </c>
      <c r="C141" s="48" t="s">
        <v>2998</v>
      </c>
      <c r="D141" s="48" t="s">
        <v>2463</v>
      </c>
      <c r="E141" s="439" t="s">
        <v>2425</v>
      </c>
      <c r="F141" s="426" t="s">
        <v>2424</v>
      </c>
      <c r="G141" s="435" t="s">
        <v>1634</v>
      </c>
      <c r="H141" s="435" t="s">
        <v>3262</v>
      </c>
      <c r="I141" s="436" t="s">
        <v>3263</v>
      </c>
      <c r="J141" s="437" t="s">
        <v>1985</v>
      </c>
      <c r="K141" s="438" t="s">
        <v>3384</v>
      </c>
      <c r="L141" s="46"/>
      <c r="M141" s="55"/>
      <c r="N141" s="88">
        <v>0</v>
      </c>
      <c r="O141" s="89">
        <v>0</v>
      </c>
      <c r="P141" s="89">
        <v>0</v>
      </c>
      <c r="Q141" s="89">
        <v>0</v>
      </c>
      <c r="R141" s="240">
        <f>IF(N141="","",Q141-N141)</f>
        <v>0</v>
      </c>
      <c r="S141" s="90" t="str">
        <f>IF(N141=0,"",R141/N141)</f>
        <v/>
      </c>
      <c r="T141" s="240">
        <f>IF(O141="","",Q141-O141)</f>
        <v>0</v>
      </c>
      <c r="U141" s="90" t="str">
        <f>IF(O141=0,"",T141/O141)</f>
        <v/>
      </c>
      <c r="V141" s="240">
        <f>IF(P141="","",Q141-P141)</f>
        <v>0</v>
      </c>
      <c r="W141" s="90" t="str">
        <f>IF(P141=0,"",V141/P141)</f>
        <v/>
      </c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</row>
    <row r="142" spans="1:35" ht="26.25" customHeight="1">
      <c r="A142" s="68" t="s">
        <v>2426</v>
      </c>
      <c r="B142" s="78" t="s">
        <v>1164</v>
      </c>
      <c r="C142" s="50" t="s">
        <v>1991</v>
      </c>
      <c r="D142" s="50" t="s">
        <v>2993</v>
      </c>
      <c r="E142" s="420" t="s">
        <v>2427</v>
      </c>
      <c r="F142" s="420" t="s">
        <v>2429</v>
      </c>
      <c r="G142" s="435"/>
      <c r="H142" s="435"/>
      <c r="I142" s="436"/>
      <c r="J142" s="437"/>
      <c r="K142" s="438"/>
      <c r="L142" s="46"/>
      <c r="M142" s="55"/>
      <c r="N142" s="88">
        <v>0</v>
      </c>
      <c r="O142" s="89">
        <v>0</v>
      </c>
      <c r="P142" s="89">
        <v>0</v>
      </c>
      <c r="Q142" s="89">
        <v>0</v>
      </c>
      <c r="R142" s="240">
        <f>IF(N142="","",Q142-N142)</f>
        <v>0</v>
      </c>
      <c r="S142" s="90" t="str">
        <f>IF(N142=0,"",R142/N142)</f>
        <v/>
      </c>
      <c r="T142" s="240">
        <f>IF(O142="","",Q142-O142)</f>
        <v>0</v>
      </c>
      <c r="U142" s="90" t="str">
        <f>IF(O142=0,"",T142/O142)</f>
        <v/>
      </c>
      <c r="V142" s="240">
        <f>IF(P142="","",Q142-P142)</f>
        <v>0</v>
      </c>
      <c r="W142" s="90" t="str">
        <f>IF(P142=0,"",V142/P142)</f>
        <v/>
      </c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</row>
    <row r="143" spans="1:35" ht="26.25" customHeight="1">
      <c r="A143" s="67" t="s">
        <v>2428</v>
      </c>
      <c r="B143" s="77" t="s">
        <v>1164</v>
      </c>
      <c r="C143" s="49" t="s">
        <v>1991</v>
      </c>
      <c r="D143" s="49" t="s">
        <v>2991</v>
      </c>
      <c r="E143" s="426" t="s">
        <v>2427</v>
      </c>
      <c r="F143" s="426" t="s">
        <v>2429</v>
      </c>
      <c r="G143" s="435" t="s">
        <v>1636</v>
      </c>
      <c r="H143" s="435" t="s">
        <v>2430</v>
      </c>
      <c r="I143" s="436" t="s">
        <v>2431</v>
      </c>
      <c r="J143" s="437" t="s">
        <v>1985</v>
      </c>
      <c r="K143" s="438" t="s">
        <v>3384</v>
      </c>
      <c r="L143" s="46"/>
      <c r="M143" s="55"/>
      <c r="N143" s="88">
        <v>378377.06</v>
      </c>
      <c r="O143" s="89">
        <v>460000</v>
      </c>
      <c r="P143" s="89">
        <f>1927000+300000</f>
        <v>2227000</v>
      </c>
      <c r="Q143" s="89">
        <v>2127000</v>
      </c>
      <c r="R143" s="240">
        <f>IF(N143="","",Q143-N143)</f>
        <v>1748622.94</v>
      </c>
      <c r="S143" s="90">
        <f>IF(N143=0,"",R143/N143)</f>
        <v>4.6213767293397758</v>
      </c>
      <c r="T143" s="240">
        <f>IF(O143="","",Q143-O143)</f>
        <v>1667000</v>
      </c>
      <c r="U143" s="90">
        <f>IF(O143=0,"",T143/O143)</f>
        <v>3.6239130434782609</v>
      </c>
      <c r="V143" s="240">
        <f>IF(P143="","",Q143-P143)</f>
        <v>-100000</v>
      </c>
      <c r="W143" s="90">
        <f>IF(P143=0,"",V143/P143)</f>
        <v>-4.4903457566232603E-2</v>
      </c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</row>
    <row r="144" spans="1:35" ht="42">
      <c r="A144" s="67" t="s">
        <v>3264</v>
      </c>
      <c r="B144" s="77" t="s">
        <v>1164</v>
      </c>
      <c r="C144" s="49" t="s">
        <v>1991</v>
      </c>
      <c r="D144" s="49" t="s">
        <v>3001</v>
      </c>
      <c r="E144" s="426" t="s">
        <v>4380</v>
      </c>
      <c r="F144" s="426" t="s">
        <v>4381</v>
      </c>
      <c r="G144" s="435" t="s">
        <v>1640</v>
      </c>
      <c r="H144" s="435" t="s">
        <v>3265</v>
      </c>
      <c r="I144" s="436" t="s">
        <v>3266</v>
      </c>
      <c r="J144" s="437" t="s">
        <v>1985</v>
      </c>
      <c r="K144" s="438" t="s">
        <v>3384</v>
      </c>
      <c r="L144" s="46"/>
      <c r="M144" s="55"/>
      <c r="N144" s="250">
        <v>144353.38</v>
      </c>
      <c r="O144" s="239">
        <v>165000</v>
      </c>
      <c r="P144" s="239">
        <v>165000</v>
      </c>
      <c r="Q144" s="239">
        <v>183254.06</v>
      </c>
      <c r="R144" s="240">
        <f>IF(N144="","",Q144-N144)</f>
        <v>38900.679999999993</v>
      </c>
      <c r="S144" s="90">
        <f>IF(N144=0,"",R144/N144)</f>
        <v>0.26948229407582969</v>
      </c>
      <c r="T144" s="240">
        <f>IF(O144="","",Q144-O144)</f>
        <v>18254.059999999998</v>
      </c>
      <c r="U144" s="90">
        <f>IF(O144=0,"",T144/O144)</f>
        <v>0.11063066666666665</v>
      </c>
      <c r="V144" s="240">
        <f>IF(P144="","",Q144-P144)</f>
        <v>18254.059999999998</v>
      </c>
      <c r="W144" s="90">
        <f>IF(P144=0,"",V144/P144)</f>
        <v>0.11063066666666665</v>
      </c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</row>
    <row r="145" spans="1:35" ht="26.25" customHeight="1">
      <c r="A145" s="64" t="s">
        <v>2432</v>
      </c>
      <c r="B145" s="86" t="s">
        <v>2433</v>
      </c>
      <c r="C145" s="87" t="s">
        <v>2992</v>
      </c>
      <c r="D145" s="87" t="s">
        <v>2993</v>
      </c>
      <c r="E145" s="415" t="s">
        <v>4184</v>
      </c>
      <c r="F145" s="415" t="s">
        <v>5391</v>
      </c>
      <c r="G145" s="416"/>
      <c r="H145" s="416"/>
      <c r="I145" s="417"/>
      <c r="J145" s="418"/>
      <c r="K145" s="419"/>
      <c r="L145" s="46"/>
      <c r="M145" s="96"/>
      <c r="N145" s="88">
        <v>0</v>
      </c>
      <c r="O145" s="89">
        <v>0</v>
      </c>
      <c r="P145" s="89">
        <v>0</v>
      </c>
      <c r="Q145" s="89">
        <v>0</v>
      </c>
      <c r="R145" s="240">
        <f>IF(N145="","",Q145-N145)</f>
        <v>0</v>
      </c>
      <c r="S145" s="90" t="str">
        <f>IF(N145=0,"",R145/N145)</f>
        <v/>
      </c>
      <c r="T145" s="240">
        <f>IF(O145="","",Q145-O145)</f>
        <v>0</v>
      </c>
      <c r="U145" s="90" t="str">
        <f>IF(O145=0,"",T145/O145)</f>
        <v/>
      </c>
      <c r="V145" s="240">
        <f>IF(P145="","",Q145-P145)</f>
        <v>0</v>
      </c>
      <c r="W145" s="90" t="str">
        <f>IF(P145=0,"",V145/P145)</f>
        <v/>
      </c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</row>
    <row r="146" spans="1:35" ht="26.25" customHeight="1">
      <c r="A146" s="66" t="s">
        <v>2436</v>
      </c>
      <c r="B146" s="75" t="s">
        <v>2433</v>
      </c>
      <c r="C146" s="52" t="s">
        <v>2994</v>
      </c>
      <c r="D146" s="52" t="s">
        <v>2993</v>
      </c>
      <c r="E146" s="434" t="s">
        <v>2435</v>
      </c>
      <c r="F146" s="420" t="s">
        <v>2434</v>
      </c>
      <c r="G146" s="435"/>
      <c r="H146" s="435"/>
      <c r="I146" s="436"/>
      <c r="J146" s="437"/>
      <c r="K146" s="438"/>
      <c r="L146" s="46"/>
      <c r="M146" s="55"/>
      <c r="N146" s="88">
        <v>0</v>
      </c>
      <c r="O146" s="89">
        <v>0</v>
      </c>
      <c r="P146" s="89">
        <v>0</v>
      </c>
      <c r="Q146" s="89">
        <v>0</v>
      </c>
      <c r="R146" s="240">
        <f>IF(N146="","",Q146-N146)</f>
        <v>0</v>
      </c>
      <c r="S146" s="90" t="str">
        <f>IF(N146=0,"",R146/N146)</f>
        <v/>
      </c>
      <c r="T146" s="240">
        <f>IF(O146="","",Q146-O146)</f>
        <v>0</v>
      </c>
      <c r="U146" s="90" t="str">
        <f>IF(O146=0,"",T146/O146)</f>
        <v/>
      </c>
      <c r="V146" s="240">
        <f>IF(P146="","",Q146-P146)</f>
        <v>0</v>
      </c>
      <c r="W146" s="90" t="str">
        <f>IF(P146=0,"",V146/P146)</f>
        <v/>
      </c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</row>
    <row r="147" spans="1:35" ht="26.25" customHeight="1">
      <c r="A147" s="65" t="s">
        <v>2437</v>
      </c>
      <c r="B147" s="76" t="s">
        <v>2433</v>
      </c>
      <c r="C147" s="48" t="s">
        <v>2994</v>
      </c>
      <c r="D147" s="48" t="s">
        <v>2991</v>
      </c>
      <c r="E147" s="439" t="s">
        <v>3568</v>
      </c>
      <c r="F147" s="426" t="s">
        <v>3569</v>
      </c>
      <c r="G147" s="435" t="s">
        <v>1248</v>
      </c>
      <c r="H147" s="435" t="s">
        <v>3267</v>
      </c>
      <c r="I147" s="436" t="s">
        <v>2438</v>
      </c>
      <c r="J147" s="437" t="s">
        <v>1287</v>
      </c>
      <c r="K147" s="438" t="s">
        <v>3385</v>
      </c>
      <c r="L147" s="46"/>
      <c r="M147" s="55"/>
      <c r="N147" s="88">
        <v>42973039.979999997</v>
      </c>
      <c r="O147" s="89">
        <v>43000000</v>
      </c>
      <c r="P147" s="89">
        <v>42500000</v>
      </c>
      <c r="Q147" s="89">
        <v>42500000</v>
      </c>
      <c r="R147" s="240">
        <f>IF(N147="","",Q147-N147)</f>
        <v>-473039.97999999672</v>
      </c>
      <c r="S147" s="90">
        <f>IF(N147=0,"",R147/N147)</f>
        <v>-1.1007831426870274E-2</v>
      </c>
      <c r="T147" s="240">
        <f>IF(O147="","",Q147-O147)</f>
        <v>-500000</v>
      </c>
      <c r="U147" s="90">
        <f>IF(O147=0,"",T147/O147)</f>
        <v>-1.1627906976744186E-2</v>
      </c>
      <c r="V147" s="240">
        <f>IF(P147="","",Q147-P147)</f>
        <v>0</v>
      </c>
      <c r="W147" s="90">
        <f>IF(P147=0,"",V147/P147)</f>
        <v>0</v>
      </c>
      <c r="Y147" s="62"/>
      <c r="Z147" s="408"/>
      <c r="AA147" s="62"/>
      <c r="AB147" s="62"/>
      <c r="AC147" s="62"/>
      <c r="AD147" s="62"/>
      <c r="AE147" s="62"/>
      <c r="AF147" s="62"/>
      <c r="AG147" s="62"/>
      <c r="AH147" s="62"/>
      <c r="AI147" s="62"/>
    </row>
    <row r="148" spans="1:35" ht="26.25" customHeight="1">
      <c r="A148" s="65" t="s">
        <v>2440</v>
      </c>
      <c r="B148" s="76" t="s">
        <v>2433</v>
      </c>
      <c r="C148" s="48" t="s">
        <v>2994</v>
      </c>
      <c r="D148" s="48" t="s">
        <v>3001</v>
      </c>
      <c r="E148" s="439" t="s">
        <v>3570</v>
      </c>
      <c r="F148" s="426" t="s">
        <v>3571</v>
      </c>
      <c r="G148" s="435" t="s">
        <v>1248</v>
      </c>
      <c r="H148" s="435" t="s">
        <v>3267</v>
      </c>
      <c r="I148" s="436" t="s">
        <v>2438</v>
      </c>
      <c r="J148" s="437" t="s">
        <v>1287</v>
      </c>
      <c r="K148" s="438" t="s">
        <v>3385</v>
      </c>
      <c r="L148" s="46"/>
      <c r="M148" s="55"/>
      <c r="N148" s="88">
        <v>1968920.62</v>
      </c>
      <c r="O148" s="89">
        <v>2050000</v>
      </c>
      <c r="P148" s="89">
        <v>1870000</v>
      </c>
      <c r="Q148" s="89">
        <v>1870000</v>
      </c>
      <c r="R148" s="240">
        <f>IF(N148="","",Q148-N148)</f>
        <v>-98920.620000000112</v>
      </c>
      <c r="S148" s="90">
        <f>IF(N148=0,"",R148/N148)</f>
        <v>-5.0241040189827516E-2</v>
      </c>
      <c r="T148" s="240">
        <f>IF(O148="","",Q148-O148)</f>
        <v>-180000</v>
      </c>
      <c r="U148" s="90">
        <f>IF(O148=0,"",T148/O148)</f>
        <v>-8.7804878048780483E-2</v>
      </c>
      <c r="V148" s="240">
        <f>IF(P148="","",Q148-P148)</f>
        <v>0</v>
      </c>
      <c r="W148" s="90">
        <f>IF(P148=0,"",V148/P148)</f>
        <v>0</v>
      </c>
      <c r="Y148" s="62"/>
      <c r="Z148" s="408"/>
      <c r="AA148" s="62"/>
      <c r="AB148" s="62"/>
      <c r="AC148" s="62"/>
      <c r="AD148" s="62"/>
      <c r="AE148" s="62"/>
      <c r="AF148" s="62"/>
      <c r="AG148" s="62"/>
      <c r="AH148" s="62"/>
      <c r="AI148" s="62"/>
    </row>
    <row r="149" spans="1:35" ht="26.25" customHeight="1">
      <c r="A149" s="65" t="s">
        <v>2441</v>
      </c>
      <c r="B149" s="76" t="s">
        <v>2433</v>
      </c>
      <c r="C149" s="48" t="s">
        <v>2994</v>
      </c>
      <c r="D149" s="48" t="s">
        <v>2463</v>
      </c>
      <c r="E149" s="439" t="s">
        <v>2443</v>
      </c>
      <c r="F149" s="426" t="s">
        <v>2442</v>
      </c>
      <c r="G149" s="435" t="s">
        <v>1248</v>
      </c>
      <c r="H149" s="435" t="s">
        <v>3267</v>
      </c>
      <c r="I149" s="436" t="s">
        <v>2438</v>
      </c>
      <c r="J149" s="437" t="s">
        <v>1287</v>
      </c>
      <c r="K149" s="438" t="s">
        <v>3385</v>
      </c>
      <c r="L149" s="46"/>
      <c r="M149" s="55"/>
      <c r="N149" s="88">
        <v>23074.32</v>
      </c>
      <c r="O149" s="89">
        <v>23000</v>
      </c>
      <c r="P149" s="89">
        <v>23000</v>
      </c>
      <c r="Q149" s="89">
        <v>23000</v>
      </c>
      <c r="R149" s="240">
        <f>IF(N149="","",Q149-N149)</f>
        <v>-74.319999999999709</v>
      </c>
      <c r="S149" s="90">
        <f>IF(N149=0,"",R149/N149)</f>
        <v>-3.2208966504754942E-3</v>
      </c>
      <c r="T149" s="240">
        <f>IF(O149="","",Q149-O149)</f>
        <v>0</v>
      </c>
      <c r="U149" s="90">
        <f>IF(O149=0,"",T149/O149)</f>
        <v>0</v>
      </c>
      <c r="V149" s="240">
        <f>IF(P149="","",Q149-P149)</f>
        <v>0</v>
      </c>
      <c r="W149" s="90">
        <f>IF(P149=0,"",V149/P149)</f>
        <v>0</v>
      </c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</row>
    <row r="150" spans="1:35" ht="26.25" customHeight="1">
      <c r="A150" s="66" t="s">
        <v>3268</v>
      </c>
      <c r="B150" s="75" t="s">
        <v>2433</v>
      </c>
      <c r="C150" s="52" t="s">
        <v>2995</v>
      </c>
      <c r="D150" s="52" t="s">
        <v>2993</v>
      </c>
      <c r="E150" s="434" t="s">
        <v>3269</v>
      </c>
      <c r="F150" s="434" t="s">
        <v>3270</v>
      </c>
      <c r="G150" s="435"/>
      <c r="H150" s="435"/>
      <c r="I150" s="436"/>
      <c r="J150" s="437"/>
      <c r="K150" s="438"/>
      <c r="L150" s="46"/>
      <c r="M150" s="55"/>
      <c r="N150" s="88">
        <v>0</v>
      </c>
      <c r="O150" s="89">
        <v>0</v>
      </c>
      <c r="P150" s="89">
        <v>0</v>
      </c>
      <c r="Q150" s="89">
        <v>0</v>
      </c>
      <c r="R150" s="240">
        <f>IF(N150="","",Q150-N150)</f>
        <v>0</v>
      </c>
      <c r="S150" s="90" t="str">
        <f>IF(N150=0,"",R150/N150)</f>
        <v/>
      </c>
      <c r="T150" s="240">
        <f>IF(O150="","",Q150-O150)</f>
        <v>0</v>
      </c>
      <c r="U150" s="90" t="str">
        <f>IF(O150=0,"",T150/O150)</f>
        <v/>
      </c>
      <c r="V150" s="240">
        <f>IF(P150="","",Q150-P150)</f>
        <v>0</v>
      </c>
      <c r="W150" s="90" t="str">
        <f>IF(P150=0,"",V150/P150)</f>
        <v/>
      </c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</row>
    <row r="151" spans="1:35" ht="36.75" customHeight="1">
      <c r="A151" s="65" t="s">
        <v>3271</v>
      </c>
      <c r="B151" s="76" t="s">
        <v>2433</v>
      </c>
      <c r="C151" s="48" t="s">
        <v>2995</v>
      </c>
      <c r="D151" s="48" t="s">
        <v>2656</v>
      </c>
      <c r="E151" s="439" t="s">
        <v>5201</v>
      </c>
      <c r="F151" s="439" t="s">
        <v>4382</v>
      </c>
      <c r="G151" s="435" t="s">
        <v>1252</v>
      </c>
      <c r="H151" s="435" t="s">
        <v>3272</v>
      </c>
      <c r="I151" s="436" t="s">
        <v>3243</v>
      </c>
      <c r="J151" s="437" t="s">
        <v>1287</v>
      </c>
      <c r="K151" s="438" t="s">
        <v>3385</v>
      </c>
      <c r="L151" s="46"/>
      <c r="M151" s="55"/>
      <c r="N151" s="250">
        <v>516714.69</v>
      </c>
      <c r="O151" s="239">
        <v>475000</v>
      </c>
      <c r="P151" s="239">
        <v>475000</v>
      </c>
      <c r="Q151" s="239">
        <v>420449.47</v>
      </c>
      <c r="R151" s="240">
        <f>IF(N151="","",Q151-N151)</f>
        <v>-96265.22000000003</v>
      </c>
      <c r="S151" s="90">
        <f>IF(N151=0,"",R151/N151)</f>
        <v>-0.18630246413160817</v>
      </c>
      <c r="T151" s="240">
        <f>IF(O151="","",Q151-O151)</f>
        <v>-54550.530000000028</v>
      </c>
      <c r="U151" s="90">
        <f>IF(O151=0,"",T151/O151)</f>
        <v>-0.11484322105263164</v>
      </c>
      <c r="V151" s="240">
        <f>IF(P151="","",Q151-P151)</f>
        <v>-54550.530000000028</v>
      </c>
      <c r="W151" s="90">
        <f>IF(P151=0,"",V151/P151)</f>
        <v>-0.11484322105263164</v>
      </c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</row>
    <row r="152" spans="1:35" ht="36.75" customHeight="1">
      <c r="A152" s="65" t="s">
        <v>4185</v>
      </c>
      <c r="B152" s="77" t="s">
        <v>2433</v>
      </c>
      <c r="C152" s="49" t="s">
        <v>2995</v>
      </c>
      <c r="D152" s="49" t="s">
        <v>1289</v>
      </c>
      <c r="E152" s="426" t="s">
        <v>5202</v>
      </c>
      <c r="F152" s="426" t="s">
        <v>4186</v>
      </c>
      <c r="G152" s="398" t="s">
        <v>185</v>
      </c>
      <c r="H152" s="398" t="s">
        <v>2892</v>
      </c>
      <c r="I152" s="430" t="s">
        <v>2893</v>
      </c>
      <c r="J152" s="428" t="s">
        <v>2681</v>
      </c>
      <c r="K152" s="429" t="s">
        <v>2683</v>
      </c>
      <c r="L152" s="46"/>
      <c r="M152" s="55"/>
      <c r="N152" s="250">
        <v>378000</v>
      </c>
      <c r="O152" s="239">
        <v>674000</v>
      </c>
      <c r="P152" s="239">
        <v>674000</v>
      </c>
      <c r="Q152" s="239">
        <v>473000</v>
      </c>
      <c r="R152" s="240">
        <f>IF(N152="","",Q152-N152)</f>
        <v>95000</v>
      </c>
      <c r="S152" s="90">
        <f>IF(N152=0,"",R152/N152)</f>
        <v>0.25132275132275134</v>
      </c>
      <c r="T152" s="240">
        <f>IF(O152="","",Q152-O152)</f>
        <v>-201000</v>
      </c>
      <c r="U152" s="90">
        <f>IF(O152=0,"",T152/O152)</f>
        <v>-0.29821958456973297</v>
      </c>
      <c r="V152" s="240">
        <f>IF(P152="","",Q152-P152)</f>
        <v>-201000</v>
      </c>
      <c r="W152" s="90">
        <f>IF(P152=0,"",V152/P152)</f>
        <v>-0.29821958456973297</v>
      </c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</row>
    <row r="153" spans="1:35" ht="46.5" customHeight="1">
      <c r="A153" s="397" t="s">
        <v>5788</v>
      </c>
      <c r="B153" s="77" t="s">
        <v>2433</v>
      </c>
      <c r="C153" s="49" t="s">
        <v>2995</v>
      </c>
      <c r="D153" s="49" t="s">
        <v>1990</v>
      </c>
      <c r="E153" s="426" t="s">
        <v>5789</v>
      </c>
      <c r="F153" s="426" t="s">
        <v>5790</v>
      </c>
      <c r="G153" s="398" t="s">
        <v>181</v>
      </c>
      <c r="H153" s="398" t="s">
        <v>3239</v>
      </c>
      <c r="I153" s="430" t="s">
        <v>3240</v>
      </c>
      <c r="J153" s="428" t="s">
        <v>2681</v>
      </c>
      <c r="K153" s="429" t="s">
        <v>2683</v>
      </c>
      <c r="L153" s="46"/>
      <c r="M153" s="55"/>
      <c r="N153" s="88">
        <v>0</v>
      </c>
      <c r="O153" s="89">
        <v>0</v>
      </c>
      <c r="P153" s="89">
        <v>380000</v>
      </c>
      <c r="Q153" s="89">
        <v>380000</v>
      </c>
      <c r="R153" s="240">
        <f>IF(N153="","",Q153-N153)</f>
        <v>380000</v>
      </c>
      <c r="S153" s="90" t="str">
        <f>IF(N153=0,"",R153/N153)</f>
        <v/>
      </c>
      <c r="T153" s="240">
        <f>IF(O153="","",Q153-O153)</f>
        <v>380000</v>
      </c>
      <c r="U153" s="90" t="str">
        <f>IF(O153=0,"",T153/O153)</f>
        <v/>
      </c>
      <c r="V153" s="240">
        <f>IF(P153="","",Q153-P153)</f>
        <v>0</v>
      </c>
      <c r="W153" s="90">
        <f>IF(P153=0,"",V153/P153)</f>
        <v>0</v>
      </c>
      <c r="Y153" s="62"/>
      <c r="Z153" s="408"/>
      <c r="AA153" s="62"/>
      <c r="AB153" s="62"/>
      <c r="AC153" s="62"/>
      <c r="AD153" s="62"/>
      <c r="AE153" s="62"/>
      <c r="AF153" s="62"/>
      <c r="AG153" s="62"/>
      <c r="AH153" s="62"/>
      <c r="AI153" s="62"/>
    </row>
    <row r="154" spans="1:35" ht="29.25" customHeight="1">
      <c r="A154" s="64" t="s">
        <v>2444</v>
      </c>
      <c r="B154" s="86" t="s">
        <v>2445</v>
      </c>
      <c r="C154" s="87" t="s">
        <v>2992</v>
      </c>
      <c r="D154" s="87" t="s">
        <v>2993</v>
      </c>
      <c r="E154" s="415" t="s">
        <v>4383</v>
      </c>
      <c r="F154" s="415" t="s">
        <v>4384</v>
      </c>
      <c r="G154" s="416"/>
      <c r="H154" s="416"/>
      <c r="I154" s="417"/>
      <c r="J154" s="418"/>
      <c r="K154" s="419"/>
      <c r="L154" s="46"/>
      <c r="M154" s="96"/>
      <c r="N154" s="88">
        <v>0</v>
      </c>
      <c r="O154" s="89">
        <v>0</v>
      </c>
      <c r="P154" s="89">
        <v>0</v>
      </c>
      <c r="Q154" s="89">
        <v>0</v>
      </c>
      <c r="R154" s="240">
        <f>IF(N154="","",Q154-N154)</f>
        <v>0</v>
      </c>
      <c r="S154" s="90" t="str">
        <f>IF(N154=0,"",R154/N154)</f>
        <v/>
      </c>
      <c r="T154" s="240">
        <f>IF(O154="","",Q154-O154)</f>
        <v>0</v>
      </c>
      <c r="U154" s="90" t="str">
        <f>IF(O154=0,"",T154/O154)</f>
        <v/>
      </c>
      <c r="V154" s="240">
        <f>IF(P154="","",Q154-P154)</f>
        <v>0</v>
      </c>
      <c r="W154" s="90" t="str">
        <f>IF(P154=0,"",V154/P154)</f>
        <v/>
      </c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</row>
    <row r="155" spans="1:35" ht="29.25" customHeight="1">
      <c r="A155" s="68" t="s">
        <v>2448</v>
      </c>
      <c r="B155" s="78" t="s">
        <v>2445</v>
      </c>
      <c r="C155" s="50" t="s">
        <v>2994</v>
      </c>
      <c r="D155" s="50" t="s">
        <v>2993</v>
      </c>
      <c r="E155" s="420" t="s">
        <v>2447</v>
      </c>
      <c r="F155" s="420" t="s">
        <v>2446</v>
      </c>
      <c r="G155" s="435"/>
      <c r="H155" s="435"/>
      <c r="I155" s="436"/>
      <c r="J155" s="437"/>
      <c r="K155" s="438"/>
      <c r="L155" s="46"/>
      <c r="M155" s="55"/>
      <c r="N155" s="88">
        <v>0</v>
      </c>
      <c r="O155" s="89">
        <v>0</v>
      </c>
      <c r="P155" s="89">
        <v>0</v>
      </c>
      <c r="Q155" s="89">
        <v>0</v>
      </c>
      <c r="R155" s="240">
        <f>IF(N155="","",Q155-N155)</f>
        <v>0</v>
      </c>
      <c r="S155" s="90" t="str">
        <f>IF(N155=0,"",R155/N155)</f>
        <v/>
      </c>
      <c r="T155" s="240">
        <f>IF(O155="","",Q155-O155)</f>
        <v>0</v>
      </c>
      <c r="U155" s="90" t="str">
        <f>IF(O155=0,"",T155/O155)</f>
        <v/>
      </c>
      <c r="V155" s="240">
        <f>IF(P155="","",Q155-P155)</f>
        <v>0</v>
      </c>
      <c r="W155" s="90" t="str">
        <f>IF(P155=0,"",V155/P155)</f>
        <v/>
      </c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</row>
    <row r="156" spans="1:35" ht="29.25" customHeight="1">
      <c r="A156" s="65" t="s">
        <v>2449</v>
      </c>
      <c r="B156" s="76" t="s">
        <v>2445</v>
      </c>
      <c r="C156" s="48" t="s">
        <v>2994</v>
      </c>
      <c r="D156" s="48" t="s">
        <v>2991</v>
      </c>
      <c r="E156" s="439" t="s">
        <v>1929</v>
      </c>
      <c r="F156" s="426" t="s">
        <v>1928</v>
      </c>
      <c r="G156" s="435" t="s">
        <v>1260</v>
      </c>
      <c r="H156" s="399" t="s">
        <v>4738</v>
      </c>
      <c r="I156" s="436" t="s">
        <v>1930</v>
      </c>
      <c r="J156" s="437" t="s">
        <v>2439</v>
      </c>
      <c r="K156" s="438" t="s">
        <v>3386</v>
      </c>
      <c r="L156" s="46"/>
      <c r="M156" s="55"/>
      <c r="N156" s="88">
        <v>709101.25</v>
      </c>
      <c r="O156" s="89">
        <v>744000</v>
      </c>
      <c r="P156" s="89">
        <v>865000</v>
      </c>
      <c r="Q156" s="89">
        <v>865000</v>
      </c>
      <c r="R156" s="240">
        <f>IF(N156="","",Q156-N156)</f>
        <v>155898.75</v>
      </c>
      <c r="S156" s="90">
        <f>IF(N156=0,"",R156/N156)</f>
        <v>0.21985400533421709</v>
      </c>
      <c r="T156" s="240">
        <f>IF(O156="","",Q156-O156)</f>
        <v>121000</v>
      </c>
      <c r="U156" s="90">
        <f>IF(O156=0,"",T156/O156)</f>
        <v>0.16263440860215053</v>
      </c>
      <c r="V156" s="240">
        <f>IF(P156="","",Q156-P156)</f>
        <v>0</v>
      </c>
      <c r="W156" s="90">
        <f>IF(P156=0,"",V156/P156)</f>
        <v>0</v>
      </c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</row>
    <row r="157" spans="1:35" ht="29.25" customHeight="1">
      <c r="A157" s="65" t="s">
        <v>1933</v>
      </c>
      <c r="B157" s="76" t="s">
        <v>2445</v>
      </c>
      <c r="C157" s="48" t="s">
        <v>2994</v>
      </c>
      <c r="D157" s="48" t="s">
        <v>3001</v>
      </c>
      <c r="E157" s="439" t="s">
        <v>1935</v>
      </c>
      <c r="F157" s="426" t="s">
        <v>1934</v>
      </c>
      <c r="G157" s="435" t="s">
        <v>1260</v>
      </c>
      <c r="H157" s="399" t="s">
        <v>4738</v>
      </c>
      <c r="I157" s="436" t="s">
        <v>1930</v>
      </c>
      <c r="J157" s="437" t="s">
        <v>2439</v>
      </c>
      <c r="K157" s="438" t="s">
        <v>3386</v>
      </c>
      <c r="L157" s="46"/>
      <c r="M157" s="55"/>
      <c r="N157" s="88">
        <v>98169.41</v>
      </c>
      <c r="O157" s="89">
        <v>99000</v>
      </c>
      <c r="P157" s="89">
        <v>120000</v>
      </c>
      <c r="Q157" s="89">
        <v>120000</v>
      </c>
      <c r="R157" s="240">
        <f>IF(N157="","",Q157-N157)</f>
        <v>21830.589999999997</v>
      </c>
      <c r="S157" s="90">
        <f>IF(N157=0,"",R157/N157)</f>
        <v>0.22237670573756119</v>
      </c>
      <c r="T157" s="240">
        <f>IF(O157="","",Q157-O157)</f>
        <v>21000</v>
      </c>
      <c r="U157" s="90">
        <f>IF(O157=0,"",T157/O157)</f>
        <v>0.21212121212121213</v>
      </c>
      <c r="V157" s="240">
        <f>IF(P157="","",Q157-P157)</f>
        <v>0</v>
      </c>
      <c r="W157" s="90">
        <f>IF(P157=0,"",V157/P157)</f>
        <v>0</v>
      </c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</row>
    <row r="158" spans="1:35" ht="29.25" customHeight="1">
      <c r="A158" s="66" t="s">
        <v>1936</v>
      </c>
      <c r="B158" s="75" t="s">
        <v>2445</v>
      </c>
      <c r="C158" s="52" t="s">
        <v>2995</v>
      </c>
      <c r="D158" s="52" t="s">
        <v>2993</v>
      </c>
      <c r="E158" s="434" t="s">
        <v>1937</v>
      </c>
      <c r="F158" s="420" t="s">
        <v>4195</v>
      </c>
      <c r="G158" s="435"/>
      <c r="H158" s="435"/>
      <c r="I158" s="436"/>
      <c r="J158" s="437"/>
      <c r="K158" s="438"/>
      <c r="L158" s="46"/>
      <c r="M158" s="55"/>
      <c r="N158" s="88">
        <v>0</v>
      </c>
      <c r="O158" s="89">
        <v>0</v>
      </c>
      <c r="P158" s="89">
        <v>0</v>
      </c>
      <c r="Q158" s="89">
        <v>0</v>
      </c>
      <c r="R158" s="240">
        <f>IF(N158="","",Q158-N158)</f>
        <v>0</v>
      </c>
      <c r="S158" s="90" t="str">
        <f>IF(N158=0,"",R158/N158)</f>
        <v/>
      </c>
      <c r="T158" s="240">
        <f>IF(O158="","",Q158-O158)</f>
        <v>0</v>
      </c>
      <c r="U158" s="90" t="str">
        <f>IF(O158=0,"",T158/O158)</f>
        <v/>
      </c>
      <c r="V158" s="240">
        <f>IF(P158="","",Q158-P158)</f>
        <v>0</v>
      </c>
      <c r="W158" s="90" t="str">
        <f>IF(P158=0,"",V158/P158)</f>
        <v/>
      </c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</row>
    <row r="159" spans="1:35" ht="29.25" customHeight="1">
      <c r="A159" s="65" t="s">
        <v>1938</v>
      </c>
      <c r="B159" s="76" t="s">
        <v>2445</v>
      </c>
      <c r="C159" s="48" t="s">
        <v>2995</v>
      </c>
      <c r="D159" s="48" t="s">
        <v>2991</v>
      </c>
      <c r="E159" s="439" t="s">
        <v>1937</v>
      </c>
      <c r="F159" s="426" t="s">
        <v>4195</v>
      </c>
      <c r="G159" s="435" t="s">
        <v>127</v>
      </c>
      <c r="H159" s="399" t="s">
        <v>191</v>
      </c>
      <c r="I159" s="436" t="s">
        <v>3273</v>
      </c>
      <c r="J159" s="437" t="s">
        <v>2717</v>
      </c>
      <c r="K159" s="438" t="s">
        <v>2718</v>
      </c>
      <c r="L159" s="46"/>
      <c r="M159" s="55"/>
      <c r="N159" s="88">
        <v>41164</v>
      </c>
      <c r="O159" s="89">
        <v>50000</v>
      </c>
      <c r="P159" s="89">
        <v>45000</v>
      </c>
      <c r="Q159" s="89">
        <v>45000</v>
      </c>
      <c r="R159" s="240">
        <f>IF(N159="","",Q159-N159)</f>
        <v>3836</v>
      </c>
      <c r="S159" s="90">
        <f>IF(N159=0,"",R159/N159)</f>
        <v>9.3188222718880581E-2</v>
      </c>
      <c r="T159" s="240">
        <f>IF(O159="","",Q159-O159)</f>
        <v>-5000</v>
      </c>
      <c r="U159" s="90">
        <f>IF(O159=0,"",T159/O159)</f>
        <v>-0.1</v>
      </c>
      <c r="V159" s="240">
        <f>IF(P159="","",Q159-P159)</f>
        <v>0</v>
      </c>
      <c r="W159" s="90">
        <f>IF(P159=0,"",V159/P159)</f>
        <v>0</v>
      </c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</row>
    <row r="160" spans="1:35" ht="29.25" customHeight="1">
      <c r="A160" s="66" t="s">
        <v>1939</v>
      </c>
      <c r="B160" s="75" t="s">
        <v>2445</v>
      </c>
      <c r="C160" s="52" t="s">
        <v>1991</v>
      </c>
      <c r="D160" s="52" t="s">
        <v>2993</v>
      </c>
      <c r="E160" s="434" t="s">
        <v>1941</v>
      </c>
      <c r="F160" s="420" t="s">
        <v>1940</v>
      </c>
      <c r="G160" s="435"/>
      <c r="H160" s="435"/>
      <c r="I160" s="436"/>
      <c r="J160" s="437"/>
      <c r="K160" s="438"/>
      <c r="L160" s="46"/>
      <c r="M160" s="55"/>
      <c r="N160" s="88">
        <v>0</v>
      </c>
      <c r="O160" s="89">
        <v>0</v>
      </c>
      <c r="P160" s="89">
        <v>0</v>
      </c>
      <c r="Q160" s="89">
        <v>0</v>
      </c>
      <c r="R160" s="240">
        <f>IF(N160="","",Q160-N160)</f>
        <v>0</v>
      </c>
      <c r="S160" s="90" t="str">
        <f>IF(N160=0,"",R160/N160)</f>
        <v/>
      </c>
      <c r="T160" s="240">
        <f>IF(O160="","",Q160-O160)</f>
        <v>0</v>
      </c>
      <c r="U160" s="90" t="str">
        <f>IF(O160=0,"",T160/O160)</f>
        <v/>
      </c>
      <c r="V160" s="240">
        <f>IF(P160="","",Q160-P160)</f>
        <v>0</v>
      </c>
      <c r="W160" s="90" t="str">
        <f>IF(P160=0,"",V160/P160)</f>
        <v/>
      </c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</row>
    <row r="161" spans="1:35" ht="29.25" customHeight="1">
      <c r="A161" s="65" t="s">
        <v>1942</v>
      </c>
      <c r="B161" s="76" t="s">
        <v>2445</v>
      </c>
      <c r="C161" s="48" t="s">
        <v>1991</v>
      </c>
      <c r="D161" s="48" t="s">
        <v>2991</v>
      </c>
      <c r="E161" s="439" t="s">
        <v>1941</v>
      </c>
      <c r="F161" s="426" t="s">
        <v>1940</v>
      </c>
      <c r="G161" s="435" t="s">
        <v>1265</v>
      </c>
      <c r="H161" s="399" t="s">
        <v>4739</v>
      </c>
      <c r="I161" s="427" t="s">
        <v>3274</v>
      </c>
      <c r="J161" s="437" t="s">
        <v>2439</v>
      </c>
      <c r="K161" s="438" t="s">
        <v>3386</v>
      </c>
      <c r="L161" s="46"/>
      <c r="M161" s="55"/>
      <c r="N161" s="88">
        <v>0</v>
      </c>
      <c r="O161" s="89">
        <v>0</v>
      </c>
      <c r="P161" s="89">
        <v>0</v>
      </c>
      <c r="Q161" s="89">
        <v>0</v>
      </c>
      <c r="R161" s="240">
        <f>IF(N161="","",Q161-N161)</f>
        <v>0</v>
      </c>
      <c r="S161" s="90" t="str">
        <f>IF(N161=0,"",R161/N161)</f>
        <v/>
      </c>
      <c r="T161" s="240">
        <f>IF(O161="","",Q161-O161)</f>
        <v>0</v>
      </c>
      <c r="U161" s="90" t="str">
        <f>IF(O161=0,"",T161/O161)</f>
        <v/>
      </c>
      <c r="V161" s="240">
        <f>IF(P161="","",Q161-P161)</f>
        <v>0</v>
      </c>
      <c r="W161" s="90" t="str">
        <f>IF(P161=0,"",V161/P161)</f>
        <v/>
      </c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</row>
    <row r="162" spans="1:35" ht="29.25" customHeight="1">
      <c r="A162" s="64" t="s">
        <v>1943</v>
      </c>
      <c r="B162" s="86" t="s">
        <v>1944</v>
      </c>
      <c r="C162" s="87" t="s">
        <v>2992</v>
      </c>
      <c r="D162" s="87" t="s">
        <v>2993</v>
      </c>
      <c r="E162" s="415" t="s">
        <v>1946</v>
      </c>
      <c r="F162" s="415" t="s">
        <v>1945</v>
      </c>
      <c r="G162" s="416"/>
      <c r="H162" s="416"/>
      <c r="I162" s="417"/>
      <c r="J162" s="418"/>
      <c r="K162" s="419"/>
      <c r="L162" s="46"/>
      <c r="M162" s="96"/>
      <c r="N162" s="88">
        <v>0</v>
      </c>
      <c r="O162" s="89">
        <v>0</v>
      </c>
      <c r="P162" s="89">
        <v>0</v>
      </c>
      <c r="Q162" s="89">
        <v>0</v>
      </c>
      <c r="R162" s="240">
        <f>IF(N162="","",Q162-N162)</f>
        <v>0</v>
      </c>
      <c r="S162" s="90" t="str">
        <f>IF(N162=0,"",R162/N162)</f>
        <v/>
      </c>
      <c r="T162" s="240">
        <f>IF(O162="","",Q162-O162)</f>
        <v>0</v>
      </c>
      <c r="U162" s="90" t="str">
        <f>IF(O162=0,"",T162/O162)</f>
        <v/>
      </c>
      <c r="V162" s="240">
        <f>IF(P162="","",Q162-P162)</f>
        <v>0</v>
      </c>
      <c r="W162" s="90" t="str">
        <f>IF(P162=0,"",V162/P162)</f>
        <v/>
      </c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</row>
    <row r="163" spans="1:35" ht="29.25" customHeight="1">
      <c r="A163" s="66" t="s">
        <v>1947</v>
      </c>
      <c r="B163" s="75" t="s">
        <v>1944</v>
      </c>
      <c r="C163" s="52" t="s">
        <v>2994</v>
      </c>
      <c r="D163" s="52" t="s">
        <v>2993</v>
      </c>
      <c r="E163" s="434" t="s">
        <v>1946</v>
      </c>
      <c r="F163" s="420" t="s">
        <v>1945</v>
      </c>
      <c r="G163" s="435"/>
      <c r="H163" s="435"/>
      <c r="I163" s="436"/>
      <c r="J163" s="437"/>
      <c r="K163" s="438"/>
      <c r="L163" s="46"/>
      <c r="M163" s="55"/>
      <c r="N163" s="88">
        <v>0</v>
      </c>
      <c r="O163" s="89">
        <v>0</v>
      </c>
      <c r="P163" s="89">
        <v>0</v>
      </c>
      <c r="Q163" s="89">
        <v>0</v>
      </c>
      <c r="R163" s="240">
        <f>IF(N163="","",Q163-N163)</f>
        <v>0</v>
      </c>
      <c r="S163" s="90" t="str">
        <f>IF(N163=0,"",R163/N163)</f>
        <v/>
      </c>
      <c r="T163" s="240">
        <f>IF(O163="","",Q163-O163)</f>
        <v>0</v>
      </c>
      <c r="U163" s="90" t="str">
        <f>IF(O163=0,"",T163/O163)</f>
        <v/>
      </c>
      <c r="V163" s="240">
        <f>IF(P163="","",Q163-P163)</f>
        <v>0</v>
      </c>
      <c r="W163" s="90" t="str">
        <f>IF(P163=0,"",V163/P163)</f>
        <v/>
      </c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</row>
    <row r="164" spans="1:35" ht="29.25" customHeight="1">
      <c r="A164" s="65" t="s">
        <v>4232</v>
      </c>
      <c r="B164" s="77" t="s">
        <v>1944</v>
      </c>
      <c r="C164" s="49" t="s">
        <v>2994</v>
      </c>
      <c r="D164" s="49" t="s">
        <v>2911</v>
      </c>
      <c r="E164" s="426" t="s">
        <v>4233</v>
      </c>
      <c r="F164" s="426" t="s">
        <v>4234</v>
      </c>
      <c r="G164" s="398" t="s">
        <v>1262</v>
      </c>
      <c r="H164" s="399" t="s">
        <v>4740</v>
      </c>
      <c r="I164" s="427" t="s">
        <v>3090</v>
      </c>
      <c r="J164" s="428" t="s">
        <v>2439</v>
      </c>
      <c r="K164" s="429" t="s">
        <v>3386</v>
      </c>
      <c r="L164" s="46"/>
      <c r="M164" s="55"/>
      <c r="N164" s="88">
        <v>110000.01000000001</v>
      </c>
      <c r="O164" s="89">
        <v>55000</v>
      </c>
      <c r="P164" s="89">
        <v>115000</v>
      </c>
      <c r="Q164" s="89">
        <v>115000</v>
      </c>
      <c r="R164" s="240">
        <f>IF(N164="","",Q164-N164)</f>
        <v>4999.9899999999907</v>
      </c>
      <c r="S164" s="90">
        <f>IF(N164=0,"",R164/N164)</f>
        <v>4.5454450413231692E-2</v>
      </c>
      <c r="T164" s="240">
        <f>IF(O164="","",Q164-O164)</f>
        <v>60000</v>
      </c>
      <c r="U164" s="90">
        <f>IF(O164=0,"",T164/O164)</f>
        <v>1.0909090909090908</v>
      </c>
      <c r="V164" s="240">
        <f>IF(P164="","",Q164-P164)</f>
        <v>0</v>
      </c>
      <c r="W164" s="90">
        <f>IF(P164=0,"",V164/P164)</f>
        <v>0</v>
      </c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</row>
    <row r="165" spans="1:35" ht="29.25" customHeight="1">
      <c r="A165" s="65" t="s">
        <v>1948</v>
      </c>
      <c r="B165" s="77" t="s">
        <v>1944</v>
      </c>
      <c r="C165" s="49" t="s">
        <v>2994</v>
      </c>
      <c r="D165" s="49" t="s">
        <v>2991</v>
      </c>
      <c r="E165" s="426" t="s">
        <v>3275</v>
      </c>
      <c r="F165" s="426" t="s">
        <v>4385</v>
      </c>
      <c r="G165" s="398" t="s">
        <v>1264</v>
      </c>
      <c r="H165" s="399" t="s">
        <v>4741</v>
      </c>
      <c r="I165" s="427" t="s">
        <v>3092</v>
      </c>
      <c r="J165" s="428" t="s">
        <v>2439</v>
      </c>
      <c r="K165" s="429" t="s">
        <v>3386</v>
      </c>
      <c r="L165" s="46"/>
      <c r="M165" s="55"/>
      <c r="N165" s="88">
        <v>3240460.5500000003</v>
      </c>
      <c r="O165" s="89">
        <v>3700000</v>
      </c>
      <c r="P165" s="89">
        <v>3100000</v>
      </c>
      <c r="Q165" s="89">
        <v>7200000</v>
      </c>
      <c r="R165" s="240">
        <f>IF(N165="","",Q165-N165)</f>
        <v>3959539.4499999997</v>
      </c>
      <c r="S165" s="90">
        <f>IF(N165=0,"",R165/N165)</f>
        <v>1.2219063892013742</v>
      </c>
      <c r="T165" s="240">
        <f>IF(O165="","",Q165-O165)</f>
        <v>3500000</v>
      </c>
      <c r="U165" s="90">
        <f>IF(O165=0,"",T165/O165)</f>
        <v>0.94594594594594594</v>
      </c>
      <c r="V165" s="240">
        <f>IF(P165="","",Q165-P165)</f>
        <v>4100000</v>
      </c>
      <c r="W165" s="90">
        <f>IF(P165=0,"",V165/P165)</f>
        <v>1.3225806451612903</v>
      </c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</row>
    <row r="166" spans="1:35" ht="33.75">
      <c r="A166" s="65" t="s">
        <v>4235</v>
      </c>
      <c r="B166" s="77" t="s">
        <v>1944</v>
      </c>
      <c r="C166" s="49" t="s">
        <v>2994</v>
      </c>
      <c r="D166" s="49" t="s">
        <v>1289</v>
      </c>
      <c r="E166" s="426" t="s">
        <v>4236</v>
      </c>
      <c r="F166" s="426" t="s">
        <v>4237</v>
      </c>
      <c r="G166" s="398" t="s">
        <v>1263</v>
      </c>
      <c r="H166" s="399" t="s">
        <v>4742</v>
      </c>
      <c r="I166" s="427" t="s">
        <v>4743</v>
      </c>
      <c r="J166" s="428" t="s">
        <v>2439</v>
      </c>
      <c r="K166" s="429" t="s">
        <v>3386</v>
      </c>
      <c r="L166" s="46"/>
      <c r="M166" s="55"/>
      <c r="N166" s="88">
        <v>0</v>
      </c>
      <c r="O166" s="89">
        <v>0</v>
      </c>
      <c r="P166" s="89">
        <v>0</v>
      </c>
      <c r="Q166" s="89">
        <v>0</v>
      </c>
      <c r="R166" s="240">
        <f>IF(N166="","",Q166-N166)</f>
        <v>0</v>
      </c>
      <c r="S166" s="90" t="str">
        <f>IF(N166=0,"",R166/N166)</f>
        <v/>
      </c>
      <c r="T166" s="240">
        <f>IF(O166="","",Q166-O166)</f>
        <v>0</v>
      </c>
      <c r="U166" s="90" t="str">
        <f>IF(O166=0,"",T166/O166)</f>
        <v/>
      </c>
      <c r="V166" s="240">
        <f>IF(P166="","",Q166-P166)</f>
        <v>0</v>
      </c>
      <c r="W166" s="90" t="str">
        <f>IF(P166=0,"",V166/P166)</f>
        <v/>
      </c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</row>
    <row r="167" spans="1:35" ht="29.25" customHeight="1">
      <c r="A167" s="65" t="s">
        <v>1949</v>
      </c>
      <c r="B167" s="76" t="s">
        <v>1944</v>
      </c>
      <c r="C167" s="48" t="s">
        <v>2994</v>
      </c>
      <c r="D167" s="48" t="s">
        <v>3001</v>
      </c>
      <c r="E167" s="426" t="s">
        <v>4238</v>
      </c>
      <c r="F167" s="426" t="s">
        <v>4239</v>
      </c>
      <c r="G167" s="398" t="s">
        <v>1265</v>
      </c>
      <c r="H167" s="399" t="s">
        <v>4739</v>
      </c>
      <c r="I167" s="427" t="s">
        <v>3274</v>
      </c>
      <c r="J167" s="437" t="s">
        <v>2439</v>
      </c>
      <c r="K167" s="438" t="s">
        <v>3386</v>
      </c>
      <c r="L167" s="46"/>
      <c r="M167" s="55"/>
      <c r="N167" s="88">
        <v>6420457.1999999993</v>
      </c>
      <c r="O167" s="89">
        <f>6580000+500000</f>
        <v>7080000</v>
      </c>
      <c r="P167" s="89">
        <v>5630000</v>
      </c>
      <c r="Q167" s="89">
        <v>6526000</v>
      </c>
      <c r="R167" s="240">
        <f>IF(N167="","",Q167-N167)</f>
        <v>105542.80000000075</v>
      </c>
      <c r="S167" s="90">
        <f>IF(N167=0,"",R167/N167)</f>
        <v>1.6438517805243021E-2</v>
      </c>
      <c r="T167" s="240">
        <f>IF(O167="","",Q167-O167)</f>
        <v>-554000</v>
      </c>
      <c r="U167" s="90">
        <f>IF(O167=0,"",T167/O167)</f>
        <v>-7.8248587570621475E-2</v>
      </c>
      <c r="V167" s="240">
        <f>IF(P167="","",Q167-P167)</f>
        <v>896000</v>
      </c>
      <c r="W167" s="90">
        <f>IF(P167=0,"",V167/P167)</f>
        <v>0.15914742451154529</v>
      </c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</row>
    <row r="168" spans="1:35" ht="24.75" customHeight="1">
      <c r="A168" s="66" t="s">
        <v>3277</v>
      </c>
      <c r="B168" s="75" t="s">
        <v>1944</v>
      </c>
      <c r="C168" s="52" t="s">
        <v>2590</v>
      </c>
      <c r="D168" s="52" t="s">
        <v>2993</v>
      </c>
      <c r="E168" s="434" t="s">
        <v>3278</v>
      </c>
      <c r="F168" s="434" t="s">
        <v>3279</v>
      </c>
      <c r="G168" s="435"/>
      <c r="H168" s="435"/>
      <c r="I168" s="436"/>
      <c r="J168" s="437"/>
      <c r="K168" s="438"/>
      <c r="L168" s="46"/>
      <c r="M168" s="55"/>
      <c r="N168" s="88">
        <v>0</v>
      </c>
      <c r="O168" s="89">
        <v>0</v>
      </c>
      <c r="P168" s="89">
        <v>0</v>
      </c>
      <c r="Q168" s="89">
        <v>0</v>
      </c>
      <c r="R168" s="240">
        <f>IF(N168="","",Q168-N168)</f>
        <v>0</v>
      </c>
      <c r="S168" s="90" t="str">
        <f>IF(N168=0,"",R168/N168)</f>
        <v/>
      </c>
      <c r="T168" s="240">
        <f>IF(O168="","",Q168-O168)</f>
        <v>0</v>
      </c>
      <c r="U168" s="90" t="str">
        <f>IF(O168=0,"",T168/O168)</f>
        <v/>
      </c>
      <c r="V168" s="240">
        <f>IF(P168="","",Q168-P168)</f>
        <v>0</v>
      </c>
      <c r="W168" s="90" t="str">
        <f>IF(P168=0,"",V168/P168)</f>
        <v/>
      </c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</row>
    <row r="169" spans="1:35" ht="37.5" customHeight="1">
      <c r="A169" s="65" t="s">
        <v>3280</v>
      </c>
      <c r="B169" s="76" t="s">
        <v>1944</v>
      </c>
      <c r="C169" s="48" t="s">
        <v>2590</v>
      </c>
      <c r="D169" s="48" t="s">
        <v>2991</v>
      </c>
      <c r="E169" s="439" t="s">
        <v>5203</v>
      </c>
      <c r="F169" s="439" t="s">
        <v>3281</v>
      </c>
      <c r="G169" s="398" t="s">
        <v>181</v>
      </c>
      <c r="H169" s="398" t="s">
        <v>3239</v>
      </c>
      <c r="I169" s="436" t="s">
        <v>3240</v>
      </c>
      <c r="J169" s="437" t="s">
        <v>2681</v>
      </c>
      <c r="K169" s="438" t="s">
        <v>2683</v>
      </c>
      <c r="L169" s="484" t="s">
        <v>1931</v>
      </c>
      <c r="M169" s="480"/>
      <c r="N169" s="88">
        <v>989487.62999999989</v>
      </c>
      <c r="O169" s="89">
        <v>778000</v>
      </c>
      <c r="P169" s="89">
        <v>810000</v>
      </c>
      <c r="Q169" s="89">
        <v>810000</v>
      </c>
      <c r="R169" s="240">
        <f>IF(N169="","",Q169-N169)</f>
        <v>-179487.62999999989</v>
      </c>
      <c r="S169" s="90">
        <f>IF(N169=0,"",R169/N169)</f>
        <v>-0.1813945162710118</v>
      </c>
      <c r="T169" s="240">
        <f>IF(O169="","",Q169-O169)</f>
        <v>32000</v>
      </c>
      <c r="U169" s="90">
        <f>IF(O169=0,"",T169/O169)</f>
        <v>4.1131105398457581E-2</v>
      </c>
      <c r="V169" s="240">
        <f>IF(P169="","",Q169-P169)</f>
        <v>0</v>
      </c>
      <c r="W169" s="90">
        <f>IF(P169=0,"",V169/P169)</f>
        <v>0</v>
      </c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</row>
    <row r="170" spans="1:35" ht="37.5" customHeight="1">
      <c r="A170" s="65" t="s">
        <v>3282</v>
      </c>
      <c r="B170" s="76" t="s">
        <v>1944</v>
      </c>
      <c r="C170" s="48" t="s">
        <v>2590</v>
      </c>
      <c r="D170" s="48" t="s">
        <v>2656</v>
      </c>
      <c r="E170" s="439" t="s">
        <v>5204</v>
      </c>
      <c r="F170" s="439" t="s">
        <v>4386</v>
      </c>
      <c r="G170" s="435" t="s">
        <v>1259</v>
      </c>
      <c r="H170" s="399" t="s">
        <v>4744</v>
      </c>
      <c r="I170" s="427" t="s">
        <v>3243</v>
      </c>
      <c r="J170" s="437" t="s">
        <v>2439</v>
      </c>
      <c r="K170" s="438" t="s">
        <v>3386</v>
      </c>
      <c r="L170" s="484" t="s">
        <v>1274</v>
      </c>
      <c r="M170" s="480"/>
      <c r="N170" s="250">
        <v>3467244.47</v>
      </c>
      <c r="O170" s="239">
        <v>3927000</v>
      </c>
      <c r="P170" s="239">
        <v>3927000</v>
      </c>
      <c r="Q170" s="239">
        <v>3268819.3</v>
      </c>
      <c r="R170" s="240">
        <f>IF(N170="","",Q170-N170)</f>
        <v>-198425.17000000039</v>
      </c>
      <c r="S170" s="90">
        <f>IF(N170=0,"",R170/N170)</f>
        <v>-5.7228491303931726E-2</v>
      </c>
      <c r="T170" s="240">
        <f>IF(O170="","",Q170-O170)</f>
        <v>-658180.70000000019</v>
      </c>
      <c r="U170" s="90">
        <f>IF(O170=0,"",T170/O170)</f>
        <v>-0.16760394703335885</v>
      </c>
      <c r="V170" s="240">
        <f>IF(P170="","",Q170-P170)</f>
        <v>-658180.70000000019</v>
      </c>
      <c r="W170" s="90">
        <f>IF(P170=0,"",V170/P170)</f>
        <v>-0.16760394703335885</v>
      </c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</row>
    <row r="171" spans="1:35" ht="29.25" customHeight="1">
      <c r="A171" s="65" t="s">
        <v>3283</v>
      </c>
      <c r="B171" s="76" t="s">
        <v>1944</v>
      </c>
      <c r="C171" s="48" t="s">
        <v>2590</v>
      </c>
      <c r="D171" s="48" t="s">
        <v>1289</v>
      </c>
      <c r="E171" s="426" t="s">
        <v>4240</v>
      </c>
      <c r="F171" s="426" t="s">
        <v>4241</v>
      </c>
      <c r="G171" s="435" t="s">
        <v>1262</v>
      </c>
      <c r="H171" s="399" t="s">
        <v>4740</v>
      </c>
      <c r="I171" s="427" t="s">
        <v>3090</v>
      </c>
      <c r="J171" s="437" t="s">
        <v>2439</v>
      </c>
      <c r="K171" s="438" t="s">
        <v>3386</v>
      </c>
      <c r="L171" s="484" t="s">
        <v>1931</v>
      </c>
      <c r="M171" s="480"/>
      <c r="N171" s="88">
        <v>76854.070000000007</v>
      </c>
      <c r="O171" s="89">
        <v>69000</v>
      </c>
      <c r="P171" s="89">
        <v>80000</v>
      </c>
      <c r="Q171" s="89">
        <v>80000</v>
      </c>
      <c r="R171" s="240">
        <f>IF(N171="","",Q171-N171)</f>
        <v>3145.929999999993</v>
      </c>
      <c r="S171" s="90">
        <f>IF(N171=0,"",R171/N171)</f>
        <v>4.0933811312790495E-2</v>
      </c>
      <c r="T171" s="240">
        <f>IF(O171="","",Q171-O171)</f>
        <v>11000</v>
      </c>
      <c r="U171" s="90">
        <f>IF(O171=0,"",T171/O171)</f>
        <v>0.15942028985507245</v>
      </c>
      <c r="V171" s="240">
        <f>IF(P171="","",Q171-P171)</f>
        <v>0</v>
      </c>
      <c r="W171" s="90">
        <f>IF(P171=0,"",V171/P171)</f>
        <v>0</v>
      </c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</row>
    <row r="172" spans="1:35" ht="29.25" customHeight="1">
      <c r="A172" s="65" t="s">
        <v>3091</v>
      </c>
      <c r="B172" s="76" t="s">
        <v>1944</v>
      </c>
      <c r="C172" s="48" t="s">
        <v>2590</v>
      </c>
      <c r="D172" s="48" t="s">
        <v>1290</v>
      </c>
      <c r="E172" s="426" t="s">
        <v>4242</v>
      </c>
      <c r="F172" s="426" t="s">
        <v>4387</v>
      </c>
      <c r="G172" s="435" t="s">
        <v>1264</v>
      </c>
      <c r="H172" s="399" t="s">
        <v>4741</v>
      </c>
      <c r="I172" s="427" t="s">
        <v>3092</v>
      </c>
      <c r="J172" s="437" t="s">
        <v>2439</v>
      </c>
      <c r="K172" s="438" t="s">
        <v>3386</v>
      </c>
      <c r="L172" s="484" t="s">
        <v>1931</v>
      </c>
      <c r="M172" s="480"/>
      <c r="N172" s="88">
        <v>0</v>
      </c>
      <c r="O172" s="89">
        <v>0</v>
      </c>
      <c r="P172" s="89">
        <v>0</v>
      </c>
      <c r="Q172" s="89">
        <v>0</v>
      </c>
      <c r="R172" s="240">
        <f>IF(N172="","",Q172-N172)</f>
        <v>0</v>
      </c>
      <c r="S172" s="90" t="str">
        <f>IF(N172=0,"",R172/N172)</f>
        <v/>
      </c>
      <c r="T172" s="240">
        <f>IF(O172="","",Q172-O172)</f>
        <v>0</v>
      </c>
      <c r="U172" s="90" t="str">
        <f>IF(O172=0,"",T172/O172)</f>
        <v/>
      </c>
      <c r="V172" s="240">
        <f>IF(P172="","",Q172-P172)</f>
        <v>0</v>
      </c>
      <c r="W172" s="90" t="str">
        <f>IF(P172=0,"",V172/P172)</f>
        <v/>
      </c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</row>
    <row r="173" spans="1:35" ht="29.25" customHeight="1">
      <c r="A173" s="65" t="s">
        <v>4243</v>
      </c>
      <c r="B173" s="77" t="s">
        <v>1944</v>
      </c>
      <c r="C173" s="49" t="s">
        <v>2590</v>
      </c>
      <c r="D173" s="49" t="s">
        <v>2305</v>
      </c>
      <c r="E173" s="426" t="s">
        <v>4244</v>
      </c>
      <c r="F173" s="426" t="s">
        <v>4245</v>
      </c>
      <c r="G173" s="398" t="s">
        <v>1263</v>
      </c>
      <c r="H173" s="399" t="s">
        <v>4742</v>
      </c>
      <c r="I173" s="427" t="s">
        <v>4743</v>
      </c>
      <c r="J173" s="437" t="s">
        <v>2439</v>
      </c>
      <c r="K173" s="431" t="s">
        <v>3386</v>
      </c>
      <c r="L173" s="482" t="s">
        <v>1931</v>
      </c>
      <c r="M173" s="480"/>
      <c r="N173" s="88">
        <v>0</v>
      </c>
      <c r="O173" s="89">
        <v>0</v>
      </c>
      <c r="P173" s="89">
        <v>0</v>
      </c>
      <c r="Q173" s="89">
        <v>0</v>
      </c>
      <c r="R173" s="240">
        <f>IF(N173="","",Q173-N173)</f>
        <v>0</v>
      </c>
      <c r="S173" s="90" t="str">
        <f>IF(N173=0,"",R173/N173)</f>
        <v/>
      </c>
      <c r="T173" s="240">
        <f>IF(O173="","",Q173-O173)</f>
        <v>0</v>
      </c>
      <c r="U173" s="90" t="str">
        <f>IF(O173=0,"",T173/O173)</f>
        <v/>
      </c>
      <c r="V173" s="240">
        <f>IF(P173="","",Q173-P173)</f>
        <v>0</v>
      </c>
      <c r="W173" s="90" t="str">
        <f>IF(P173=0,"",V173/P173)</f>
        <v/>
      </c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</row>
    <row r="174" spans="1:35" ht="33.75">
      <c r="A174" s="65" t="s">
        <v>3093</v>
      </c>
      <c r="B174" s="77" t="s">
        <v>1944</v>
      </c>
      <c r="C174" s="49" t="s">
        <v>2590</v>
      </c>
      <c r="D174" s="49" t="s">
        <v>3001</v>
      </c>
      <c r="E174" s="426" t="s">
        <v>4246</v>
      </c>
      <c r="F174" s="426" t="s">
        <v>4388</v>
      </c>
      <c r="G174" s="398" t="s">
        <v>1266</v>
      </c>
      <c r="H174" s="399" t="s">
        <v>4745</v>
      </c>
      <c r="I174" s="427" t="s">
        <v>3095</v>
      </c>
      <c r="J174" s="437" t="s">
        <v>2439</v>
      </c>
      <c r="K174" s="438" t="s">
        <v>3386</v>
      </c>
      <c r="L174" s="484" t="s">
        <v>1274</v>
      </c>
      <c r="M174" s="480"/>
      <c r="N174" s="88">
        <v>0</v>
      </c>
      <c r="O174" s="89">
        <v>0</v>
      </c>
      <c r="P174" s="89">
        <v>0</v>
      </c>
      <c r="Q174" s="89">
        <v>0</v>
      </c>
      <c r="R174" s="240">
        <f>IF(N174="","",Q174-N174)</f>
        <v>0</v>
      </c>
      <c r="S174" s="90" t="str">
        <f>IF(N174=0,"",R174/N174)</f>
        <v/>
      </c>
      <c r="T174" s="240">
        <f>IF(O174="","",Q174-O174)</f>
        <v>0</v>
      </c>
      <c r="U174" s="90" t="str">
        <f>IF(O174=0,"",T174/O174)</f>
        <v/>
      </c>
      <c r="V174" s="240">
        <f>IF(P174="","",Q174-P174)</f>
        <v>0</v>
      </c>
      <c r="W174" s="90" t="str">
        <f>IF(P174=0,"",V174/P174)</f>
        <v/>
      </c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</row>
    <row r="175" spans="1:35" ht="29.25" customHeight="1">
      <c r="A175" s="65" t="s">
        <v>3096</v>
      </c>
      <c r="B175" s="77" t="s">
        <v>1944</v>
      </c>
      <c r="C175" s="49" t="s">
        <v>2590</v>
      </c>
      <c r="D175" s="49" t="s">
        <v>2463</v>
      </c>
      <c r="E175" s="426" t="s">
        <v>4247</v>
      </c>
      <c r="F175" s="426" t="s">
        <v>3276</v>
      </c>
      <c r="G175" s="398" t="s">
        <v>1265</v>
      </c>
      <c r="H175" s="399" t="s">
        <v>4739</v>
      </c>
      <c r="I175" s="427" t="s">
        <v>3274</v>
      </c>
      <c r="J175" s="437" t="s">
        <v>2439</v>
      </c>
      <c r="K175" s="438" t="s">
        <v>3386</v>
      </c>
      <c r="L175" s="484" t="s">
        <v>1931</v>
      </c>
      <c r="M175" s="480"/>
      <c r="N175" s="88">
        <v>13448.92</v>
      </c>
      <c r="O175" s="89">
        <v>40000</v>
      </c>
      <c r="P175" s="89">
        <v>85000</v>
      </c>
      <c r="Q175" s="89">
        <v>85000</v>
      </c>
      <c r="R175" s="240">
        <f>IF(N175="","",Q175-N175)</f>
        <v>71551.08</v>
      </c>
      <c r="S175" s="90">
        <f>IF(N175=0,"",R175/N175)</f>
        <v>5.320210098654762</v>
      </c>
      <c r="T175" s="240">
        <f>IF(O175="","",Q175-O175)</f>
        <v>45000</v>
      </c>
      <c r="U175" s="90">
        <f>IF(O175=0,"",T175/O175)</f>
        <v>1.125</v>
      </c>
      <c r="V175" s="240">
        <f>IF(P175="","",Q175-P175)</f>
        <v>0</v>
      </c>
      <c r="W175" s="90">
        <f>IF(P175=0,"",V175/P175)</f>
        <v>0</v>
      </c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</row>
    <row r="176" spans="1:35" ht="37.5" customHeight="1">
      <c r="A176" s="65" t="s">
        <v>4248</v>
      </c>
      <c r="B176" s="77" t="s">
        <v>1944</v>
      </c>
      <c r="C176" s="49" t="s">
        <v>2590</v>
      </c>
      <c r="D176" s="49" t="s">
        <v>1314</v>
      </c>
      <c r="E176" s="426" t="s">
        <v>4249</v>
      </c>
      <c r="F176" s="426" t="s">
        <v>4250</v>
      </c>
      <c r="G176" s="398" t="s">
        <v>181</v>
      </c>
      <c r="H176" s="398" t="s">
        <v>3239</v>
      </c>
      <c r="I176" s="430" t="s">
        <v>3240</v>
      </c>
      <c r="J176" s="437" t="s">
        <v>2681</v>
      </c>
      <c r="K176" s="438" t="s">
        <v>2683</v>
      </c>
      <c r="L176" s="484" t="s">
        <v>1931</v>
      </c>
      <c r="M176" s="480"/>
      <c r="N176" s="88">
        <v>0</v>
      </c>
      <c r="O176" s="89">
        <v>0</v>
      </c>
      <c r="P176" s="89">
        <v>0</v>
      </c>
      <c r="Q176" s="89">
        <v>0</v>
      </c>
      <c r="R176" s="240">
        <f>IF(N176="","",Q176-N176)</f>
        <v>0</v>
      </c>
      <c r="S176" s="90" t="str">
        <f>IF(N176=0,"",R176/N176)</f>
        <v/>
      </c>
      <c r="T176" s="240">
        <f>IF(O176="","",Q176-O176)</f>
        <v>0</v>
      </c>
      <c r="U176" s="90" t="str">
        <f>IF(O176=0,"",T176/O176)</f>
        <v/>
      </c>
      <c r="V176" s="240">
        <f>IF(P176="","",Q176-P176)</f>
        <v>0</v>
      </c>
      <c r="W176" s="90" t="str">
        <f>IF(P176=0,"",V176/P176)</f>
        <v/>
      </c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</row>
    <row r="177" spans="1:35" ht="37.5" customHeight="1">
      <c r="A177" s="65" t="s">
        <v>4251</v>
      </c>
      <c r="B177" s="77" t="s">
        <v>1944</v>
      </c>
      <c r="C177" s="49" t="s">
        <v>2590</v>
      </c>
      <c r="D177" s="49" t="s">
        <v>1315</v>
      </c>
      <c r="E177" s="426" t="s">
        <v>5205</v>
      </c>
      <c r="F177" s="426" t="s">
        <v>4389</v>
      </c>
      <c r="G177" s="398" t="s">
        <v>185</v>
      </c>
      <c r="H177" s="398" t="s">
        <v>2892</v>
      </c>
      <c r="I177" s="430" t="s">
        <v>2893</v>
      </c>
      <c r="J177" s="437" t="s">
        <v>2681</v>
      </c>
      <c r="K177" s="438" t="s">
        <v>2683</v>
      </c>
      <c r="L177" s="484" t="s">
        <v>1274</v>
      </c>
      <c r="M177" s="480"/>
      <c r="N177" s="250">
        <v>1203000</v>
      </c>
      <c r="O177" s="239">
        <v>1973000</v>
      </c>
      <c r="P177" s="239">
        <v>1973000</v>
      </c>
      <c r="Q177" s="239">
        <v>1526000</v>
      </c>
      <c r="R177" s="240">
        <f>IF(N177="","",Q177-N177)</f>
        <v>323000</v>
      </c>
      <c r="S177" s="90">
        <f>IF(N177=0,"",R177/N177)</f>
        <v>0.26849542809642563</v>
      </c>
      <c r="T177" s="240">
        <f>IF(O177="","",Q177-O177)</f>
        <v>-447000</v>
      </c>
      <c r="U177" s="90">
        <f>IF(O177=0,"",T177/O177)</f>
        <v>-0.22655854029396857</v>
      </c>
      <c r="V177" s="240">
        <f>IF(P177="","",Q177-P177)</f>
        <v>-447000</v>
      </c>
      <c r="W177" s="90">
        <f>IF(P177=0,"",V177/P177)</f>
        <v>-0.22655854029396857</v>
      </c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</row>
    <row r="178" spans="1:35" ht="36" customHeight="1">
      <c r="A178" s="66" t="s">
        <v>4746</v>
      </c>
      <c r="B178" s="78" t="s">
        <v>1944</v>
      </c>
      <c r="C178" s="50" t="s">
        <v>4747</v>
      </c>
      <c r="D178" s="50" t="s">
        <v>2993</v>
      </c>
      <c r="E178" s="420" t="s">
        <v>5006</v>
      </c>
      <c r="F178" s="420" t="s">
        <v>5206</v>
      </c>
      <c r="G178" s="398"/>
      <c r="H178" s="398"/>
      <c r="I178" s="430"/>
      <c r="J178" s="428"/>
      <c r="K178" s="429"/>
      <c r="L178" s="46"/>
      <c r="M178" s="55"/>
      <c r="N178" s="88">
        <v>0</v>
      </c>
      <c r="O178" s="89">
        <v>0</v>
      </c>
      <c r="P178" s="89">
        <v>0</v>
      </c>
      <c r="Q178" s="89">
        <v>0</v>
      </c>
      <c r="R178" s="240">
        <f>IF(N178="","",Q178-N178)</f>
        <v>0</v>
      </c>
      <c r="S178" s="90" t="str">
        <f>IF(N178=0,"",R178/N178)</f>
        <v/>
      </c>
      <c r="T178" s="240">
        <f>IF(O178="","",Q178-O178)</f>
        <v>0</v>
      </c>
      <c r="U178" s="90" t="str">
        <f>IF(O178=0,"",T178/O178)</f>
        <v/>
      </c>
      <c r="V178" s="240">
        <f>IF(P178="","",Q178-P178)</f>
        <v>0</v>
      </c>
      <c r="W178" s="90" t="str">
        <f>IF(P178=0,"",V178/P178)</f>
        <v/>
      </c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</row>
    <row r="179" spans="1:35" ht="48.75" customHeight="1">
      <c r="A179" s="65" t="s">
        <v>4748</v>
      </c>
      <c r="B179" s="77" t="s">
        <v>1944</v>
      </c>
      <c r="C179" s="49" t="s">
        <v>4747</v>
      </c>
      <c r="D179" s="49" t="s">
        <v>4749</v>
      </c>
      <c r="E179" s="426" t="s">
        <v>5207</v>
      </c>
      <c r="F179" s="426" t="s">
        <v>5066</v>
      </c>
      <c r="G179" s="398" t="s">
        <v>4563</v>
      </c>
      <c r="H179" s="398" t="s">
        <v>3094</v>
      </c>
      <c r="I179" s="430" t="s">
        <v>4750</v>
      </c>
      <c r="J179" s="428" t="s">
        <v>2439</v>
      </c>
      <c r="K179" s="429" t="s">
        <v>3386</v>
      </c>
      <c r="L179" s="46"/>
      <c r="M179" s="55"/>
      <c r="N179" s="250">
        <v>478259.6</v>
      </c>
      <c r="O179" s="239">
        <v>0</v>
      </c>
      <c r="P179" s="239">
        <v>478000</v>
      </c>
      <c r="Q179" s="239">
        <v>620567.84</v>
      </c>
      <c r="R179" s="240">
        <f>IF(N179="","",Q179-N179)</f>
        <v>142308.24</v>
      </c>
      <c r="S179" s="90">
        <f>IF(N179=0,"",R179/N179)</f>
        <v>0.29755438259890654</v>
      </c>
      <c r="T179" s="240">
        <f>IF(O179="","",Q179-O179)</f>
        <v>620567.84</v>
      </c>
      <c r="U179" s="90" t="str">
        <f>IF(O179=0,"",T179/O179)</f>
        <v/>
      </c>
      <c r="V179" s="240">
        <f>IF(P179="","",Q179-P179)</f>
        <v>142567.83999999997</v>
      </c>
      <c r="W179" s="90">
        <f>IF(P179=0,"",V179/P179)</f>
        <v>0.29825907949790786</v>
      </c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</row>
    <row r="180" spans="1:35" ht="48.75" customHeight="1">
      <c r="A180" s="65" t="s">
        <v>4751</v>
      </c>
      <c r="B180" s="77" t="s">
        <v>1944</v>
      </c>
      <c r="C180" s="49" t="s">
        <v>4747</v>
      </c>
      <c r="D180" s="49" t="s">
        <v>2911</v>
      </c>
      <c r="E180" s="426" t="s">
        <v>5007</v>
      </c>
      <c r="F180" s="426" t="s">
        <v>5067</v>
      </c>
      <c r="G180" s="398" t="s">
        <v>4568</v>
      </c>
      <c r="H180" s="398" t="s">
        <v>4752</v>
      </c>
      <c r="I180" s="430" t="s">
        <v>4753</v>
      </c>
      <c r="J180" s="428" t="s">
        <v>2439</v>
      </c>
      <c r="K180" s="429" t="s">
        <v>3386</v>
      </c>
      <c r="L180" s="46"/>
      <c r="M180" s="55"/>
      <c r="N180" s="88">
        <v>0</v>
      </c>
      <c r="O180" s="89">
        <v>0</v>
      </c>
      <c r="P180" s="89">
        <v>0</v>
      </c>
      <c r="Q180" s="89">
        <v>0</v>
      </c>
      <c r="R180" s="240">
        <f>IF(N180="","",Q180-N180)</f>
        <v>0</v>
      </c>
      <c r="S180" s="90" t="str">
        <f>IF(N180=0,"",R180/N180)</f>
        <v/>
      </c>
      <c r="T180" s="240">
        <f>IF(O180="","",Q180-O180)</f>
        <v>0</v>
      </c>
      <c r="U180" s="90" t="str">
        <f>IF(O180=0,"",T180/O180)</f>
        <v/>
      </c>
      <c r="V180" s="240">
        <f>IF(P180="","",Q180-P180)</f>
        <v>0</v>
      </c>
      <c r="W180" s="90" t="str">
        <f>IF(P180=0,"",V180/P180)</f>
        <v/>
      </c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</row>
    <row r="181" spans="1:35" ht="33" customHeight="1">
      <c r="A181" s="65" t="s">
        <v>4754</v>
      </c>
      <c r="B181" s="77" t="s">
        <v>1944</v>
      </c>
      <c r="C181" s="49" t="s">
        <v>4747</v>
      </c>
      <c r="D181" s="49" t="s">
        <v>2991</v>
      </c>
      <c r="E181" s="426" t="s">
        <v>5008</v>
      </c>
      <c r="F181" s="426" t="s">
        <v>4755</v>
      </c>
      <c r="G181" s="398" t="s">
        <v>4574</v>
      </c>
      <c r="H181" s="398" t="s">
        <v>4756</v>
      </c>
      <c r="I181" s="430" t="s">
        <v>4757</v>
      </c>
      <c r="J181" s="428" t="s">
        <v>2439</v>
      </c>
      <c r="K181" s="429" t="s">
        <v>3386</v>
      </c>
      <c r="L181" s="46"/>
      <c r="M181" s="55"/>
      <c r="N181" s="88">
        <v>0</v>
      </c>
      <c r="O181" s="89">
        <v>0</v>
      </c>
      <c r="P181" s="89">
        <v>0</v>
      </c>
      <c r="Q181" s="89">
        <v>0</v>
      </c>
      <c r="R181" s="240">
        <f>IF(N181="","",Q181-N181)</f>
        <v>0</v>
      </c>
      <c r="S181" s="90" t="str">
        <f>IF(N181=0,"",R181/N181)</f>
        <v/>
      </c>
      <c r="T181" s="240">
        <f>IF(O181="","",Q181-O181)</f>
        <v>0</v>
      </c>
      <c r="U181" s="90" t="str">
        <f>IF(O181=0,"",T181/O181)</f>
        <v/>
      </c>
      <c r="V181" s="240">
        <f>IF(P181="","",Q181-P181)</f>
        <v>0</v>
      </c>
      <c r="W181" s="90" t="str">
        <f>IF(P181=0,"",V181/P181)</f>
        <v/>
      </c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</row>
    <row r="182" spans="1:35" ht="44.25" customHeight="1">
      <c r="A182" s="65" t="s">
        <v>4758</v>
      </c>
      <c r="B182" s="77" t="s">
        <v>1944</v>
      </c>
      <c r="C182" s="49" t="s">
        <v>4747</v>
      </c>
      <c r="D182" s="49" t="s">
        <v>1289</v>
      </c>
      <c r="E182" s="426" t="s">
        <v>5009</v>
      </c>
      <c r="F182" s="426" t="s">
        <v>5068</v>
      </c>
      <c r="G182" s="398" t="s">
        <v>4571</v>
      </c>
      <c r="H182" s="398" t="s">
        <v>4759</v>
      </c>
      <c r="I182" s="430" t="s">
        <v>4760</v>
      </c>
      <c r="J182" s="428" t="s">
        <v>2439</v>
      </c>
      <c r="K182" s="429" t="s">
        <v>3386</v>
      </c>
      <c r="L182" s="46"/>
      <c r="M182" s="55"/>
      <c r="N182" s="88">
        <v>0</v>
      </c>
      <c r="O182" s="89">
        <v>5000</v>
      </c>
      <c r="P182" s="89">
        <v>0</v>
      </c>
      <c r="Q182" s="89">
        <v>0</v>
      </c>
      <c r="R182" s="240">
        <f>IF(N182="","",Q182-N182)</f>
        <v>0</v>
      </c>
      <c r="S182" s="90" t="str">
        <f>IF(N182=0,"",R182/N182)</f>
        <v/>
      </c>
      <c r="T182" s="240">
        <f>IF(O182="","",Q182-O182)</f>
        <v>-5000</v>
      </c>
      <c r="U182" s="90">
        <f>IF(O182=0,"",T182/O182)</f>
        <v>-1</v>
      </c>
      <c r="V182" s="240">
        <f>IF(P182="","",Q182-P182)</f>
        <v>0</v>
      </c>
      <c r="W182" s="90" t="str">
        <f>IF(P182=0,"",V182/P182)</f>
        <v/>
      </c>
      <c r="Y182" s="62"/>
      <c r="Z182" s="408"/>
      <c r="AA182" s="62"/>
      <c r="AB182" s="62"/>
      <c r="AC182" s="62"/>
      <c r="AD182" s="62"/>
      <c r="AE182" s="62"/>
      <c r="AF182" s="62"/>
      <c r="AG182" s="62"/>
      <c r="AH182" s="62"/>
      <c r="AI182" s="62"/>
    </row>
    <row r="183" spans="1:35" ht="45.75" customHeight="1">
      <c r="A183" s="65" t="s">
        <v>4761</v>
      </c>
      <c r="B183" s="77" t="s">
        <v>1944</v>
      </c>
      <c r="C183" s="49" t="s">
        <v>4747</v>
      </c>
      <c r="D183" s="49" t="s">
        <v>3001</v>
      </c>
      <c r="E183" s="426" t="s">
        <v>4762</v>
      </c>
      <c r="F183" s="426" t="s">
        <v>5069</v>
      </c>
      <c r="G183" s="398" t="s">
        <v>4577</v>
      </c>
      <c r="H183" s="398" t="s">
        <v>4763</v>
      </c>
      <c r="I183" s="430" t="s">
        <v>4764</v>
      </c>
      <c r="J183" s="428" t="s">
        <v>2439</v>
      </c>
      <c r="K183" s="429" t="s">
        <v>3386</v>
      </c>
      <c r="L183" s="46"/>
      <c r="M183" s="55"/>
      <c r="N183" s="88">
        <v>0</v>
      </c>
      <c r="O183" s="89">
        <v>112000</v>
      </c>
      <c r="P183" s="89">
        <v>0</v>
      </c>
      <c r="Q183" s="89">
        <v>0</v>
      </c>
      <c r="R183" s="240">
        <f>IF(N183="","",Q183-N183)</f>
        <v>0</v>
      </c>
      <c r="S183" s="90" t="str">
        <f>IF(N183=0,"",R183/N183)</f>
        <v/>
      </c>
      <c r="T183" s="240">
        <f>IF(O183="","",Q183-O183)</f>
        <v>-112000</v>
      </c>
      <c r="U183" s="90">
        <f>IF(O183=0,"",T183/O183)</f>
        <v>-1</v>
      </c>
      <c r="V183" s="240">
        <f>IF(P183="","",Q183-P183)</f>
        <v>0</v>
      </c>
      <c r="W183" s="90" t="str">
        <f>IF(P183=0,"",V183/P183)</f>
        <v/>
      </c>
      <c r="Y183" s="62"/>
      <c r="Z183" s="408"/>
      <c r="AA183" s="62"/>
      <c r="AB183" s="62"/>
      <c r="AC183" s="62"/>
      <c r="AD183" s="62"/>
      <c r="AE183" s="62"/>
      <c r="AF183" s="62"/>
      <c r="AG183" s="62"/>
      <c r="AH183" s="62"/>
      <c r="AI183" s="62"/>
    </row>
    <row r="184" spans="1:35" ht="42.75" customHeight="1">
      <c r="A184" s="65" t="s">
        <v>4765</v>
      </c>
      <c r="B184" s="77" t="s">
        <v>1944</v>
      </c>
      <c r="C184" s="49" t="s">
        <v>4747</v>
      </c>
      <c r="D184" s="49" t="s">
        <v>2463</v>
      </c>
      <c r="E184" s="426" t="s">
        <v>5010</v>
      </c>
      <c r="F184" s="426" t="s">
        <v>4766</v>
      </c>
      <c r="G184" s="398" t="s">
        <v>4568</v>
      </c>
      <c r="H184" s="398" t="s">
        <v>4752</v>
      </c>
      <c r="I184" s="430" t="s">
        <v>4753</v>
      </c>
      <c r="J184" s="428" t="s">
        <v>2439</v>
      </c>
      <c r="K184" s="429" t="s">
        <v>3386</v>
      </c>
      <c r="L184" s="46"/>
      <c r="M184" s="55"/>
      <c r="N184" s="88">
        <v>0</v>
      </c>
      <c r="O184" s="89">
        <v>0</v>
      </c>
      <c r="P184" s="89">
        <v>0</v>
      </c>
      <c r="Q184" s="89">
        <v>0</v>
      </c>
      <c r="R184" s="240">
        <f>IF(N184="","",Q184-N184)</f>
        <v>0</v>
      </c>
      <c r="S184" s="90" t="str">
        <f>IF(N184=0,"",R184/N184)</f>
        <v/>
      </c>
      <c r="T184" s="240">
        <f>IF(O184="","",Q184-O184)</f>
        <v>0</v>
      </c>
      <c r="U184" s="90" t="str">
        <f>IF(O184=0,"",T184/O184)</f>
        <v/>
      </c>
      <c r="V184" s="240">
        <f>IF(P184="","",Q184-P184)</f>
        <v>0</v>
      </c>
      <c r="W184" s="90" t="str">
        <f>IF(P184=0,"",V184/P184)</f>
        <v/>
      </c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</row>
    <row r="185" spans="1:35" ht="35.25" customHeight="1">
      <c r="A185" s="65" t="s">
        <v>4767</v>
      </c>
      <c r="B185" s="77" t="s">
        <v>1944</v>
      </c>
      <c r="C185" s="49" t="s">
        <v>4747</v>
      </c>
      <c r="D185" s="49" t="s">
        <v>1461</v>
      </c>
      <c r="E185" s="426" t="s">
        <v>5011</v>
      </c>
      <c r="F185" s="426" t="s">
        <v>5070</v>
      </c>
      <c r="G185" s="398" t="s">
        <v>4574</v>
      </c>
      <c r="H185" s="398" t="s">
        <v>4756</v>
      </c>
      <c r="I185" s="430" t="s">
        <v>4757</v>
      </c>
      <c r="J185" s="428" t="s">
        <v>2439</v>
      </c>
      <c r="K185" s="429" t="s">
        <v>3386</v>
      </c>
      <c r="L185" s="46"/>
      <c r="M185" s="55"/>
      <c r="N185" s="88">
        <v>0</v>
      </c>
      <c r="O185" s="89">
        <v>0</v>
      </c>
      <c r="P185" s="89">
        <v>0</v>
      </c>
      <c r="Q185" s="89">
        <v>0</v>
      </c>
      <c r="R185" s="240">
        <f>IF(N185="","",Q185-N185)</f>
        <v>0</v>
      </c>
      <c r="S185" s="90" t="str">
        <f>IF(N185=0,"",R185/N185)</f>
        <v/>
      </c>
      <c r="T185" s="240">
        <f>IF(O185="","",Q185-O185)</f>
        <v>0</v>
      </c>
      <c r="U185" s="90" t="str">
        <f>IF(O185=0,"",T185/O185)</f>
        <v/>
      </c>
      <c r="V185" s="240">
        <f>IF(P185="","",Q185-P185)</f>
        <v>0</v>
      </c>
      <c r="W185" s="90" t="str">
        <f>IF(P185=0,"",V185/P185)</f>
        <v/>
      </c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</row>
    <row r="186" spans="1:35" ht="48" customHeight="1">
      <c r="A186" s="65" t="s">
        <v>4768</v>
      </c>
      <c r="B186" s="77" t="s">
        <v>1944</v>
      </c>
      <c r="C186" s="49" t="s">
        <v>4747</v>
      </c>
      <c r="D186" s="49" t="s">
        <v>1314</v>
      </c>
      <c r="E186" s="426" t="s">
        <v>5012</v>
      </c>
      <c r="F186" s="426" t="s">
        <v>5071</v>
      </c>
      <c r="G186" s="398" t="s">
        <v>4571</v>
      </c>
      <c r="H186" s="398" t="s">
        <v>4759</v>
      </c>
      <c r="I186" s="430" t="s">
        <v>4760</v>
      </c>
      <c r="J186" s="428" t="s">
        <v>2439</v>
      </c>
      <c r="K186" s="429" t="s">
        <v>3386</v>
      </c>
      <c r="L186" s="46"/>
      <c r="M186" s="55"/>
      <c r="N186" s="88">
        <v>0</v>
      </c>
      <c r="O186" s="89">
        <v>0</v>
      </c>
      <c r="P186" s="89">
        <v>0</v>
      </c>
      <c r="Q186" s="89">
        <v>0</v>
      </c>
      <c r="R186" s="240">
        <f>IF(N186="","",Q186-N186)</f>
        <v>0</v>
      </c>
      <c r="S186" s="90" t="str">
        <f>IF(N186=0,"",R186/N186)</f>
        <v/>
      </c>
      <c r="T186" s="240">
        <f>IF(O186="","",Q186-O186)</f>
        <v>0</v>
      </c>
      <c r="U186" s="90" t="str">
        <f>IF(O186=0,"",T186/O186)</f>
        <v/>
      </c>
      <c r="V186" s="240">
        <f>IF(P186="","",Q186-P186)</f>
        <v>0</v>
      </c>
      <c r="W186" s="90" t="str">
        <f>IF(P186=0,"",V186/P186)</f>
        <v/>
      </c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</row>
    <row r="187" spans="1:35" ht="37.5" customHeight="1">
      <c r="A187" s="65" t="s">
        <v>4769</v>
      </c>
      <c r="B187" s="77" t="s">
        <v>1944</v>
      </c>
      <c r="C187" s="49" t="s">
        <v>4747</v>
      </c>
      <c r="D187" s="49" t="s">
        <v>1297</v>
      </c>
      <c r="E187" s="426" t="s">
        <v>4770</v>
      </c>
      <c r="F187" s="426" t="s">
        <v>5072</v>
      </c>
      <c r="G187" s="398" t="s">
        <v>4577</v>
      </c>
      <c r="H187" s="398" t="s">
        <v>4763</v>
      </c>
      <c r="I187" s="430" t="s">
        <v>4764</v>
      </c>
      <c r="J187" s="428" t="s">
        <v>2439</v>
      </c>
      <c r="K187" s="429" t="s">
        <v>3386</v>
      </c>
      <c r="L187" s="46"/>
      <c r="M187" s="55"/>
      <c r="N187" s="88">
        <v>0</v>
      </c>
      <c r="O187" s="89">
        <v>0</v>
      </c>
      <c r="P187" s="89">
        <v>0</v>
      </c>
      <c r="Q187" s="89">
        <v>0</v>
      </c>
      <c r="R187" s="240">
        <f>IF(N187="","",Q187-N187)</f>
        <v>0</v>
      </c>
      <c r="S187" s="90" t="str">
        <f>IF(N187=0,"",R187/N187)</f>
        <v/>
      </c>
      <c r="T187" s="240">
        <f>IF(O187="","",Q187-O187)</f>
        <v>0</v>
      </c>
      <c r="U187" s="90" t="str">
        <f>IF(O187=0,"",T187/O187)</f>
        <v/>
      </c>
      <c r="V187" s="240">
        <f>IF(P187="","",Q187-P187)</f>
        <v>0</v>
      </c>
      <c r="W187" s="90" t="str">
        <f>IF(P187=0,"",V187/P187)</f>
        <v/>
      </c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</row>
    <row r="188" spans="1:35" ht="45" customHeight="1">
      <c r="A188" s="65" t="s">
        <v>4771</v>
      </c>
      <c r="B188" s="77" t="s">
        <v>1944</v>
      </c>
      <c r="C188" s="49" t="s">
        <v>4747</v>
      </c>
      <c r="D188" s="49" t="s">
        <v>2138</v>
      </c>
      <c r="E188" s="426" t="s">
        <v>5073</v>
      </c>
      <c r="F188" s="426" t="s">
        <v>5074</v>
      </c>
      <c r="G188" s="398" t="s">
        <v>4580</v>
      </c>
      <c r="H188" s="398" t="s">
        <v>4772</v>
      </c>
      <c r="I188" s="430" t="s">
        <v>4773</v>
      </c>
      <c r="J188" s="428" t="s">
        <v>2439</v>
      </c>
      <c r="K188" s="429" t="s">
        <v>3386</v>
      </c>
      <c r="L188" s="46"/>
      <c r="M188" s="55"/>
      <c r="N188" s="88">
        <v>0</v>
      </c>
      <c r="O188" s="89">
        <v>0</v>
      </c>
      <c r="P188" s="89">
        <v>0</v>
      </c>
      <c r="Q188" s="89">
        <v>0</v>
      </c>
      <c r="R188" s="240">
        <f>IF(N188="","",Q188-N188)</f>
        <v>0</v>
      </c>
      <c r="S188" s="90" t="str">
        <f>IF(N188=0,"",R188/N188)</f>
        <v/>
      </c>
      <c r="T188" s="240">
        <f>IF(O188="","",Q188-O188)</f>
        <v>0</v>
      </c>
      <c r="U188" s="90" t="str">
        <f>IF(O188=0,"",T188/O188)</f>
        <v/>
      </c>
      <c r="V188" s="240">
        <f>IF(P188="","",Q188-P188)</f>
        <v>0</v>
      </c>
      <c r="W188" s="90" t="str">
        <f>IF(P188=0,"",V188/P188)</f>
        <v/>
      </c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</row>
    <row r="189" spans="1:35" ht="89.25" customHeight="1">
      <c r="A189" s="64" t="s">
        <v>2450</v>
      </c>
      <c r="B189" s="86" t="s">
        <v>2998</v>
      </c>
      <c r="C189" s="87" t="s">
        <v>2992</v>
      </c>
      <c r="D189" s="87" t="s">
        <v>2993</v>
      </c>
      <c r="E189" s="415" t="s">
        <v>4252</v>
      </c>
      <c r="F189" s="415" t="s">
        <v>5075</v>
      </c>
      <c r="G189" s="416"/>
      <c r="H189" s="416"/>
      <c r="I189" s="417"/>
      <c r="J189" s="418"/>
      <c r="K189" s="419"/>
      <c r="L189" s="46"/>
      <c r="M189" s="96"/>
      <c r="N189" s="88">
        <v>0</v>
      </c>
      <c r="O189" s="89">
        <v>0</v>
      </c>
      <c r="P189" s="89">
        <v>0</v>
      </c>
      <c r="Q189" s="89">
        <v>0</v>
      </c>
      <c r="R189" s="240">
        <f>IF(N189="","",Q189-N189)</f>
        <v>0</v>
      </c>
      <c r="S189" s="90" t="str">
        <f>IF(N189=0,"",R189/N189)</f>
        <v/>
      </c>
      <c r="T189" s="240">
        <f>IF(O189="","",Q189-O189)</f>
        <v>0</v>
      </c>
      <c r="U189" s="90" t="str">
        <f>IF(O189=0,"",T189/O189)</f>
        <v/>
      </c>
      <c r="V189" s="240">
        <f>IF(P189="","",Q189-P189)</f>
        <v>0</v>
      </c>
      <c r="W189" s="90" t="str">
        <f>IF(P189=0,"",V189/P189)</f>
        <v/>
      </c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</row>
    <row r="190" spans="1:35" ht="28.5" customHeight="1">
      <c r="A190" s="66" t="s">
        <v>2451</v>
      </c>
      <c r="B190" s="75" t="s">
        <v>2998</v>
      </c>
      <c r="C190" s="52" t="s">
        <v>2994</v>
      </c>
      <c r="D190" s="52" t="s">
        <v>2993</v>
      </c>
      <c r="E190" s="420" t="s">
        <v>3097</v>
      </c>
      <c r="F190" s="420" t="s">
        <v>4253</v>
      </c>
      <c r="G190" s="435"/>
      <c r="H190" s="435"/>
      <c r="I190" s="436"/>
      <c r="J190" s="437"/>
      <c r="K190" s="438"/>
      <c r="L190" s="46"/>
      <c r="M190" s="55"/>
      <c r="N190" s="88">
        <v>0</v>
      </c>
      <c r="O190" s="89">
        <v>0</v>
      </c>
      <c r="P190" s="89">
        <v>0</v>
      </c>
      <c r="Q190" s="89">
        <v>0</v>
      </c>
      <c r="R190" s="240">
        <f>IF(N190="","",Q190-N190)</f>
        <v>0</v>
      </c>
      <c r="S190" s="90" t="str">
        <f>IF(N190=0,"",R190/N190)</f>
        <v/>
      </c>
      <c r="T190" s="240">
        <f>IF(O190="","",Q190-O190)</f>
        <v>0</v>
      </c>
      <c r="U190" s="90" t="str">
        <f>IF(O190=0,"",T190/O190)</f>
        <v/>
      </c>
      <c r="V190" s="240">
        <f>IF(P190="","",Q190-P190)</f>
        <v>0</v>
      </c>
      <c r="W190" s="90" t="str">
        <f>IF(P190=0,"",V190/P190)</f>
        <v/>
      </c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</row>
    <row r="191" spans="1:35" ht="36.75" customHeight="1">
      <c r="A191" s="65" t="s">
        <v>4995</v>
      </c>
      <c r="B191" s="77" t="s">
        <v>2998</v>
      </c>
      <c r="C191" s="49" t="s">
        <v>2994</v>
      </c>
      <c r="D191" s="49" t="s">
        <v>4749</v>
      </c>
      <c r="E191" s="426" t="s">
        <v>4996</v>
      </c>
      <c r="F191" s="426" t="s">
        <v>5076</v>
      </c>
      <c r="G191" s="398" t="s">
        <v>59</v>
      </c>
      <c r="H191" s="398" t="s">
        <v>4997</v>
      </c>
      <c r="I191" s="430" t="s">
        <v>1158</v>
      </c>
      <c r="J191" s="428" t="s">
        <v>1811</v>
      </c>
      <c r="K191" s="429" t="s">
        <v>3391</v>
      </c>
      <c r="L191" s="46"/>
      <c r="M191" s="55"/>
      <c r="N191" s="88">
        <v>0</v>
      </c>
      <c r="O191" s="89">
        <v>0</v>
      </c>
      <c r="P191" s="89">
        <v>0</v>
      </c>
      <c r="Q191" s="89">
        <v>0</v>
      </c>
      <c r="R191" s="240">
        <f>IF(N191="","",Q191-N191)</f>
        <v>0</v>
      </c>
      <c r="S191" s="90" t="str">
        <f>IF(N191=0,"",R191/N191)</f>
        <v/>
      </c>
      <c r="T191" s="240">
        <f>IF(O191="","",Q191-O191)</f>
        <v>0</v>
      </c>
      <c r="U191" s="90" t="str">
        <f>IF(O191=0,"",T191/O191)</f>
        <v/>
      </c>
      <c r="V191" s="240">
        <f>IF(P191="","",Q191-P191)</f>
        <v>0</v>
      </c>
      <c r="W191" s="90" t="str">
        <f>IF(P191=0,"",V191/P191)</f>
        <v/>
      </c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</row>
    <row r="192" spans="1:35" ht="36.75" customHeight="1">
      <c r="A192" s="65" t="s">
        <v>4998</v>
      </c>
      <c r="B192" s="77" t="s">
        <v>2998</v>
      </c>
      <c r="C192" s="49" t="s">
        <v>2994</v>
      </c>
      <c r="D192" s="49" t="s">
        <v>4999</v>
      </c>
      <c r="E192" s="426" t="s">
        <v>5000</v>
      </c>
      <c r="F192" s="426" t="s">
        <v>5077</v>
      </c>
      <c r="G192" s="398" t="s">
        <v>61</v>
      </c>
      <c r="H192" s="398" t="s">
        <v>5001</v>
      </c>
      <c r="I192" s="430" t="s">
        <v>3243</v>
      </c>
      <c r="J192" s="428" t="s">
        <v>1811</v>
      </c>
      <c r="K192" s="429" t="s">
        <v>3391</v>
      </c>
      <c r="L192" s="46"/>
      <c r="M192" s="55"/>
      <c r="N192" s="88">
        <v>0</v>
      </c>
      <c r="O192" s="89">
        <v>0</v>
      </c>
      <c r="P192" s="89">
        <v>0</v>
      </c>
      <c r="Q192" s="89">
        <v>0</v>
      </c>
      <c r="R192" s="240">
        <f>IF(N192="","",Q192-N192)</f>
        <v>0</v>
      </c>
      <c r="S192" s="90" t="str">
        <f>IF(N192=0,"",R192/N192)</f>
        <v/>
      </c>
      <c r="T192" s="240">
        <f>IF(O192="","",Q192-O192)</f>
        <v>0</v>
      </c>
      <c r="U192" s="90" t="str">
        <f>IF(O192=0,"",T192/O192)</f>
        <v/>
      </c>
      <c r="V192" s="240">
        <f>IF(P192="","",Q192-P192)</f>
        <v>0</v>
      </c>
      <c r="W192" s="90" t="str">
        <f>IF(P192=0,"",V192/P192)</f>
        <v/>
      </c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</row>
    <row r="193" spans="1:35" ht="28.5" customHeight="1">
      <c r="A193" s="65" t="s">
        <v>2452</v>
      </c>
      <c r="B193" s="76" t="s">
        <v>2998</v>
      </c>
      <c r="C193" s="48" t="s">
        <v>2994</v>
      </c>
      <c r="D193" s="48" t="s">
        <v>2991</v>
      </c>
      <c r="E193" s="426" t="s">
        <v>3097</v>
      </c>
      <c r="F193" s="426" t="s">
        <v>4253</v>
      </c>
      <c r="G193" s="435" t="s">
        <v>63</v>
      </c>
      <c r="H193" s="435" t="s">
        <v>3098</v>
      </c>
      <c r="I193" s="436" t="s">
        <v>1162</v>
      </c>
      <c r="J193" s="437" t="s">
        <v>1811</v>
      </c>
      <c r="K193" s="438" t="s">
        <v>3391</v>
      </c>
      <c r="L193" s="46"/>
      <c r="M193" s="55"/>
      <c r="N193" s="88">
        <v>6319319.9799999995</v>
      </c>
      <c r="O193" s="89">
        <v>6904000</v>
      </c>
      <c r="P193" s="89">
        <v>6500000</v>
      </c>
      <c r="Q193" s="89">
        <v>6825000</v>
      </c>
      <c r="R193" s="240">
        <f>IF(N193="","",Q193-N193)</f>
        <v>505680.02000000048</v>
      </c>
      <c r="S193" s="90">
        <f>IF(N193=0,"",R193/N193)</f>
        <v>8.0021271529282567E-2</v>
      </c>
      <c r="T193" s="240">
        <f>IF(O193="","",Q193-O193)</f>
        <v>-79000</v>
      </c>
      <c r="U193" s="90">
        <f>IF(O193=0,"",T193/O193)</f>
        <v>-1.1442641946697567E-2</v>
      </c>
      <c r="V193" s="240">
        <f>IF(P193="","",Q193-P193)</f>
        <v>325000</v>
      </c>
      <c r="W193" s="90">
        <f>IF(P193=0,"",V193/P193)</f>
        <v>0.05</v>
      </c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</row>
    <row r="194" spans="1:35" ht="28.5" customHeight="1">
      <c r="A194" s="66" t="s">
        <v>4254</v>
      </c>
      <c r="B194" s="78" t="s">
        <v>2998</v>
      </c>
      <c r="C194" s="50" t="s">
        <v>2590</v>
      </c>
      <c r="D194" s="50" t="s">
        <v>2993</v>
      </c>
      <c r="E194" s="420" t="s">
        <v>4255</v>
      </c>
      <c r="F194" s="420" t="s">
        <v>5392</v>
      </c>
      <c r="G194" s="398"/>
      <c r="H194" s="398"/>
      <c r="I194" s="430"/>
      <c r="J194" s="428"/>
      <c r="K194" s="429"/>
      <c r="L194" s="46"/>
      <c r="M194" s="55"/>
      <c r="N194" s="88">
        <v>0</v>
      </c>
      <c r="O194" s="89">
        <v>0</v>
      </c>
      <c r="P194" s="89">
        <v>0</v>
      </c>
      <c r="Q194" s="89">
        <v>0</v>
      </c>
      <c r="R194" s="240">
        <f>IF(N194="","",Q194-N194)</f>
        <v>0</v>
      </c>
      <c r="S194" s="90" t="str">
        <f>IF(N194=0,"",R194/N194)</f>
        <v/>
      </c>
      <c r="T194" s="240">
        <f>IF(O194="","",Q194-O194)</f>
        <v>0</v>
      </c>
      <c r="U194" s="90" t="str">
        <f>IF(O194=0,"",T194/O194)</f>
        <v/>
      </c>
      <c r="V194" s="240">
        <f>IF(P194="","",Q194-P194)</f>
        <v>0</v>
      </c>
      <c r="W194" s="90" t="str">
        <f>IF(P194=0,"",V194/P194)</f>
        <v/>
      </c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</row>
    <row r="195" spans="1:35" ht="46.5" customHeight="1">
      <c r="A195" s="65" t="s">
        <v>4256</v>
      </c>
      <c r="B195" s="77" t="s">
        <v>2998</v>
      </c>
      <c r="C195" s="49" t="s">
        <v>2590</v>
      </c>
      <c r="D195" s="49" t="s">
        <v>2991</v>
      </c>
      <c r="E195" s="426" t="s">
        <v>4257</v>
      </c>
      <c r="F195" s="426" t="s">
        <v>4258</v>
      </c>
      <c r="G195" s="398" t="s">
        <v>1273</v>
      </c>
      <c r="H195" s="398" t="s">
        <v>2607</v>
      </c>
      <c r="I195" s="430" t="s">
        <v>2608</v>
      </c>
      <c r="J195" s="428" t="s">
        <v>1882</v>
      </c>
      <c r="K195" s="429" t="s">
        <v>3387</v>
      </c>
      <c r="L195" s="46"/>
      <c r="M195" s="55"/>
      <c r="N195" s="88">
        <v>0</v>
      </c>
      <c r="O195" s="89">
        <v>0</v>
      </c>
      <c r="P195" s="89">
        <v>0</v>
      </c>
      <c r="Q195" s="89">
        <v>0</v>
      </c>
      <c r="R195" s="240">
        <f>IF(N195="","",Q195-N195)</f>
        <v>0</v>
      </c>
      <c r="S195" s="90" t="str">
        <f>IF(N195=0,"",R195/N195)</f>
        <v/>
      </c>
      <c r="T195" s="240">
        <f>IF(O195="","",Q195-O195)</f>
        <v>0</v>
      </c>
      <c r="U195" s="90" t="str">
        <f>IF(O195=0,"",T195/O195)</f>
        <v/>
      </c>
      <c r="V195" s="240">
        <f>IF(P195="","",Q195-P195)</f>
        <v>0</v>
      </c>
      <c r="W195" s="90" t="str">
        <f>IF(P195=0,"",V195/P195)</f>
        <v/>
      </c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</row>
    <row r="196" spans="1:35" ht="28.5" customHeight="1">
      <c r="A196" s="66" t="s">
        <v>2454</v>
      </c>
      <c r="B196" s="75" t="s">
        <v>2998</v>
      </c>
      <c r="C196" s="52" t="s">
        <v>2995</v>
      </c>
      <c r="D196" s="52" t="s">
        <v>2993</v>
      </c>
      <c r="E196" s="420" t="s">
        <v>4259</v>
      </c>
      <c r="F196" s="420" t="s">
        <v>4260</v>
      </c>
      <c r="G196" s="435"/>
      <c r="H196" s="435"/>
      <c r="I196" s="436"/>
      <c r="J196" s="437"/>
      <c r="K196" s="438"/>
      <c r="L196" s="46"/>
      <c r="M196" s="55"/>
      <c r="N196" s="88">
        <v>0</v>
      </c>
      <c r="O196" s="89">
        <v>0</v>
      </c>
      <c r="P196" s="89">
        <v>0</v>
      </c>
      <c r="Q196" s="89">
        <v>0</v>
      </c>
      <c r="R196" s="240">
        <f>IF(N196="","",Q196-N196)</f>
        <v>0</v>
      </c>
      <c r="S196" s="90" t="str">
        <f>IF(N196=0,"",R196/N196)</f>
        <v/>
      </c>
      <c r="T196" s="240">
        <f>IF(O196="","",Q196-O196)</f>
        <v>0</v>
      </c>
      <c r="U196" s="90" t="str">
        <f>IF(O196=0,"",T196/O196)</f>
        <v/>
      </c>
      <c r="V196" s="240">
        <f>IF(P196="","",Q196-P196)</f>
        <v>0</v>
      </c>
      <c r="W196" s="90" t="str">
        <f>IF(P196=0,"",V196/P196)</f>
        <v/>
      </c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</row>
    <row r="197" spans="1:35" ht="36.75" customHeight="1">
      <c r="A197" s="65" t="s">
        <v>4261</v>
      </c>
      <c r="B197" s="77" t="s">
        <v>2998</v>
      </c>
      <c r="C197" s="49" t="s">
        <v>2995</v>
      </c>
      <c r="D197" s="49" t="s">
        <v>2911</v>
      </c>
      <c r="E197" s="426" t="s">
        <v>4262</v>
      </c>
      <c r="F197" s="426" t="s">
        <v>4263</v>
      </c>
      <c r="G197" s="398" t="s">
        <v>41</v>
      </c>
      <c r="H197" s="398" t="s">
        <v>2602</v>
      </c>
      <c r="I197" s="430" t="s">
        <v>3254</v>
      </c>
      <c r="J197" s="428" t="s">
        <v>1882</v>
      </c>
      <c r="K197" s="429" t="s">
        <v>3387</v>
      </c>
      <c r="L197" s="46"/>
      <c r="M197" s="55"/>
      <c r="N197" s="88">
        <v>0</v>
      </c>
      <c r="O197" s="89">
        <v>0</v>
      </c>
      <c r="P197" s="89">
        <v>0</v>
      </c>
      <c r="Q197" s="89">
        <v>0</v>
      </c>
      <c r="R197" s="240">
        <f>IF(N197="","",Q197-N197)</f>
        <v>0</v>
      </c>
      <c r="S197" s="90" t="str">
        <f>IF(N197=0,"",R197/N197)</f>
        <v/>
      </c>
      <c r="T197" s="240">
        <f>IF(O197="","",Q197-O197)</f>
        <v>0</v>
      </c>
      <c r="U197" s="90" t="str">
        <f>IF(O197=0,"",T197/O197)</f>
        <v/>
      </c>
      <c r="V197" s="240">
        <f>IF(P197="","",Q197-P197)</f>
        <v>0</v>
      </c>
      <c r="W197" s="90" t="str">
        <f>IF(P197=0,"",V197/P197)</f>
        <v/>
      </c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</row>
    <row r="198" spans="1:35" ht="36.75" customHeight="1">
      <c r="A198" s="65" t="s">
        <v>2455</v>
      </c>
      <c r="B198" s="76" t="s">
        <v>2998</v>
      </c>
      <c r="C198" s="48" t="s">
        <v>2995</v>
      </c>
      <c r="D198" s="48" t="s">
        <v>2991</v>
      </c>
      <c r="E198" s="426" t="s">
        <v>3099</v>
      </c>
      <c r="F198" s="426" t="s">
        <v>2601</v>
      </c>
      <c r="G198" s="435" t="s">
        <v>41</v>
      </c>
      <c r="H198" s="435" t="s">
        <v>2602</v>
      </c>
      <c r="I198" s="436" t="s">
        <v>3254</v>
      </c>
      <c r="J198" s="437" t="s">
        <v>1882</v>
      </c>
      <c r="K198" s="438" t="s">
        <v>3387</v>
      </c>
      <c r="L198" s="46"/>
      <c r="M198" s="55"/>
      <c r="N198" s="88">
        <v>3528</v>
      </c>
      <c r="O198" s="89">
        <v>0</v>
      </c>
      <c r="P198" s="89">
        <v>5000</v>
      </c>
      <c r="Q198" s="89">
        <v>5000</v>
      </c>
      <c r="R198" s="240">
        <f>IF(N198="","",Q198-N198)</f>
        <v>1472</v>
      </c>
      <c r="S198" s="90">
        <f>IF(N198=0,"",R198/N198)</f>
        <v>0.41723356009070295</v>
      </c>
      <c r="T198" s="240">
        <f>IF(O198="","",Q198-O198)</f>
        <v>5000</v>
      </c>
      <c r="U198" s="90" t="str">
        <f>IF(O198=0,"",T198/O198)</f>
        <v/>
      </c>
      <c r="V198" s="240">
        <f>IF(P198="","",Q198-P198)</f>
        <v>0</v>
      </c>
      <c r="W198" s="90">
        <f>IF(P198=0,"",V198/P198)</f>
        <v>0</v>
      </c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</row>
    <row r="199" spans="1:35" ht="42">
      <c r="A199" s="65" t="s">
        <v>2603</v>
      </c>
      <c r="B199" s="76" t="s">
        <v>2998</v>
      </c>
      <c r="C199" s="48" t="s">
        <v>2995</v>
      </c>
      <c r="D199" s="48" t="s">
        <v>3001</v>
      </c>
      <c r="E199" s="426" t="s">
        <v>5208</v>
      </c>
      <c r="F199" s="426" t="s">
        <v>2604</v>
      </c>
      <c r="G199" s="435" t="s">
        <v>43</v>
      </c>
      <c r="H199" s="435" t="s">
        <v>2605</v>
      </c>
      <c r="I199" s="436" t="s">
        <v>2606</v>
      </c>
      <c r="J199" s="437" t="s">
        <v>1882</v>
      </c>
      <c r="K199" s="438" t="s">
        <v>3387</v>
      </c>
      <c r="L199" s="46"/>
      <c r="M199" s="55"/>
      <c r="N199" s="88">
        <v>130610.7</v>
      </c>
      <c r="O199" s="89">
        <v>112000</v>
      </c>
      <c r="P199" s="89">
        <v>153000</v>
      </c>
      <c r="Q199" s="89">
        <v>153000</v>
      </c>
      <c r="R199" s="240">
        <f>IF(N199="","",Q199-N199)</f>
        <v>22389.300000000003</v>
      </c>
      <c r="S199" s="90">
        <f>IF(N199=0,"",R199/N199)</f>
        <v>0.1714201057034378</v>
      </c>
      <c r="T199" s="240">
        <f>IF(O199="","",Q199-O199)</f>
        <v>41000</v>
      </c>
      <c r="U199" s="90">
        <f>IF(O199=0,"",T199/O199)</f>
        <v>0.36607142857142855</v>
      </c>
      <c r="V199" s="240">
        <f>IF(P199="","",Q199-P199)</f>
        <v>0</v>
      </c>
      <c r="W199" s="90">
        <f>IF(P199=0,"",V199/P199)</f>
        <v>0</v>
      </c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</row>
    <row r="200" spans="1:35" ht="36.75" customHeight="1">
      <c r="A200" s="66" t="s">
        <v>2456</v>
      </c>
      <c r="B200" s="75" t="s">
        <v>2998</v>
      </c>
      <c r="C200" s="52" t="s">
        <v>2997</v>
      </c>
      <c r="D200" s="52" t="s">
        <v>2993</v>
      </c>
      <c r="E200" s="420" t="s">
        <v>4264</v>
      </c>
      <c r="F200" s="420" t="s">
        <v>4265</v>
      </c>
      <c r="G200" s="435"/>
      <c r="H200" s="435"/>
      <c r="I200" s="436"/>
      <c r="J200" s="437"/>
      <c r="K200" s="438"/>
      <c r="L200" s="46"/>
      <c r="M200" s="55"/>
      <c r="N200" s="88">
        <v>0</v>
      </c>
      <c r="O200" s="89">
        <v>0</v>
      </c>
      <c r="P200" s="89">
        <v>0</v>
      </c>
      <c r="Q200" s="89">
        <v>0</v>
      </c>
      <c r="R200" s="240">
        <f>IF(N200="","",Q200-N200)</f>
        <v>0</v>
      </c>
      <c r="S200" s="90" t="str">
        <f>IF(N200=0,"",R200/N200)</f>
        <v/>
      </c>
      <c r="T200" s="240">
        <f>IF(O200="","",Q200-O200)</f>
        <v>0</v>
      </c>
      <c r="U200" s="90" t="str">
        <f>IF(O200=0,"",T200/O200)</f>
        <v/>
      </c>
      <c r="V200" s="240">
        <f>IF(P200="","",Q200-P200)</f>
        <v>0</v>
      </c>
      <c r="W200" s="90" t="str">
        <f>IF(P200=0,"",V200/P200)</f>
        <v/>
      </c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</row>
    <row r="201" spans="1:35" ht="36.75" customHeight="1">
      <c r="A201" s="65" t="s">
        <v>4266</v>
      </c>
      <c r="B201" s="77" t="s">
        <v>2998</v>
      </c>
      <c r="C201" s="49" t="s">
        <v>2997</v>
      </c>
      <c r="D201" s="49" t="s">
        <v>2463</v>
      </c>
      <c r="E201" s="426" t="s">
        <v>4267</v>
      </c>
      <c r="F201" s="426" t="s">
        <v>4268</v>
      </c>
      <c r="G201" s="398" t="s">
        <v>642</v>
      </c>
      <c r="H201" s="399" t="s">
        <v>2610</v>
      </c>
      <c r="I201" s="430" t="s">
        <v>3254</v>
      </c>
      <c r="J201" s="428" t="s">
        <v>3404</v>
      </c>
      <c r="K201" s="429" t="s">
        <v>3406</v>
      </c>
      <c r="L201" s="46"/>
      <c r="M201" s="55"/>
      <c r="N201" s="88">
        <v>1743105.6</v>
      </c>
      <c r="O201" s="89">
        <v>1800000</v>
      </c>
      <c r="P201" s="89">
        <v>1800000</v>
      </c>
      <c r="Q201" s="89">
        <v>1800000</v>
      </c>
      <c r="R201" s="240">
        <f>IF(N201="","",Q201-N201)</f>
        <v>56894.399999999907</v>
      </c>
      <c r="S201" s="90">
        <f>IF(N201=0,"",R201/N201)</f>
        <v>3.2639674842419128E-2</v>
      </c>
      <c r="T201" s="240">
        <f>IF(O201="","",Q201-O201)</f>
        <v>0</v>
      </c>
      <c r="U201" s="90">
        <f>IF(O201=0,"",T201/O201)</f>
        <v>0</v>
      </c>
      <c r="V201" s="240">
        <f>IF(P201="","",Q201-P201)</f>
        <v>0</v>
      </c>
      <c r="W201" s="90">
        <f>IF(P201=0,"",V201/P201)</f>
        <v>0</v>
      </c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</row>
    <row r="202" spans="1:35" ht="36.75" customHeight="1">
      <c r="A202" s="65" t="s">
        <v>4269</v>
      </c>
      <c r="B202" s="77" t="s">
        <v>2998</v>
      </c>
      <c r="C202" s="49" t="s">
        <v>2997</v>
      </c>
      <c r="D202" s="49" t="s">
        <v>1314</v>
      </c>
      <c r="E202" s="426" t="s">
        <v>4270</v>
      </c>
      <c r="F202" s="426" t="s">
        <v>4271</v>
      </c>
      <c r="G202" s="398" t="s">
        <v>639</v>
      </c>
      <c r="H202" s="398" t="s">
        <v>2614</v>
      </c>
      <c r="I202" s="430" t="s">
        <v>2615</v>
      </c>
      <c r="J202" s="428" t="s">
        <v>3404</v>
      </c>
      <c r="K202" s="429" t="s">
        <v>3406</v>
      </c>
      <c r="L202" s="46"/>
      <c r="M202" s="55"/>
      <c r="N202" s="88">
        <v>0</v>
      </c>
      <c r="O202" s="89">
        <v>0</v>
      </c>
      <c r="P202" s="89">
        <v>0</v>
      </c>
      <c r="Q202" s="89">
        <v>0</v>
      </c>
      <c r="R202" s="240">
        <f>IF(N202="","",Q202-N202)</f>
        <v>0</v>
      </c>
      <c r="S202" s="90" t="str">
        <f>IF(N202=0,"",R202/N202)</f>
        <v/>
      </c>
      <c r="T202" s="240">
        <f>IF(O202="","",Q202-O202)</f>
        <v>0</v>
      </c>
      <c r="U202" s="90" t="str">
        <f>IF(O202=0,"",T202/O202)</f>
        <v/>
      </c>
      <c r="V202" s="240">
        <f>IF(P202="","",Q202-P202)</f>
        <v>0</v>
      </c>
      <c r="W202" s="90" t="str">
        <f>IF(P202=0,"",V202/P202)</f>
        <v/>
      </c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</row>
    <row r="203" spans="1:35" ht="42">
      <c r="A203" s="65" t="s">
        <v>4272</v>
      </c>
      <c r="B203" s="77" t="s">
        <v>2998</v>
      </c>
      <c r="C203" s="49" t="s">
        <v>2997</v>
      </c>
      <c r="D203" s="49" t="s">
        <v>1315</v>
      </c>
      <c r="E203" s="426" t="s">
        <v>4273</v>
      </c>
      <c r="F203" s="426" t="s">
        <v>4274</v>
      </c>
      <c r="G203" s="398" t="s">
        <v>641</v>
      </c>
      <c r="H203" s="399" t="s">
        <v>2609</v>
      </c>
      <c r="I203" s="430" t="s">
        <v>2114</v>
      </c>
      <c r="J203" s="428" t="s">
        <v>3404</v>
      </c>
      <c r="K203" s="429" t="s">
        <v>3406</v>
      </c>
      <c r="L203" s="46"/>
      <c r="M203" s="55"/>
      <c r="N203" s="88">
        <v>0</v>
      </c>
      <c r="O203" s="89">
        <v>0</v>
      </c>
      <c r="P203" s="89">
        <v>0</v>
      </c>
      <c r="Q203" s="89">
        <v>0</v>
      </c>
      <c r="R203" s="240">
        <f>IF(N203="","",Q203-N203)</f>
        <v>0</v>
      </c>
      <c r="S203" s="90" t="str">
        <f>IF(N203=0,"",R203/N203)</f>
        <v/>
      </c>
      <c r="T203" s="240">
        <f>IF(O203="","",Q203-O203)</f>
        <v>0</v>
      </c>
      <c r="U203" s="90" t="str">
        <f>IF(O203=0,"",T203/O203)</f>
        <v/>
      </c>
      <c r="V203" s="240">
        <f>IF(P203="","",Q203-P203)</f>
        <v>0</v>
      </c>
      <c r="W203" s="90" t="str">
        <f>IF(P203=0,"",V203/P203)</f>
        <v/>
      </c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</row>
    <row r="204" spans="1:35" ht="38.25" customHeight="1">
      <c r="A204" s="65" t="s">
        <v>4275</v>
      </c>
      <c r="B204" s="77" t="s">
        <v>2998</v>
      </c>
      <c r="C204" s="49" t="s">
        <v>2997</v>
      </c>
      <c r="D204" s="49" t="s">
        <v>2138</v>
      </c>
      <c r="E204" s="426" t="s">
        <v>4276</v>
      </c>
      <c r="F204" s="426" t="s">
        <v>4277</v>
      </c>
      <c r="G204" s="398" t="s">
        <v>642</v>
      </c>
      <c r="H204" s="399" t="s">
        <v>2610</v>
      </c>
      <c r="I204" s="430" t="s">
        <v>3254</v>
      </c>
      <c r="J204" s="428" t="s">
        <v>3404</v>
      </c>
      <c r="K204" s="429" t="s">
        <v>3406</v>
      </c>
      <c r="L204" s="46"/>
      <c r="M204" s="55"/>
      <c r="N204" s="88">
        <v>1506143.2</v>
      </c>
      <c r="O204" s="89">
        <v>1300000</v>
      </c>
      <c r="P204" s="89">
        <v>1300000</v>
      </c>
      <c r="Q204" s="89">
        <v>1710000</v>
      </c>
      <c r="R204" s="240">
        <f>IF(N204="","",Q204-N204)</f>
        <v>203856.80000000005</v>
      </c>
      <c r="S204" s="90">
        <f>IF(N204=0,"",R204/N204)</f>
        <v>0.13535021105562875</v>
      </c>
      <c r="T204" s="240">
        <f>IF(O204="","",Q204-O204)</f>
        <v>410000</v>
      </c>
      <c r="U204" s="90">
        <f>IF(O204=0,"",T204/O204)</f>
        <v>0.31538461538461537</v>
      </c>
      <c r="V204" s="240">
        <f>IF(P204="","",Q204-P204)</f>
        <v>410000</v>
      </c>
      <c r="W204" s="90">
        <f>IF(P204=0,"",V204/P204)</f>
        <v>0.31538461538461537</v>
      </c>
      <c r="Y204" s="62"/>
      <c r="Z204" s="408"/>
      <c r="AA204" s="62"/>
      <c r="AB204" s="62"/>
      <c r="AC204" s="62"/>
      <c r="AD204" s="62"/>
      <c r="AE204" s="62"/>
      <c r="AF204" s="62"/>
      <c r="AG204" s="62"/>
      <c r="AH204" s="62"/>
      <c r="AI204" s="62"/>
    </row>
    <row r="205" spans="1:35" ht="42">
      <c r="A205" s="65" t="s">
        <v>4278</v>
      </c>
      <c r="B205" s="77" t="s">
        <v>2998</v>
      </c>
      <c r="C205" s="49" t="s">
        <v>2997</v>
      </c>
      <c r="D205" s="49" t="s">
        <v>1581</v>
      </c>
      <c r="E205" s="426" t="s">
        <v>4279</v>
      </c>
      <c r="F205" s="426" t="s">
        <v>4280</v>
      </c>
      <c r="G205" s="398" t="s">
        <v>643</v>
      </c>
      <c r="H205" s="399" t="s">
        <v>4774</v>
      </c>
      <c r="I205" s="430" t="s">
        <v>2611</v>
      </c>
      <c r="J205" s="428" t="s">
        <v>3404</v>
      </c>
      <c r="K205" s="429" t="s">
        <v>3406</v>
      </c>
      <c r="L205" s="46"/>
      <c r="M205" s="55"/>
      <c r="N205" s="88">
        <v>1221782.1100000001</v>
      </c>
      <c r="O205" s="89">
        <v>1273000</v>
      </c>
      <c r="P205" s="89">
        <v>1400000</v>
      </c>
      <c r="Q205" s="89">
        <v>1400000</v>
      </c>
      <c r="R205" s="240">
        <f>IF(N205="","",Q205-N205)</f>
        <v>178217.8899999999</v>
      </c>
      <c r="S205" s="90">
        <f>IF(N205=0,"",R205/N205)</f>
        <v>0.14586716284460891</v>
      </c>
      <c r="T205" s="240">
        <f>IF(O205="","",Q205-O205)</f>
        <v>127000</v>
      </c>
      <c r="U205" s="90">
        <f>IF(O205=0,"",T205/O205)</f>
        <v>9.9764336213668495E-2</v>
      </c>
      <c r="V205" s="240">
        <f>IF(P205="","",Q205-P205)</f>
        <v>0</v>
      </c>
      <c r="W205" s="90">
        <f>IF(P205=0,"",V205/P205)</f>
        <v>0</v>
      </c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</row>
    <row r="206" spans="1:35" ht="28.5" customHeight="1">
      <c r="A206" s="66" t="s">
        <v>2457</v>
      </c>
      <c r="B206" s="75" t="s">
        <v>2998</v>
      </c>
      <c r="C206" s="52" t="s">
        <v>2998</v>
      </c>
      <c r="D206" s="52" t="s">
        <v>2993</v>
      </c>
      <c r="E206" s="420" t="s">
        <v>4281</v>
      </c>
      <c r="F206" s="420" t="s">
        <v>4282</v>
      </c>
      <c r="G206" s="435"/>
      <c r="H206" s="435"/>
      <c r="I206" s="436"/>
      <c r="J206" s="437"/>
      <c r="K206" s="438"/>
      <c r="L206" s="46"/>
      <c r="M206" s="55"/>
      <c r="N206" s="88">
        <v>0</v>
      </c>
      <c r="O206" s="89">
        <v>0</v>
      </c>
      <c r="P206" s="89">
        <v>0</v>
      </c>
      <c r="Q206" s="89">
        <v>0</v>
      </c>
      <c r="R206" s="240">
        <f>IF(N206="","",Q206-N206)</f>
        <v>0</v>
      </c>
      <c r="S206" s="90" t="str">
        <f>IF(N206=0,"",R206/N206)</f>
        <v/>
      </c>
      <c r="T206" s="240">
        <f>IF(O206="","",Q206-O206)</f>
        <v>0</v>
      </c>
      <c r="U206" s="90" t="str">
        <f>IF(O206=0,"",T206/O206)</f>
        <v/>
      </c>
      <c r="V206" s="240">
        <f>IF(P206="","",Q206-P206)</f>
        <v>0</v>
      </c>
      <c r="W206" s="90" t="str">
        <f>IF(P206=0,"",V206/P206)</f>
        <v/>
      </c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</row>
    <row r="207" spans="1:35" ht="36" customHeight="1">
      <c r="A207" s="65" t="s">
        <v>4283</v>
      </c>
      <c r="B207" s="77" t="s">
        <v>2998</v>
      </c>
      <c r="C207" s="49" t="s">
        <v>2998</v>
      </c>
      <c r="D207" s="49" t="s">
        <v>2463</v>
      </c>
      <c r="E207" s="426" t="s">
        <v>4284</v>
      </c>
      <c r="F207" s="426" t="s">
        <v>5209</v>
      </c>
      <c r="G207" s="398" t="s">
        <v>588</v>
      </c>
      <c r="H207" s="398" t="s">
        <v>4285</v>
      </c>
      <c r="I207" s="430" t="s">
        <v>4286</v>
      </c>
      <c r="J207" s="428" t="s">
        <v>1862</v>
      </c>
      <c r="K207" s="429" t="s">
        <v>3395</v>
      </c>
      <c r="L207" s="46"/>
      <c r="M207" s="55"/>
      <c r="N207" s="88">
        <v>1054360.55</v>
      </c>
      <c r="O207" s="89">
        <v>971000</v>
      </c>
      <c r="P207" s="89">
        <v>1051000</v>
      </c>
      <c r="Q207" s="89">
        <v>1061000</v>
      </c>
      <c r="R207" s="240">
        <f>IF(N207="","",Q207-N207)</f>
        <v>6639.4499999999534</v>
      </c>
      <c r="S207" s="90">
        <f>IF(N207=0,"",R207/N207)</f>
        <v>6.2971343152017148E-3</v>
      </c>
      <c r="T207" s="240">
        <f>IF(O207="","",Q207-O207)</f>
        <v>90000</v>
      </c>
      <c r="U207" s="90">
        <f>IF(O207=0,"",T207/O207)</f>
        <v>9.2687950566426369E-2</v>
      </c>
      <c r="V207" s="240">
        <f>IF(P207="","",Q207-P207)</f>
        <v>10000</v>
      </c>
      <c r="W207" s="90">
        <f>IF(P207=0,"",V207/P207)</f>
        <v>9.5147478591817315E-3</v>
      </c>
      <c r="Y207" s="62"/>
      <c r="Z207" s="408"/>
      <c r="AA207" s="62"/>
      <c r="AB207" s="62"/>
      <c r="AC207" s="62"/>
      <c r="AD207" s="62"/>
      <c r="AE207" s="62"/>
      <c r="AF207" s="62"/>
      <c r="AG207" s="62"/>
      <c r="AH207" s="62"/>
      <c r="AI207" s="62"/>
    </row>
    <row r="208" spans="1:35" ht="42">
      <c r="A208" s="65" t="s">
        <v>4287</v>
      </c>
      <c r="B208" s="77" t="s">
        <v>2998</v>
      </c>
      <c r="C208" s="49" t="s">
        <v>2998</v>
      </c>
      <c r="D208" s="49" t="s">
        <v>1314</v>
      </c>
      <c r="E208" s="426" t="s">
        <v>4288</v>
      </c>
      <c r="F208" s="426" t="s">
        <v>5210</v>
      </c>
      <c r="G208" s="398" t="s">
        <v>590</v>
      </c>
      <c r="H208" s="399" t="s">
        <v>4775</v>
      </c>
      <c r="I208" s="427" t="s">
        <v>4776</v>
      </c>
      <c r="J208" s="428" t="s">
        <v>1862</v>
      </c>
      <c r="K208" s="429" t="s">
        <v>3395</v>
      </c>
      <c r="L208" s="46"/>
      <c r="M208" s="55"/>
      <c r="N208" s="88">
        <v>1515691.75</v>
      </c>
      <c r="O208" s="89">
        <v>1500000</v>
      </c>
      <c r="P208" s="89">
        <v>1562000</v>
      </c>
      <c r="Q208" s="89">
        <v>1562000</v>
      </c>
      <c r="R208" s="240">
        <f>IF(N208="","",Q208-N208)</f>
        <v>46308.25</v>
      </c>
      <c r="S208" s="90">
        <f>IF(N208=0,"",R208/N208)</f>
        <v>3.0552551335058728E-2</v>
      </c>
      <c r="T208" s="240">
        <f>IF(O208="","",Q208-O208)</f>
        <v>62000</v>
      </c>
      <c r="U208" s="90">
        <f>IF(O208=0,"",T208/O208)</f>
        <v>4.1333333333333333E-2</v>
      </c>
      <c r="V208" s="240">
        <f>IF(P208="","",Q208-P208)</f>
        <v>0</v>
      </c>
      <c r="W208" s="90">
        <f>IF(P208=0,"",V208/P208)</f>
        <v>0</v>
      </c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</row>
    <row r="209" spans="1:35" ht="36" customHeight="1">
      <c r="A209" s="65" t="s">
        <v>4289</v>
      </c>
      <c r="B209" s="77" t="s">
        <v>2998</v>
      </c>
      <c r="C209" s="49" t="s">
        <v>2998</v>
      </c>
      <c r="D209" s="49" t="s">
        <v>1315</v>
      </c>
      <c r="E209" s="426" t="s">
        <v>4290</v>
      </c>
      <c r="F209" s="426" t="s">
        <v>5211</v>
      </c>
      <c r="G209" s="398" t="s">
        <v>592</v>
      </c>
      <c r="H209" s="398" t="s">
        <v>2612</v>
      </c>
      <c r="I209" s="430" t="s">
        <v>3254</v>
      </c>
      <c r="J209" s="428" t="s">
        <v>1862</v>
      </c>
      <c r="K209" s="429" t="s">
        <v>3395</v>
      </c>
      <c r="L209" s="46"/>
      <c r="M209" s="55"/>
      <c r="N209" s="88">
        <v>3181747.98</v>
      </c>
      <c r="O209" s="89">
        <v>3800000</v>
      </c>
      <c r="P209" s="89">
        <v>3020000</v>
      </c>
      <c r="Q209" s="89">
        <v>3606000</v>
      </c>
      <c r="R209" s="240">
        <f>IF(N209="","",Q209-N209)</f>
        <v>424252.02</v>
      </c>
      <c r="S209" s="90">
        <f>IF(N209=0,"",R209/N209)</f>
        <v>0.13333929106478132</v>
      </c>
      <c r="T209" s="240">
        <f>IF(O209="","",Q209-O209)</f>
        <v>-194000</v>
      </c>
      <c r="U209" s="90">
        <f>IF(O209=0,"",T209/O209)</f>
        <v>-5.105263157894737E-2</v>
      </c>
      <c r="V209" s="240">
        <f>IF(P209="","",Q209-P209)</f>
        <v>586000</v>
      </c>
      <c r="W209" s="90">
        <f>IF(P209=0,"",V209/P209)</f>
        <v>0.19403973509933775</v>
      </c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</row>
    <row r="210" spans="1:35" ht="42">
      <c r="A210" s="65" t="s">
        <v>4291</v>
      </c>
      <c r="B210" s="77" t="s">
        <v>2998</v>
      </c>
      <c r="C210" s="49" t="s">
        <v>2998</v>
      </c>
      <c r="D210" s="49" t="s">
        <v>2138</v>
      </c>
      <c r="E210" s="426" t="s">
        <v>4292</v>
      </c>
      <c r="F210" s="426" t="s">
        <v>5212</v>
      </c>
      <c r="G210" s="398" t="s">
        <v>594</v>
      </c>
      <c r="H210" s="398" t="s">
        <v>2613</v>
      </c>
      <c r="I210" s="430" t="s">
        <v>2611</v>
      </c>
      <c r="J210" s="428" t="s">
        <v>1862</v>
      </c>
      <c r="K210" s="429" t="s">
        <v>3395</v>
      </c>
      <c r="L210" s="46"/>
      <c r="M210" s="55"/>
      <c r="N210" s="88">
        <v>4041900.46</v>
      </c>
      <c r="O210" s="89">
        <v>3900000</v>
      </c>
      <c r="P210" s="89">
        <v>3900000</v>
      </c>
      <c r="Q210" s="89">
        <v>3900000</v>
      </c>
      <c r="R210" s="240">
        <f>IF(N210="","",Q210-N210)</f>
        <v>-141900.45999999996</v>
      </c>
      <c r="S210" s="90">
        <f>IF(N210=0,"",R210/N210)</f>
        <v>-3.5107361352486141E-2</v>
      </c>
      <c r="T210" s="240">
        <f>IF(O210="","",Q210-O210)</f>
        <v>0</v>
      </c>
      <c r="U210" s="90">
        <f>IF(O210=0,"",T210/O210)</f>
        <v>0</v>
      </c>
      <c r="V210" s="240">
        <f>IF(P210="","",Q210-P210)</f>
        <v>0</v>
      </c>
      <c r="W210" s="90">
        <f>IF(P210=0,"",V210/P210)</f>
        <v>0</v>
      </c>
      <c r="Y210" s="62"/>
      <c r="Z210" s="408"/>
      <c r="AA210" s="62"/>
      <c r="AB210" s="62"/>
      <c r="AC210" s="62"/>
      <c r="AD210" s="62"/>
      <c r="AE210" s="62"/>
      <c r="AF210" s="62"/>
      <c r="AG210" s="62"/>
      <c r="AH210" s="62"/>
      <c r="AI210" s="62"/>
    </row>
    <row r="211" spans="1:35" ht="36" customHeight="1">
      <c r="A211" s="66" t="s">
        <v>4293</v>
      </c>
      <c r="B211" s="78" t="s">
        <v>2998</v>
      </c>
      <c r="C211" s="50" t="s">
        <v>1174</v>
      </c>
      <c r="D211" s="50" t="s">
        <v>2993</v>
      </c>
      <c r="E211" s="420" t="s">
        <v>4294</v>
      </c>
      <c r="F211" s="420" t="s">
        <v>4295</v>
      </c>
      <c r="G211" s="398"/>
      <c r="H211" s="398"/>
      <c r="I211" s="430"/>
      <c r="J211" s="428"/>
      <c r="K211" s="429"/>
      <c r="L211" s="46"/>
      <c r="M211" s="55"/>
      <c r="N211" s="88">
        <v>0</v>
      </c>
      <c r="O211" s="89">
        <v>0</v>
      </c>
      <c r="P211" s="89">
        <v>0</v>
      </c>
      <c r="Q211" s="89">
        <v>0</v>
      </c>
      <c r="R211" s="240">
        <f>IF(N211="","",Q211-N211)</f>
        <v>0</v>
      </c>
      <c r="S211" s="90" t="str">
        <f>IF(N211=0,"",R211/N211)</f>
        <v/>
      </c>
      <c r="T211" s="240">
        <f>IF(O211="","",Q211-O211)</f>
        <v>0</v>
      </c>
      <c r="U211" s="90" t="str">
        <f>IF(O211=0,"",T211/O211)</f>
        <v/>
      </c>
      <c r="V211" s="240">
        <f>IF(P211="","",Q211-P211)</f>
        <v>0</v>
      </c>
      <c r="W211" s="90" t="str">
        <f>IF(P211=0,"",V211/P211)</f>
        <v/>
      </c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</row>
    <row r="212" spans="1:35" ht="42">
      <c r="A212" s="65" t="s">
        <v>4296</v>
      </c>
      <c r="B212" s="77" t="s">
        <v>2998</v>
      </c>
      <c r="C212" s="49" t="s">
        <v>1174</v>
      </c>
      <c r="D212" s="49" t="s">
        <v>2991</v>
      </c>
      <c r="E212" s="426" t="s">
        <v>4297</v>
      </c>
      <c r="F212" s="426" t="s">
        <v>4298</v>
      </c>
      <c r="G212" s="398" t="s">
        <v>639</v>
      </c>
      <c r="H212" s="398" t="s">
        <v>2614</v>
      </c>
      <c r="I212" s="430" t="s">
        <v>2615</v>
      </c>
      <c r="J212" s="428" t="s">
        <v>3404</v>
      </c>
      <c r="K212" s="429" t="s">
        <v>3406</v>
      </c>
      <c r="L212" s="46"/>
      <c r="M212" s="55"/>
      <c r="N212" s="88">
        <v>0</v>
      </c>
      <c r="O212" s="89">
        <v>0</v>
      </c>
      <c r="P212" s="89">
        <v>0</v>
      </c>
      <c r="Q212" s="89">
        <v>0</v>
      </c>
      <c r="R212" s="240">
        <f>IF(N212="","",Q212-N212)</f>
        <v>0</v>
      </c>
      <c r="S212" s="90" t="str">
        <f>IF(N212=0,"",R212/N212)</f>
        <v/>
      </c>
      <c r="T212" s="240">
        <f>IF(O212="","",Q212-O212)</f>
        <v>0</v>
      </c>
      <c r="U212" s="90" t="str">
        <f>IF(O212=0,"",T212/O212)</f>
        <v/>
      </c>
      <c r="V212" s="240">
        <f>IF(P212="","",Q212-P212)</f>
        <v>0</v>
      </c>
      <c r="W212" s="90" t="str">
        <f>IF(P212=0,"",V212/P212)</f>
        <v/>
      </c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</row>
    <row r="213" spans="1:35" ht="42">
      <c r="A213" s="65" t="s">
        <v>4299</v>
      </c>
      <c r="B213" s="77" t="s">
        <v>2998</v>
      </c>
      <c r="C213" s="49" t="s">
        <v>1174</v>
      </c>
      <c r="D213" s="49" t="s">
        <v>3001</v>
      </c>
      <c r="E213" s="426" t="s">
        <v>4300</v>
      </c>
      <c r="F213" s="426" t="s">
        <v>4301</v>
      </c>
      <c r="G213" s="398" t="s">
        <v>641</v>
      </c>
      <c r="H213" s="399" t="s">
        <v>2609</v>
      </c>
      <c r="I213" s="430" t="s">
        <v>2114</v>
      </c>
      <c r="J213" s="428" t="s">
        <v>3404</v>
      </c>
      <c r="K213" s="429" t="s">
        <v>3406</v>
      </c>
      <c r="L213" s="46"/>
      <c r="M213" s="55"/>
      <c r="N213" s="88">
        <v>0</v>
      </c>
      <c r="O213" s="89">
        <v>0</v>
      </c>
      <c r="P213" s="89">
        <v>0</v>
      </c>
      <c r="Q213" s="89">
        <v>0</v>
      </c>
      <c r="R213" s="240">
        <f>IF(N213="","",Q213-N213)</f>
        <v>0</v>
      </c>
      <c r="S213" s="90" t="str">
        <f>IF(N213=0,"",R213/N213)</f>
        <v/>
      </c>
      <c r="T213" s="240">
        <f>IF(O213="","",Q213-O213)</f>
        <v>0</v>
      </c>
      <c r="U213" s="90" t="str">
        <f>IF(O213=0,"",T213/O213)</f>
        <v/>
      </c>
      <c r="V213" s="240">
        <f>IF(P213="","",Q213-P213)</f>
        <v>0</v>
      </c>
      <c r="W213" s="90" t="str">
        <f>IF(P213=0,"",V213/P213)</f>
        <v/>
      </c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</row>
    <row r="214" spans="1:35" ht="42">
      <c r="A214" s="65" t="s">
        <v>4302</v>
      </c>
      <c r="B214" s="77" t="s">
        <v>2998</v>
      </c>
      <c r="C214" s="49" t="s">
        <v>1174</v>
      </c>
      <c r="D214" s="49" t="s">
        <v>2463</v>
      </c>
      <c r="E214" s="426" t="s">
        <v>4303</v>
      </c>
      <c r="F214" s="426" t="s">
        <v>4304</v>
      </c>
      <c r="G214" s="398" t="s">
        <v>642</v>
      </c>
      <c r="H214" s="399" t="s">
        <v>2610</v>
      </c>
      <c r="I214" s="430" t="s">
        <v>3254</v>
      </c>
      <c r="J214" s="428" t="s">
        <v>3404</v>
      </c>
      <c r="K214" s="429" t="s">
        <v>3406</v>
      </c>
      <c r="L214" s="46"/>
      <c r="M214" s="55"/>
      <c r="N214" s="88">
        <v>0</v>
      </c>
      <c r="O214" s="89">
        <v>0</v>
      </c>
      <c r="P214" s="89">
        <v>0</v>
      </c>
      <c r="Q214" s="89">
        <v>0</v>
      </c>
      <c r="R214" s="240">
        <f>IF(N214="","",Q214-N214)</f>
        <v>0</v>
      </c>
      <c r="S214" s="90" t="str">
        <f>IF(N214=0,"",R214/N214)</f>
        <v/>
      </c>
      <c r="T214" s="240">
        <f>IF(O214="","",Q214-O214)</f>
        <v>0</v>
      </c>
      <c r="U214" s="90" t="str">
        <f>IF(O214=0,"",T214/O214)</f>
        <v/>
      </c>
      <c r="V214" s="240">
        <f>IF(P214="","",Q214-P214)</f>
        <v>0</v>
      </c>
      <c r="W214" s="90" t="str">
        <f>IF(P214=0,"",V214/P214)</f>
        <v/>
      </c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</row>
    <row r="215" spans="1:35" ht="42">
      <c r="A215" s="65" t="s">
        <v>4305</v>
      </c>
      <c r="B215" s="77" t="s">
        <v>2998</v>
      </c>
      <c r="C215" s="49" t="s">
        <v>1174</v>
      </c>
      <c r="D215" s="49" t="s">
        <v>1314</v>
      </c>
      <c r="E215" s="426" t="s">
        <v>4306</v>
      </c>
      <c r="F215" s="426" t="s">
        <v>4307</v>
      </c>
      <c r="G215" s="398" t="s">
        <v>643</v>
      </c>
      <c r="H215" s="399" t="s">
        <v>4774</v>
      </c>
      <c r="I215" s="430" t="s">
        <v>2611</v>
      </c>
      <c r="J215" s="428" t="s">
        <v>3404</v>
      </c>
      <c r="K215" s="429" t="s">
        <v>3406</v>
      </c>
      <c r="L215" s="46"/>
      <c r="M215" s="55"/>
      <c r="N215" s="88">
        <v>0</v>
      </c>
      <c r="O215" s="89">
        <v>0</v>
      </c>
      <c r="P215" s="89">
        <v>0</v>
      </c>
      <c r="Q215" s="89">
        <v>0</v>
      </c>
      <c r="R215" s="240">
        <f>IF(N215="","",Q215-N215)</f>
        <v>0</v>
      </c>
      <c r="S215" s="90" t="str">
        <f>IF(N215=0,"",R215/N215)</f>
        <v/>
      </c>
      <c r="T215" s="240">
        <f>IF(O215="","",Q215-O215)</f>
        <v>0</v>
      </c>
      <c r="U215" s="90" t="str">
        <f>IF(O215=0,"",T215/O215)</f>
        <v/>
      </c>
      <c r="V215" s="240">
        <f>IF(P215="","",Q215-P215)</f>
        <v>0</v>
      </c>
      <c r="W215" s="90" t="str">
        <f>IF(P215=0,"",V215/P215)</f>
        <v/>
      </c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</row>
    <row r="216" spans="1:35" ht="42">
      <c r="A216" s="66" t="s">
        <v>2458</v>
      </c>
      <c r="B216" s="75" t="s">
        <v>2998</v>
      </c>
      <c r="C216" s="52" t="s">
        <v>2999</v>
      </c>
      <c r="D216" s="52" t="s">
        <v>2993</v>
      </c>
      <c r="E216" s="434" t="s">
        <v>4390</v>
      </c>
      <c r="F216" s="420" t="s">
        <v>4391</v>
      </c>
      <c r="G216" s="435"/>
      <c r="H216" s="435"/>
      <c r="I216" s="436"/>
      <c r="J216" s="437"/>
      <c r="K216" s="438"/>
      <c r="L216" s="46"/>
      <c r="M216" s="55"/>
      <c r="N216" s="88">
        <v>0</v>
      </c>
      <c r="O216" s="89">
        <v>0</v>
      </c>
      <c r="P216" s="89">
        <v>0</v>
      </c>
      <c r="Q216" s="89">
        <v>0</v>
      </c>
      <c r="R216" s="240">
        <f>IF(N216="","",Q216-N216)</f>
        <v>0</v>
      </c>
      <c r="S216" s="90" t="str">
        <f>IF(N216=0,"",R216/N216)</f>
        <v/>
      </c>
      <c r="T216" s="240">
        <f>IF(O216="","",Q216-O216)</f>
        <v>0</v>
      </c>
      <c r="U216" s="90" t="str">
        <f>IF(O216=0,"",T216/O216)</f>
        <v/>
      </c>
      <c r="V216" s="240">
        <f>IF(P216="","",Q216-P216)</f>
        <v>0</v>
      </c>
      <c r="W216" s="90" t="str">
        <f>IF(P216=0,"",V216/P216)</f>
        <v/>
      </c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</row>
    <row r="217" spans="1:35" ht="51.75" customHeight="1">
      <c r="A217" s="65" t="s">
        <v>2459</v>
      </c>
      <c r="B217" s="76" t="s">
        <v>2998</v>
      </c>
      <c r="C217" s="48" t="s">
        <v>2999</v>
      </c>
      <c r="D217" s="48" t="s">
        <v>2991</v>
      </c>
      <c r="E217" s="439" t="s">
        <v>4308</v>
      </c>
      <c r="F217" s="426" t="s">
        <v>4313</v>
      </c>
      <c r="G217" s="435" t="s">
        <v>639</v>
      </c>
      <c r="H217" s="435" t="s">
        <v>2614</v>
      </c>
      <c r="I217" s="436" t="s">
        <v>2615</v>
      </c>
      <c r="J217" s="428" t="s">
        <v>3404</v>
      </c>
      <c r="K217" s="429" t="s">
        <v>3406</v>
      </c>
      <c r="L217" s="46"/>
      <c r="M217" s="55"/>
      <c r="N217" s="88">
        <v>82001.73</v>
      </c>
      <c r="O217" s="89">
        <v>65000</v>
      </c>
      <c r="P217" s="89">
        <v>106000</v>
      </c>
      <c r="Q217" s="89">
        <v>106000</v>
      </c>
      <c r="R217" s="240">
        <f>IF(N217="","",Q217-N217)</f>
        <v>23998.270000000004</v>
      </c>
      <c r="S217" s="90">
        <f>IF(N217=0,"",R217/N217)</f>
        <v>0.29265565494776763</v>
      </c>
      <c r="T217" s="240">
        <f>IF(O217="","",Q217-O217)</f>
        <v>41000</v>
      </c>
      <c r="U217" s="90">
        <f>IF(O217=0,"",T217/O217)</f>
        <v>0.63076923076923075</v>
      </c>
      <c r="V217" s="240">
        <f>IF(P217="","",Q217-P217)</f>
        <v>0</v>
      </c>
      <c r="W217" s="90">
        <f>IF(P217=0,"",V217/P217)</f>
        <v>0</v>
      </c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</row>
    <row r="218" spans="1:35" ht="42">
      <c r="A218" s="65" t="s">
        <v>2616</v>
      </c>
      <c r="B218" s="76" t="s">
        <v>2998</v>
      </c>
      <c r="C218" s="48" t="s">
        <v>2999</v>
      </c>
      <c r="D218" s="48" t="s">
        <v>1990</v>
      </c>
      <c r="E218" s="439" t="s">
        <v>4309</v>
      </c>
      <c r="F218" s="426" t="s">
        <v>4392</v>
      </c>
      <c r="G218" s="435" t="s">
        <v>642</v>
      </c>
      <c r="H218" s="399" t="s">
        <v>2610</v>
      </c>
      <c r="I218" s="436" t="s">
        <v>3254</v>
      </c>
      <c r="J218" s="428" t="s">
        <v>3404</v>
      </c>
      <c r="K218" s="429" t="s">
        <v>3406</v>
      </c>
      <c r="L218" s="46"/>
      <c r="M218" s="55"/>
      <c r="N218" s="88">
        <v>21804.140000000003</v>
      </c>
      <c r="O218" s="89">
        <v>30000</v>
      </c>
      <c r="P218" s="89">
        <v>30000</v>
      </c>
      <c r="Q218" s="89">
        <v>30000</v>
      </c>
      <c r="R218" s="240">
        <f>IF(N218="","",Q218-N218)</f>
        <v>8195.8599999999969</v>
      </c>
      <c r="S218" s="90">
        <f>IF(N218=0,"",R218/N218)</f>
        <v>0.37588549697442758</v>
      </c>
      <c r="T218" s="240">
        <f>IF(O218="","",Q218-O218)</f>
        <v>0</v>
      </c>
      <c r="U218" s="90">
        <f>IF(O218=0,"",T218/O218)</f>
        <v>0</v>
      </c>
      <c r="V218" s="240">
        <f>IF(P218="","",Q218-P218)</f>
        <v>0</v>
      </c>
      <c r="W218" s="90">
        <f>IF(P218=0,"",V218/P218)</f>
        <v>0</v>
      </c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</row>
    <row r="219" spans="1:35" ht="47.25" customHeight="1">
      <c r="A219" s="65" t="s">
        <v>2460</v>
      </c>
      <c r="B219" s="76" t="s">
        <v>2998</v>
      </c>
      <c r="C219" s="48" t="s">
        <v>2999</v>
      </c>
      <c r="D219" s="48" t="s">
        <v>3001</v>
      </c>
      <c r="E219" s="439" t="s">
        <v>5213</v>
      </c>
      <c r="F219" s="426" t="s">
        <v>4314</v>
      </c>
      <c r="G219" s="435" t="s">
        <v>639</v>
      </c>
      <c r="H219" s="435" t="s">
        <v>2614</v>
      </c>
      <c r="I219" s="436" t="s">
        <v>2615</v>
      </c>
      <c r="J219" s="428" t="s">
        <v>3404</v>
      </c>
      <c r="K219" s="429" t="s">
        <v>3406</v>
      </c>
      <c r="L219" s="46"/>
      <c r="M219" s="55"/>
      <c r="N219" s="88">
        <v>24772347.830000002</v>
      </c>
      <c r="O219" s="89">
        <v>26000000</v>
      </c>
      <c r="P219" s="89">
        <v>27155000</v>
      </c>
      <c r="Q219" s="89">
        <v>28145000</v>
      </c>
      <c r="R219" s="240">
        <f>IF(N219="","",Q219-N219)</f>
        <v>3372652.1699999981</v>
      </c>
      <c r="S219" s="90">
        <f>IF(N219=0,"",R219/N219)</f>
        <v>0.13614584266072763</v>
      </c>
      <c r="T219" s="240">
        <f>IF(O219="","",Q219-O219)</f>
        <v>2145000</v>
      </c>
      <c r="U219" s="90">
        <f>IF(O219=0,"",T219/O219)</f>
        <v>8.2500000000000004E-2</v>
      </c>
      <c r="V219" s="240">
        <f>IF(P219="","",Q219-P219)</f>
        <v>990000</v>
      </c>
      <c r="W219" s="90">
        <f>IF(P219=0,"",V219/P219)</f>
        <v>3.6457374332535444E-2</v>
      </c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</row>
    <row r="220" spans="1:35" ht="47.25" customHeight="1">
      <c r="A220" s="65" t="s">
        <v>2111</v>
      </c>
      <c r="B220" s="76" t="s">
        <v>2998</v>
      </c>
      <c r="C220" s="48" t="s">
        <v>2999</v>
      </c>
      <c r="D220" s="48" t="s">
        <v>1311</v>
      </c>
      <c r="E220" s="439" t="s">
        <v>4310</v>
      </c>
      <c r="F220" s="426" t="s">
        <v>4393</v>
      </c>
      <c r="G220" s="435" t="s">
        <v>642</v>
      </c>
      <c r="H220" s="399" t="s">
        <v>2610</v>
      </c>
      <c r="I220" s="436" t="s">
        <v>3254</v>
      </c>
      <c r="J220" s="428" t="s">
        <v>3404</v>
      </c>
      <c r="K220" s="429" t="s">
        <v>3406</v>
      </c>
      <c r="L220" s="46"/>
      <c r="M220" s="55"/>
      <c r="N220" s="88">
        <v>7396072.4299999997</v>
      </c>
      <c r="O220" s="89">
        <v>7760000</v>
      </c>
      <c r="P220" s="89">
        <v>8105000</v>
      </c>
      <c r="Q220" s="89">
        <v>8350000</v>
      </c>
      <c r="R220" s="240">
        <f>IF(N220="","",Q220-N220)</f>
        <v>953927.5700000003</v>
      </c>
      <c r="S220" s="90">
        <f>IF(N220=0,"",R220/N220)</f>
        <v>0.12897758628358921</v>
      </c>
      <c r="T220" s="240">
        <f>IF(O220="","",Q220-O220)</f>
        <v>590000</v>
      </c>
      <c r="U220" s="90">
        <f>IF(O220=0,"",T220/O220)</f>
        <v>7.603092783505154E-2</v>
      </c>
      <c r="V220" s="240">
        <f>IF(P220="","",Q220-P220)</f>
        <v>245000</v>
      </c>
      <c r="W220" s="90">
        <f>IF(P220=0,"",V220/P220)</f>
        <v>3.0228254164096236E-2</v>
      </c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</row>
    <row r="221" spans="1:35" ht="47.25" customHeight="1">
      <c r="A221" s="65" t="s">
        <v>2112</v>
      </c>
      <c r="B221" s="76" t="s">
        <v>2998</v>
      </c>
      <c r="C221" s="48" t="s">
        <v>2999</v>
      </c>
      <c r="D221" s="48" t="s">
        <v>2463</v>
      </c>
      <c r="E221" s="439" t="s">
        <v>4311</v>
      </c>
      <c r="F221" s="426" t="s">
        <v>4315</v>
      </c>
      <c r="G221" s="398" t="s">
        <v>641</v>
      </c>
      <c r="H221" s="399" t="s">
        <v>2609</v>
      </c>
      <c r="I221" s="430" t="s">
        <v>2114</v>
      </c>
      <c r="J221" s="428" t="s">
        <v>3404</v>
      </c>
      <c r="K221" s="429" t="s">
        <v>3406</v>
      </c>
      <c r="L221" s="46"/>
      <c r="M221" s="55"/>
      <c r="N221" s="88">
        <v>509664.67</v>
      </c>
      <c r="O221" s="89">
        <v>520000</v>
      </c>
      <c r="P221" s="89">
        <v>400000</v>
      </c>
      <c r="Q221" s="89">
        <v>450000</v>
      </c>
      <c r="R221" s="240">
        <f>IF(N221="","",Q221-N221)</f>
        <v>-59664.669999999984</v>
      </c>
      <c r="S221" s="90">
        <f>IF(N221=0,"",R221/N221)</f>
        <v>-0.11706652140514269</v>
      </c>
      <c r="T221" s="240">
        <f>IF(O221="","",Q221-O221)</f>
        <v>-70000</v>
      </c>
      <c r="U221" s="90">
        <f>IF(O221=0,"",T221/O221)</f>
        <v>-0.13461538461538461</v>
      </c>
      <c r="V221" s="240">
        <f>IF(P221="","",Q221-P221)</f>
        <v>50000</v>
      </c>
      <c r="W221" s="90">
        <f>IF(P221=0,"",V221/P221)</f>
        <v>0.125</v>
      </c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</row>
    <row r="222" spans="1:35" ht="42">
      <c r="A222" s="65" t="s">
        <v>2115</v>
      </c>
      <c r="B222" s="76" t="s">
        <v>2998</v>
      </c>
      <c r="C222" s="48" t="s">
        <v>2999</v>
      </c>
      <c r="D222" s="48" t="s">
        <v>1461</v>
      </c>
      <c r="E222" s="439" t="s">
        <v>4312</v>
      </c>
      <c r="F222" s="426" t="s">
        <v>4316</v>
      </c>
      <c r="G222" s="435" t="s">
        <v>643</v>
      </c>
      <c r="H222" s="399" t="s">
        <v>4774</v>
      </c>
      <c r="I222" s="436" t="s">
        <v>2611</v>
      </c>
      <c r="J222" s="428" t="s">
        <v>3404</v>
      </c>
      <c r="K222" s="429" t="s">
        <v>3406</v>
      </c>
      <c r="L222" s="46"/>
      <c r="M222" s="55"/>
      <c r="N222" s="88">
        <v>611724.29</v>
      </c>
      <c r="O222" s="89">
        <v>532000</v>
      </c>
      <c r="P222" s="89">
        <v>600000</v>
      </c>
      <c r="Q222" s="89">
        <v>672000</v>
      </c>
      <c r="R222" s="240">
        <f>IF(N222="","",Q222-N222)</f>
        <v>60275.709999999963</v>
      </c>
      <c r="S222" s="90">
        <f>IF(N222=0,"",R222/N222)</f>
        <v>9.8534112483909961E-2</v>
      </c>
      <c r="T222" s="240">
        <f>IF(O222="","",Q222-O222)</f>
        <v>140000</v>
      </c>
      <c r="U222" s="90">
        <f>IF(O222=0,"",T222/O222)</f>
        <v>0.26315789473684209</v>
      </c>
      <c r="V222" s="240">
        <f>IF(P222="","",Q222-P222)</f>
        <v>72000</v>
      </c>
      <c r="W222" s="90">
        <f>IF(P222=0,"",V222/P222)</f>
        <v>0.12</v>
      </c>
      <c r="Y222" s="62"/>
      <c r="Z222" s="408"/>
      <c r="AA222" s="62"/>
      <c r="AB222" s="62"/>
      <c r="AC222" s="62"/>
      <c r="AD222" s="62"/>
      <c r="AE222" s="62"/>
      <c r="AF222" s="62"/>
      <c r="AG222" s="62"/>
      <c r="AH222" s="62"/>
      <c r="AI222" s="62"/>
    </row>
    <row r="223" spans="1:35" ht="37.5" customHeight="1">
      <c r="A223" s="65" t="s">
        <v>4173</v>
      </c>
      <c r="B223" s="76" t="s">
        <v>2998</v>
      </c>
      <c r="C223" s="48" t="s">
        <v>2999</v>
      </c>
      <c r="D223" s="48" t="s">
        <v>1314</v>
      </c>
      <c r="E223" s="439" t="s">
        <v>4174</v>
      </c>
      <c r="F223" s="426" t="s">
        <v>4175</v>
      </c>
      <c r="G223" s="435" t="s">
        <v>639</v>
      </c>
      <c r="H223" s="435" t="s">
        <v>2614</v>
      </c>
      <c r="I223" s="436" t="s">
        <v>2615</v>
      </c>
      <c r="J223" s="428" t="s">
        <v>3404</v>
      </c>
      <c r="K223" s="429" t="s">
        <v>3406</v>
      </c>
      <c r="L223" s="46"/>
      <c r="M223" s="55"/>
      <c r="N223" s="88">
        <v>1812365.7</v>
      </c>
      <c r="O223" s="89">
        <v>2130000</v>
      </c>
      <c r="P223" s="89">
        <v>1810000</v>
      </c>
      <c r="Q223" s="89">
        <v>1901000</v>
      </c>
      <c r="R223" s="240">
        <f>IF(N223="","",Q223-N223)</f>
        <v>88634.300000000047</v>
      </c>
      <c r="S223" s="90">
        <f>IF(N223=0,"",R223/N223)</f>
        <v>4.8905306473191391E-2</v>
      </c>
      <c r="T223" s="240">
        <f>IF(O223="","",Q223-O223)</f>
        <v>-229000</v>
      </c>
      <c r="U223" s="90">
        <f>IF(O223=0,"",T223/O223)</f>
        <v>-0.10751173708920188</v>
      </c>
      <c r="V223" s="240">
        <f>IF(P223="","",Q223-P223)</f>
        <v>91000</v>
      </c>
      <c r="W223" s="90">
        <f>IF(P223=0,"",V223/P223)</f>
        <v>5.0276243093922653E-2</v>
      </c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</row>
    <row r="224" spans="1:35" ht="28.5" customHeight="1">
      <c r="A224" s="65" t="s">
        <v>4176</v>
      </c>
      <c r="B224" s="76" t="s">
        <v>2998</v>
      </c>
      <c r="C224" s="48" t="s">
        <v>2999</v>
      </c>
      <c r="D224" s="48" t="s">
        <v>1464</v>
      </c>
      <c r="E224" s="439" t="s">
        <v>4415</v>
      </c>
      <c r="F224" s="426" t="s">
        <v>4177</v>
      </c>
      <c r="G224" s="435" t="s">
        <v>642</v>
      </c>
      <c r="H224" s="399" t="s">
        <v>2610</v>
      </c>
      <c r="I224" s="436" t="s">
        <v>3254</v>
      </c>
      <c r="J224" s="428" t="s">
        <v>3404</v>
      </c>
      <c r="K224" s="429" t="s">
        <v>3406</v>
      </c>
      <c r="L224" s="46"/>
      <c r="M224" s="55"/>
      <c r="N224" s="88">
        <v>749219.54</v>
      </c>
      <c r="O224" s="89">
        <v>750000</v>
      </c>
      <c r="P224" s="89">
        <v>750000</v>
      </c>
      <c r="Q224" s="89">
        <v>788000</v>
      </c>
      <c r="R224" s="240">
        <f>IF(N224="","",Q224-N224)</f>
        <v>38780.459999999963</v>
      </c>
      <c r="S224" s="90">
        <f>IF(N224=0,"",R224/N224)</f>
        <v>5.176114333590387E-2</v>
      </c>
      <c r="T224" s="240">
        <f>IF(O224="","",Q224-O224)</f>
        <v>38000</v>
      </c>
      <c r="U224" s="90">
        <f>IF(O224=0,"",T224/O224)</f>
        <v>5.0666666666666665E-2</v>
      </c>
      <c r="V224" s="240">
        <f>IF(P224="","",Q224-P224)</f>
        <v>38000</v>
      </c>
      <c r="W224" s="90">
        <f>IF(P224=0,"",V224/P224)</f>
        <v>5.0666666666666665E-2</v>
      </c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</row>
    <row r="225" spans="1:35" ht="52.5">
      <c r="A225" s="65" t="s">
        <v>4394</v>
      </c>
      <c r="B225" s="77" t="s">
        <v>2998</v>
      </c>
      <c r="C225" s="49" t="s">
        <v>2999</v>
      </c>
      <c r="D225" s="49" t="s">
        <v>1315</v>
      </c>
      <c r="E225" s="426" t="s">
        <v>4416</v>
      </c>
      <c r="F225" s="426" t="s">
        <v>4395</v>
      </c>
      <c r="G225" s="398" t="s">
        <v>642</v>
      </c>
      <c r="H225" s="399" t="s">
        <v>2610</v>
      </c>
      <c r="I225" s="430" t="s">
        <v>3254</v>
      </c>
      <c r="J225" s="428" t="s">
        <v>3404</v>
      </c>
      <c r="K225" s="429" t="s">
        <v>3406</v>
      </c>
      <c r="L225" s="46"/>
      <c r="M225" s="55"/>
      <c r="N225" s="88">
        <v>6500345.8499999996</v>
      </c>
      <c r="O225" s="89">
        <v>6500000</v>
      </c>
      <c r="P225" s="89">
        <v>6500000</v>
      </c>
      <c r="Q225" s="89">
        <v>6505000</v>
      </c>
      <c r="R225" s="240">
        <f>IF(N225="","",Q225-N225)</f>
        <v>4654.1500000003725</v>
      </c>
      <c r="S225" s="90">
        <f>IF(N225=0,"",R225/N225)</f>
        <v>7.1598498101456756E-4</v>
      </c>
      <c r="T225" s="240">
        <f>IF(O225="","",Q225-O225)</f>
        <v>5000</v>
      </c>
      <c r="U225" s="90">
        <f>IF(O225=0,"",T225/O225)</f>
        <v>7.6923076923076923E-4</v>
      </c>
      <c r="V225" s="240">
        <f>IF(P225="","",Q225-P225)</f>
        <v>5000</v>
      </c>
      <c r="W225" s="90">
        <f>IF(P225=0,"",V225/P225)</f>
        <v>7.6923076923076923E-4</v>
      </c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</row>
    <row r="226" spans="1:35" ht="36" customHeight="1">
      <c r="A226" s="66" t="s">
        <v>4317</v>
      </c>
      <c r="B226" s="78" t="s">
        <v>2998</v>
      </c>
      <c r="C226" s="50" t="s">
        <v>3089</v>
      </c>
      <c r="D226" s="50" t="s">
        <v>2993</v>
      </c>
      <c r="E226" s="420" t="s">
        <v>4318</v>
      </c>
      <c r="F226" s="420" t="s">
        <v>4319</v>
      </c>
      <c r="G226" s="398"/>
      <c r="H226" s="398"/>
      <c r="I226" s="430"/>
      <c r="J226" s="428"/>
      <c r="K226" s="429"/>
      <c r="L226" s="46"/>
      <c r="M226" s="55"/>
      <c r="N226" s="88">
        <v>0</v>
      </c>
      <c r="O226" s="89">
        <v>0</v>
      </c>
      <c r="P226" s="89">
        <v>0</v>
      </c>
      <c r="Q226" s="89">
        <v>0</v>
      </c>
      <c r="R226" s="240">
        <f>IF(N226="","",Q226-N226)</f>
        <v>0</v>
      </c>
      <c r="S226" s="90" t="str">
        <f>IF(N226=0,"",R226/N226)</f>
        <v/>
      </c>
      <c r="T226" s="240">
        <f>IF(O226="","",Q226-O226)</f>
        <v>0</v>
      </c>
      <c r="U226" s="90" t="str">
        <f>IF(O226=0,"",T226/O226)</f>
        <v/>
      </c>
      <c r="V226" s="240">
        <f>IF(P226="","",Q226-P226)</f>
        <v>0</v>
      </c>
      <c r="W226" s="90" t="str">
        <f>IF(P226=0,"",V226/P226)</f>
        <v/>
      </c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</row>
    <row r="227" spans="1:35" ht="36.75" customHeight="1">
      <c r="A227" s="65" t="s">
        <v>4320</v>
      </c>
      <c r="B227" s="77" t="s">
        <v>2998</v>
      </c>
      <c r="C227" s="49" t="s">
        <v>3089</v>
      </c>
      <c r="D227" s="49" t="s">
        <v>2991</v>
      </c>
      <c r="E227" s="426" t="s">
        <v>5214</v>
      </c>
      <c r="F227" s="426" t="s">
        <v>4321</v>
      </c>
      <c r="G227" s="398" t="s">
        <v>639</v>
      </c>
      <c r="H227" s="398" t="s">
        <v>2614</v>
      </c>
      <c r="I227" s="430" t="s">
        <v>2615</v>
      </c>
      <c r="J227" s="428" t="s">
        <v>3404</v>
      </c>
      <c r="K227" s="429" t="s">
        <v>3406</v>
      </c>
      <c r="L227" s="46"/>
      <c r="M227" s="55"/>
      <c r="N227" s="88">
        <v>0</v>
      </c>
      <c r="O227" s="89">
        <v>0</v>
      </c>
      <c r="P227" s="89">
        <v>0</v>
      </c>
      <c r="Q227" s="89">
        <v>0</v>
      </c>
      <c r="R227" s="240">
        <f>IF(N227="","",Q227-N227)</f>
        <v>0</v>
      </c>
      <c r="S227" s="90" t="str">
        <f>IF(N227=0,"",R227/N227)</f>
        <v/>
      </c>
      <c r="T227" s="240">
        <f>IF(O227="","",Q227-O227)</f>
        <v>0</v>
      </c>
      <c r="U227" s="90" t="str">
        <f>IF(O227=0,"",T227/O227)</f>
        <v/>
      </c>
      <c r="V227" s="240">
        <f>IF(P227="","",Q227-P227)</f>
        <v>0</v>
      </c>
      <c r="W227" s="90" t="str">
        <f>IF(P227=0,"",V227/P227)</f>
        <v/>
      </c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</row>
    <row r="228" spans="1:35" ht="36.75" customHeight="1">
      <c r="A228" s="65" t="s">
        <v>4322</v>
      </c>
      <c r="B228" s="77" t="s">
        <v>2998</v>
      </c>
      <c r="C228" s="49" t="s">
        <v>3089</v>
      </c>
      <c r="D228" s="49" t="s">
        <v>3001</v>
      </c>
      <c r="E228" s="426" t="s">
        <v>4323</v>
      </c>
      <c r="F228" s="426" t="s">
        <v>4324</v>
      </c>
      <c r="G228" s="398" t="s">
        <v>641</v>
      </c>
      <c r="H228" s="399" t="s">
        <v>2609</v>
      </c>
      <c r="I228" s="430" t="s">
        <v>2114</v>
      </c>
      <c r="J228" s="428" t="s">
        <v>3404</v>
      </c>
      <c r="K228" s="429" t="s">
        <v>3406</v>
      </c>
      <c r="L228" s="46"/>
      <c r="M228" s="55"/>
      <c r="N228" s="88">
        <v>0</v>
      </c>
      <c r="O228" s="89">
        <v>0</v>
      </c>
      <c r="P228" s="89">
        <v>0</v>
      </c>
      <c r="Q228" s="89">
        <v>0</v>
      </c>
      <c r="R228" s="240">
        <f>IF(N228="","",Q228-N228)</f>
        <v>0</v>
      </c>
      <c r="S228" s="90" t="str">
        <f>IF(N228=0,"",R228/N228)</f>
        <v/>
      </c>
      <c r="T228" s="240">
        <f>IF(O228="","",Q228-O228)</f>
        <v>0</v>
      </c>
      <c r="U228" s="90" t="str">
        <f>IF(O228=0,"",T228/O228)</f>
        <v/>
      </c>
      <c r="V228" s="240">
        <f>IF(P228="","",Q228-P228)</f>
        <v>0</v>
      </c>
      <c r="W228" s="90" t="str">
        <f>IF(P228=0,"",V228/P228)</f>
        <v/>
      </c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</row>
    <row r="229" spans="1:35" ht="36.75" customHeight="1">
      <c r="A229" s="65" t="s">
        <v>4325</v>
      </c>
      <c r="B229" s="77" t="s">
        <v>2998</v>
      </c>
      <c r="C229" s="49" t="s">
        <v>3089</v>
      </c>
      <c r="D229" s="49" t="s">
        <v>2463</v>
      </c>
      <c r="E229" s="426" t="s">
        <v>4326</v>
      </c>
      <c r="F229" s="426" t="s">
        <v>4327</v>
      </c>
      <c r="G229" s="398" t="s">
        <v>642</v>
      </c>
      <c r="H229" s="399" t="s">
        <v>2610</v>
      </c>
      <c r="I229" s="430" t="s">
        <v>3254</v>
      </c>
      <c r="J229" s="428" t="s">
        <v>3404</v>
      </c>
      <c r="K229" s="429" t="s">
        <v>3406</v>
      </c>
      <c r="L229" s="46"/>
      <c r="M229" s="55"/>
      <c r="N229" s="88">
        <v>0</v>
      </c>
      <c r="O229" s="89">
        <v>0</v>
      </c>
      <c r="P229" s="89">
        <v>448</v>
      </c>
      <c r="Q229" s="89">
        <v>0</v>
      </c>
      <c r="R229" s="240">
        <f>IF(N229="","",Q229-N229)</f>
        <v>0</v>
      </c>
      <c r="S229" s="90" t="str">
        <f>IF(N229=0,"",R229/N229)</f>
        <v/>
      </c>
      <c r="T229" s="240">
        <f>IF(O229="","",Q229-O229)</f>
        <v>0</v>
      </c>
      <c r="U229" s="90" t="str">
        <f>IF(O229=0,"",T229/O229)</f>
        <v/>
      </c>
      <c r="V229" s="240">
        <f>IF(P229="","",Q229-P229)</f>
        <v>-448</v>
      </c>
      <c r="W229" s="90">
        <f>IF(P229=0,"",V229/P229)</f>
        <v>-1</v>
      </c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</row>
    <row r="230" spans="1:35" ht="36.75" customHeight="1">
      <c r="A230" s="65" t="s">
        <v>4328</v>
      </c>
      <c r="B230" s="77" t="s">
        <v>2998</v>
      </c>
      <c r="C230" s="49" t="s">
        <v>3089</v>
      </c>
      <c r="D230" s="49" t="s">
        <v>1314</v>
      </c>
      <c r="E230" s="426" t="s">
        <v>4329</v>
      </c>
      <c r="F230" s="426" t="s">
        <v>4330</v>
      </c>
      <c r="G230" s="398" t="s">
        <v>643</v>
      </c>
      <c r="H230" s="399" t="s">
        <v>4774</v>
      </c>
      <c r="I230" s="430" t="s">
        <v>2611</v>
      </c>
      <c r="J230" s="428" t="s">
        <v>3404</v>
      </c>
      <c r="K230" s="429" t="s">
        <v>3406</v>
      </c>
      <c r="L230" s="46"/>
      <c r="M230" s="55"/>
      <c r="N230" s="88">
        <v>0</v>
      </c>
      <c r="O230" s="89">
        <v>0</v>
      </c>
      <c r="P230" s="89">
        <v>0</v>
      </c>
      <c r="Q230" s="89">
        <v>0</v>
      </c>
      <c r="R230" s="240">
        <f>IF(N230="","",Q230-N230)</f>
        <v>0</v>
      </c>
      <c r="S230" s="90" t="str">
        <f>IF(N230=0,"",R230/N230)</f>
        <v/>
      </c>
      <c r="T230" s="240">
        <f>IF(O230="","",Q230-O230)</f>
        <v>0</v>
      </c>
      <c r="U230" s="90" t="str">
        <f>IF(O230=0,"",T230/O230)</f>
        <v/>
      </c>
      <c r="V230" s="240">
        <f>IF(P230="","",Q230-P230)</f>
        <v>0</v>
      </c>
      <c r="W230" s="90" t="str">
        <f>IF(P230=0,"",V230/P230)</f>
        <v/>
      </c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</row>
    <row r="231" spans="1:35" ht="36.75" customHeight="1">
      <c r="A231" s="65" t="s">
        <v>4331</v>
      </c>
      <c r="B231" s="77" t="s">
        <v>2998</v>
      </c>
      <c r="C231" s="49" t="s">
        <v>3089</v>
      </c>
      <c r="D231" s="49" t="s">
        <v>1315</v>
      </c>
      <c r="E231" s="426" t="s">
        <v>4332</v>
      </c>
      <c r="F231" s="426" t="s">
        <v>4333</v>
      </c>
      <c r="G231" s="398" t="s">
        <v>639</v>
      </c>
      <c r="H231" s="398" t="s">
        <v>2614</v>
      </c>
      <c r="I231" s="430" t="s">
        <v>2615</v>
      </c>
      <c r="J231" s="428" t="s">
        <v>3404</v>
      </c>
      <c r="K231" s="429" t="s">
        <v>3406</v>
      </c>
      <c r="L231" s="46"/>
      <c r="M231" s="55"/>
      <c r="N231" s="88">
        <v>0</v>
      </c>
      <c r="O231" s="89">
        <v>0</v>
      </c>
      <c r="P231" s="89">
        <v>0</v>
      </c>
      <c r="Q231" s="89">
        <v>0</v>
      </c>
      <c r="R231" s="240">
        <f>IF(N231="","",Q231-N231)</f>
        <v>0</v>
      </c>
      <c r="S231" s="90" t="str">
        <f>IF(N231=0,"",R231/N231)</f>
        <v/>
      </c>
      <c r="T231" s="240">
        <f>IF(O231="","",Q231-O231)</f>
        <v>0</v>
      </c>
      <c r="U231" s="90" t="str">
        <f>IF(O231=0,"",T231/O231)</f>
        <v/>
      </c>
      <c r="V231" s="240">
        <f>IF(P231="","",Q231-P231)</f>
        <v>0</v>
      </c>
      <c r="W231" s="90" t="str">
        <f>IF(P231=0,"",V231/P231)</f>
        <v/>
      </c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</row>
    <row r="232" spans="1:35" ht="51.75" customHeight="1">
      <c r="A232" s="65" t="s">
        <v>4334</v>
      </c>
      <c r="B232" s="77" t="s">
        <v>2998</v>
      </c>
      <c r="C232" s="49" t="s">
        <v>3089</v>
      </c>
      <c r="D232" s="49" t="s">
        <v>2138</v>
      </c>
      <c r="E232" s="426" t="s">
        <v>4335</v>
      </c>
      <c r="F232" s="426" t="s">
        <v>4336</v>
      </c>
      <c r="G232" s="398" t="s">
        <v>641</v>
      </c>
      <c r="H232" s="399" t="s">
        <v>2609</v>
      </c>
      <c r="I232" s="430" t="s">
        <v>2114</v>
      </c>
      <c r="J232" s="428" t="s">
        <v>3404</v>
      </c>
      <c r="K232" s="429" t="s">
        <v>3406</v>
      </c>
      <c r="L232" s="46"/>
      <c r="M232" s="55"/>
      <c r="N232" s="88">
        <v>1002</v>
      </c>
      <c r="O232" s="89">
        <v>0</v>
      </c>
      <c r="P232" s="89">
        <v>6510</v>
      </c>
      <c r="Q232" s="89">
        <v>0</v>
      </c>
      <c r="R232" s="240">
        <f>IF(N232="","",Q232-N232)</f>
        <v>-1002</v>
      </c>
      <c r="S232" s="90">
        <f>IF(N232=0,"",R232/N232)</f>
        <v>-1</v>
      </c>
      <c r="T232" s="240">
        <f>IF(O232="","",Q232-O232)</f>
        <v>0</v>
      </c>
      <c r="U232" s="90" t="str">
        <f>IF(O232=0,"",T232/O232)</f>
        <v/>
      </c>
      <c r="V232" s="240">
        <f>IF(P232="","",Q232-P232)</f>
        <v>-6510</v>
      </c>
      <c r="W232" s="90">
        <f>IF(P232=0,"",V232/P232)</f>
        <v>-1</v>
      </c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</row>
    <row r="233" spans="1:35" ht="36.75" customHeight="1">
      <c r="A233" s="65" t="s">
        <v>4337</v>
      </c>
      <c r="B233" s="77" t="s">
        <v>2998</v>
      </c>
      <c r="C233" s="49" t="s">
        <v>3089</v>
      </c>
      <c r="D233" s="49" t="s">
        <v>1581</v>
      </c>
      <c r="E233" s="426" t="s">
        <v>4338</v>
      </c>
      <c r="F233" s="426" t="s">
        <v>5215</v>
      </c>
      <c r="G233" s="398" t="s">
        <v>642</v>
      </c>
      <c r="H233" s="399" t="s">
        <v>2610</v>
      </c>
      <c r="I233" s="430" t="s">
        <v>3254</v>
      </c>
      <c r="J233" s="428" t="s">
        <v>3404</v>
      </c>
      <c r="K233" s="429" t="s">
        <v>3406</v>
      </c>
      <c r="L233" s="46"/>
      <c r="M233" s="55"/>
      <c r="N233" s="88">
        <v>0</v>
      </c>
      <c r="O233" s="89">
        <v>0</v>
      </c>
      <c r="P233" s="89">
        <v>0</v>
      </c>
      <c r="Q233" s="89">
        <v>0</v>
      </c>
      <c r="R233" s="240">
        <f>IF(N233="","",Q233-N233)</f>
        <v>0</v>
      </c>
      <c r="S233" s="90" t="str">
        <f>IF(N233=0,"",R233/N233)</f>
        <v/>
      </c>
      <c r="T233" s="240">
        <f>IF(O233="","",Q233-O233)</f>
        <v>0</v>
      </c>
      <c r="U233" s="90" t="str">
        <f>IF(O233=0,"",T233/O233)</f>
        <v/>
      </c>
      <c r="V233" s="240">
        <f>IF(P233="","",Q233-P233)</f>
        <v>0</v>
      </c>
      <c r="W233" s="90" t="str">
        <f>IF(P233=0,"",V233/P233)</f>
        <v/>
      </c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</row>
    <row r="234" spans="1:35" ht="36.75" customHeight="1">
      <c r="A234" s="65" t="s">
        <v>4339</v>
      </c>
      <c r="B234" s="77" t="s">
        <v>2998</v>
      </c>
      <c r="C234" s="49" t="s">
        <v>3089</v>
      </c>
      <c r="D234" s="49" t="s">
        <v>1582</v>
      </c>
      <c r="E234" s="426" t="s">
        <v>4340</v>
      </c>
      <c r="F234" s="426" t="s">
        <v>4341</v>
      </c>
      <c r="G234" s="398" t="s">
        <v>643</v>
      </c>
      <c r="H234" s="399" t="s">
        <v>4774</v>
      </c>
      <c r="I234" s="430" t="s">
        <v>2611</v>
      </c>
      <c r="J234" s="428" t="s">
        <v>3404</v>
      </c>
      <c r="K234" s="429" t="s">
        <v>3406</v>
      </c>
      <c r="L234" s="46"/>
      <c r="M234" s="55"/>
      <c r="N234" s="88">
        <v>0</v>
      </c>
      <c r="O234" s="89">
        <v>0</v>
      </c>
      <c r="P234" s="89">
        <v>0</v>
      </c>
      <c r="Q234" s="89">
        <v>0</v>
      </c>
      <c r="R234" s="240">
        <f>IF(N234="","",Q234-N234)</f>
        <v>0</v>
      </c>
      <c r="S234" s="90" t="str">
        <f>IF(N234=0,"",R234/N234)</f>
        <v/>
      </c>
      <c r="T234" s="240">
        <f>IF(O234="","",Q234-O234)</f>
        <v>0</v>
      </c>
      <c r="U234" s="90" t="str">
        <f>IF(O234=0,"",T234/O234)</f>
        <v/>
      </c>
      <c r="V234" s="240">
        <f>IF(P234="","",Q234-P234)</f>
        <v>0</v>
      </c>
      <c r="W234" s="90" t="str">
        <f>IF(P234=0,"",V234/P234)</f>
        <v/>
      </c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</row>
    <row r="235" spans="1:35" ht="36.75" customHeight="1">
      <c r="A235" s="66" t="s">
        <v>4342</v>
      </c>
      <c r="B235" s="78" t="s">
        <v>2998</v>
      </c>
      <c r="C235" s="50" t="s">
        <v>1678</v>
      </c>
      <c r="D235" s="50" t="s">
        <v>2993</v>
      </c>
      <c r="E235" s="420" t="s">
        <v>4343</v>
      </c>
      <c r="F235" s="420" t="s">
        <v>4344</v>
      </c>
      <c r="G235" s="398"/>
      <c r="H235" s="398"/>
      <c r="I235" s="430"/>
      <c r="J235" s="428"/>
      <c r="K235" s="429"/>
      <c r="L235" s="46"/>
      <c r="M235" s="55"/>
      <c r="N235" s="88">
        <v>0</v>
      </c>
      <c r="O235" s="89">
        <v>0</v>
      </c>
      <c r="P235" s="89">
        <v>0</v>
      </c>
      <c r="Q235" s="89">
        <v>0</v>
      </c>
      <c r="R235" s="240">
        <f>IF(N235="","",Q235-N235)</f>
        <v>0</v>
      </c>
      <c r="S235" s="90" t="str">
        <f>IF(N235=0,"",R235/N235)</f>
        <v/>
      </c>
      <c r="T235" s="240">
        <f>IF(O235="","",Q235-O235)</f>
        <v>0</v>
      </c>
      <c r="U235" s="90" t="str">
        <f>IF(O235=0,"",T235/O235)</f>
        <v/>
      </c>
      <c r="V235" s="240">
        <f>IF(P235="","",Q235-P235)</f>
        <v>0</v>
      </c>
      <c r="W235" s="90" t="str">
        <f>IF(P235=0,"",V235/P235)</f>
        <v/>
      </c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</row>
    <row r="236" spans="1:35" ht="36.75" customHeight="1">
      <c r="A236" s="65" t="s">
        <v>4345</v>
      </c>
      <c r="B236" s="77" t="s">
        <v>2998</v>
      </c>
      <c r="C236" s="49" t="s">
        <v>1678</v>
      </c>
      <c r="D236" s="49" t="s">
        <v>2991</v>
      </c>
      <c r="E236" s="426" t="s">
        <v>4346</v>
      </c>
      <c r="F236" s="426" t="s">
        <v>4347</v>
      </c>
      <c r="G236" s="398" t="s">
        <v>642</v>
      </c>
      <c r="H236" s="399" t="s">
        <v>2610</v>
      </c>
      <c r="I236" s="430" t="s">
        <v>3254</v>
      </c>
      <c r="J236" s="428" t="s">
        <v>3404</v>
      </c>
      <c r="K236" s="429" t="s">
        <v>3406</v>
      </c>
      <c r="L236" s="46"/>
      <c r="M236" s="55"/>
      <c r="N236" s="88">
        <v>815974.68</v>
      </c>
      <c r="O236" s="89">
        <v>857000</v>
      </c>
      <c r="P236" s="89">
        <v>810000</v>
      </c>
      <c r="Q236" s="89">
        <v>820000</v>
      </c>
      <c r="R236" s="240">
        <f>IF(N236="","",Q236-N236)</f>
        <v>4025.3199999999488</v>
      </c>
      <c r="S236" s="90">
        <f>IF(N236=0,"",R236/N236)</f>
        <v>4.9331432686121448E-3</v>
      </c>
      <c r="T236" s="240">
        <f>IF(O236="","",Q236-O236)</f>
        <v>-37000</v>
      </c>
      <c r="U236" s="90">
        <f>IF(O236=0,"",T236/O236)</f>
        <v>-4.3173862310385065E-2</v>
      </c>
      <c r="V236" s="240">
        <f>IF(P236="","",Q236-P236)</f>
        <v>10000</v>
      </c>
      <c r="W236" s="90">
        <f>IF(P236=0,"",V236/P236)</f>
        <v>1.2345679012345678E-2</v>
      </c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</row>
    <row r="237" spans="1:35" ht="42">
      <c r="A237" s="65" t="s">
        <v>4348</v>
      </c>
      <c r="B237" s="77" t="s">
        <v>2998</v>
      </c>
      <c r="C237" s="49" t="s">
        <v>1678</v>
      </c>
      <c r="D237" s="49" t="s">
        <v>3001</v>
      </c>
      <c r="E237" s="426" t="s">
        <v>4349</v>
      </c>
      <c r="F237" s="426" t="s">
        <v>4350</v>
      </c>
      <c r="G237" s="398" t="s">
        <v>643</v>
      </c>
      <c r="H237" s="399" t="s">
        <v>4774</v>
      </c>
      <c r="I237" s="430" t="s">
        <v>2611</v>
      </c>
      <c r="J237" s="428" t="s">
        <v>3404</v>
      </c>
      <c r="K237" s="429" t="s">
        <v>3406</v>
      </c>
      <c r="L237" s="46"/>
      <c r="M237" s="55"/>
      <c r="N237" s="88">
        <v>0</v>
      </c>
      <c r="O237" s="89">
        <v>0</v>
      </c>
      <c r="P237" s="89">
        <v>0</v>
      </c>
      <c r="Q237" s="89">
        <v>0</v>
      </c>
      <c r="R237" s="240">
        <f>IF(N237="","",Q237-N237)</f>
        <v>0</v>
      </c>
      <c r="S237" s="90" t="str">
        <f>IF(N237=0,"",R237/N237)</f>
        <v/>
      </c>
      <c r="T237" s="240">
        <f>IF(O237="","",Q237-O237)</f>
        <v>0</v>
      </c>
      <c r="U237" s="90" t="str">
        <f>IF(O237=0,"",T237/O237)</f>
        <v/>
      </c>
      <c r="V237" s="240">
        <f>IF(P237="","",Q237-P237)</f>
        <v>0</v>
      </c>
      <c r="W237" s="90" t="str">
        <f>IF(P237=0,"",V237/P237)</f>
        <v/>
      </c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</row>
    <row r="238" spans="1:35" ht="36.75" customHeight="1">
      <c r="A238" s="66" t="s">
        <v>4777</v>
      </c>
      <c r="B238" s="78" t="s">
        <v>2998</v>
      </c>
      <c r="C238" s="50" t="s">
        <v>1709</v>
      </c>
      <c r="D238" s="50" t="s">
        <v>2993</v>
      </c>
      <c r="E238" s="420" t="s">
        <v>4778</v>
      </c>
      <c r="F238" s="420" t="s">
        <v>5393</v>
      </c>
      <c r="G238" s="398"/>
      <c r="H238" s="398"/>
      <c r="I238" s="430"/>
      <c r="J238" s="428"/>
      <c r="K238" s="429"/>
      <c r="L238" s="46"/>
      <c r="M238" s="55"/>
      <c r="N238" s="88">
        <v>0</v>
      </c>
      <c r="O238" s="89">
        <v>0</v>
      </c>
      <c r="P238" s="89">
        <v>0</v>
      </c>
      <c r="Q238" s="89">
        <v>0</v>
      </c>
      <c r="R238" s="240">
        <f>IF(N238="","",Q238-N238)</f>
        <v>0</v>
      </c>
      <c r="S238" s="90" t="str">
        <f>IF(N238=0,"",R238/N238)</f>
        <v/>
      </c>
      <c r="T238" s="240">
        <f>IF(O238="","",Q238-O238)</f>
        <v>0</v>
      </c>
      <c r="U238" s="90" t="str">
        <f>IF(O238=0,"",T238/O238)</f>
        <v/>
      </c>
      <c r="V238" s="240">
        <f>IF(P238="","",Q238-P238)</f>
        <v>0</v>
      </c>
      <c r="W238" s="90" t="str">
        <f>IF(P238=0,"",V238/P238)</f>
        <v/>
      </c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</row>
    <row r="239" spans="1:35" ht="47.25" customHeight="1">
      <c r="A239" s="65" t="s">
        <v>4779</v>
      </c>
      <c r="B239" s="77" t="s">
        <v>2998</v>
      </c>
      <c r="C239" s="49" t="s">
        <v>1709</v>
      </c>
      <c r="D239" s="49" t="s">
        <v>3001</v>
      </c>
      <c r="E239" s="426" t="s">
        <v>5078</v>
      </c>
      <c r="F239" s="426" t="s">
        <v>5216</v>
      </c>
      <c r="G239" s="398" t="s">
        <v>4586</v>
      </c>
      <c r="H239" s="398" t="s">
        <v>2113</v>
      </c>
      <c r="I239" s="430" t="s">
        <v>4780</v>
      </c>
      <c r="J239" s="428" t="s">
        <v>3404</v>
      </c>
      <c r="K239" s="429" t="s">
        <v>3406</v>
      </c>
      <c r="L239" s="46"/>
      <c r="M239" s="55"/>
      <c r="N239" s="250">
        <v>405954</v>
      </c>
      <c r="O239" s="239">
        <v>0</v>
      </c>
      <c r="P239" s="239">
        <v>0</v>
      </c>
      <c r="Q239" s="239">
        <v>109774.5</v>
      </c>
      <c r="R239" s="240">
        <f>IF(N239="","",Q239-N239)</f>
        <v>-296179.5</v>
      </c>
      <c r="S239" s="90">
        <f>IF(N239=0,"",R239/N239)</f>
        <v>-0.72958882040822359</v>
      </c>
      <c r="T239" s="240">
        <f>IF(O239="","",Q239-O239)</f>
        <v>109774.5</v>
      </c>
      <c r="U239" s="90" t="str">
        <f>IF(O239=0,"",T239/O239)</f>
        <v/>
      </c>
      <c r="V239" s="240">
        <f>IF(P239="","",Q239-P239)</f>
        <v>109774.5</v>
      </c>
      <c r="W239" s="90" t="str">
        <f>IF(P239=0,"",V239/P239)</f>
        <v/>
      </c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</row>
    <row r="240" spans="1:35" ht="18" customHeight="1">
      <c r="A240" s="66" t="s">
        <v>1968</v>
      </c>
      <c r="B240" s="75" t="s">
        <v>2998</v>
      </c>
      <c r="C240" s="52" t="s">
        <v>2461</v>
      </c>
      <c r="D240" s="52" t="s">
        <v>2993</v>
      </c>
      <c r="E240" s="434" t="s">
        <v>4212</v>
      </c>
      <c r="F240" s="420" t="s">
        <v>4213</v>
      </c>
      <c r="G240" s="435"/>
      <c r="H240" s="435"/>
      <c r="I240" s="436"/>
      <c r="J240" s="437"/>
      <c r="K240" s="438"/>
      <c r="L240" s="46"/>
      <c r="M240" s="55"/>
      <c r="N240" s="88">
        <v>0</v>
      </c>
      <c r="O240" s="89">
        <v>0</v>
      </c>
      <c r="P240" s="89">
        <v>0</v>
      </c>
      <c r="Q240" s="89">
        <v>0</v>
      </c>
      <c r="R240" s="240">
        <f>IF(N240="","",Q240-N240)</f>
        <v>0</v>
      </c>
      <c r="S240" s="90" t="str">
        <f>IF(N240=0,"",R240/N240)</f>
        <v/>
      </c>
      <c r="T240" s="240">
        <f>IF(O240="","",Q240-O240)</f>
        <v>0</v>
      </c>
      <c r="U240" s="90" t="str">
        <f>IF(O240=0,"",T240/O240)</f>
        <v/>
      </c>
      <c r="V240" s="240">
        <f>IF(P240="","",Q240-P240)</f>
        <v>0</v>
      </c>
      <c r="W240" s="90" t="str">
        <f>IF(P240=0,"",V240/P240)</f>
        <v/>
      </c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</row>
    <row r="241" spans="1:35" ht="28.5" customHeight="1">
      <c r="A241" s="65" t="s">
        <v>1969</v>
      </c>
      <c r="B241" s="76" t="s">
        <v>2998</v>
      </c>
      <c r="C241" s="48" t="s">
        <v>2461</v>
      </c>
      <c r="D241" s="48" t="s">
        <v>2991</v>
      </c>
      <c r="E241" s="439" t="s">
        <v>5217</v>
      </c>
      <c r="F241" s="426" t="s">
        <v>5218</v>
      </c>
      <c r="G241" s="435" t="s">
        <v>49</v>
      </c>
      <c r="H241" s="435" t="s">
        <v>2638</v>
      </c>
      <c r="I241" s="436" t="s">
        <v>2615</v>
      </c>
      <c r="J241" s="428" t="s">
        <v>1932</v>
      </c>
      <c r="K241" s="438" t="s">
        <v>3389</v>
      </c>
      <c r="L241" s="46"/>
      <c r="M241" s="55"/>
      <c r="N241" s="88">
        <v>302173.07</v>
      </c>
      <c r="O241" s="89">
        <v>320000</v>
      </c>
      <c r="P241" s="89">
        <v>280000</v>
      </c>
      <c r="Q241" s="89">
        <v>320000</v>
      </c>
      <c r="R241" s="240">
        <f>IF(N241="","",Q241-N241)</f>
        <v>17826.929999999993</v>
      </c>
      <c r="S241" s="90">
        <f>IF(N241=0,"",R241/N241)</f>
        <v>5.8995760277380085E-2</v>
      </c>
      <c r="T241" s="240">
        <f>IF(O241="","",Q241-O241)</f>
        <v>0</v>
      </c>
      <c r="U241" s="90">
        <f>IF(O241=0,"",T241/O241)</f>
        <v>0</v>
      </c>
      <c r="V241" s="240">
        <f>IF(P241="","",Q241-P241)</f>
        <v>40000</v>
      </c>
      <c r="W241" s="90">
        <f>IF(P241=0,"",V241/P241)</f>
        <v>0.14285714285714285</v>
      </c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</row>
    <row r="242" spans="1:35" ht="28.5" customHeight="1">
      <c r="A242" s="65" t="s">
        <v>2639</v>
      </c>
      <c r="B242" s="76" t="s">
        <v>2998</v>
      </c>
      <c r="C242" s="48" t="s">
        <v>2461</v>
      </c>
      <c r="D242" s="48" t="s">
        <v>1990</v>
      </c>
      <c r="E242" s="439" t="s">
        <v>2640</v>
      </c>
      <c r="F242" s="426" t="s">
        <v>5079</v>
      </c>
      <c r="G242" s="435" t="s">
        <v>53</v>
      </c>
      <c r="H242" s="435" t="s">
        <v>2641</v>
      </c>
      <c r="I242" s="436" t="s">
        <v>1162</v>
      </c>
      <c r="J242" s="428" t="s">
        <v>1932</v>
      </c>
      <c r="K242" s="438" t="s">
        <v>3389</v>
      </c>
      <c r="L242" s="46"/>
      <c r="M242" s="55"/>
      <c r="N242" s="88">
        <v>6180022.6099999994</v>
      </c>
      <c r="O242" s="89">
        <v>6352000</v>
      </c>
      <c r="P242" s="89">
        <v>5400000</v>
      </c>
      <c r="Q242" s="89">
        <v>6200000</v>
      </c>
      <c r="R242" s="240">
        <f>IF(N242="","",Q242-N242)</f>
        <v>19977.390000000596</v>
      </c>
      <c r="S242" s="90">
        <f>IF(N242=0,"",R242/N242)</f>
        <v>3.2325755520173733E-3</v>
      </c>
      <c r="T242" s="240">
        <f>IF(O242="","",Q242-O242)</f>
        <v>-152000</v>
      </c>
      <c r="U242" s="90">
        <f>IF(O242=0,"",T242/O242)</f>
        <v>-2.3929471032745592E-2</v>
      </c>
      <c r="V242" s="240">
        <f>IF(P242="","",Q242-P242)</f>
        <v>800000</v>
      </c>
      <c r="W242" s="90">
        <f>IF(P242=0,"",V242/P242)</f>
        <v>0.14814814814814814</v>
      </c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</row>
    <row r="243" spans="1:35" ht="28.5" customHeight="1">
      <c r="A243" s="65" t="s">
        <v>1970</v>
      </c>
      <c r="B243" s="76" t="s">
        <v>2998</v>
      </c>
      <c r="C243" s="48" t="s">
        <v>2461</v>
      </c>
      <c r="D243" s="48" t="s">
        <v>3001</v>
      </c>
      <c r="E243" s="439" t="s">
        <v>4214</v>
      </c>
      <c r="F243" s="426" t="s">
        <v>5080</v>
      </c>
      <c r="G243" s="435" t="s">
        <v>49</v>
      </c>
      <c r="H243" s="435" t="s">
        <v>2638</v>
      </c>
      <c r="I243" s="436" t="s">
        <v>2615</v>
      </c>
      <c r="J243" s="428" t="s">
        <v>1932</v>
      </c>
      <c r="K243" s="438" t="s">
        <v>3389</v>
      </c>
      <c r="L243" s="46"/>
      <c r="M243" s="55"/>
      <c r="N243" s="88">
        <v>1020177.06</v>
      </c>
      <c r="O243" s="89">
        <v>1085000</v>
      </c>
      <c r="P243" s="89">
        <v>805000</v>
      </c>
      <c r="Q243" s="89">
        <v>805000</v>
      </c>
      <c r="R243" s="240">
        <f>IF(N243="","",Q243-N243)</f>
        <v>-215177.06000000006</v>
      </c>
      <c r="S243" s="90">
        <f>IF(N243=0,"",R243/N243)</f>
        <v>-0.21092128850652656</v>
      </c>
      <c r="T243" s="240">
        <f>IF(O243="","",Q243-O243)</f>
        <v>-280000</v>
      </c>
      <c r="U243" s="90">
        <f>IF(O243=0,"",T243/O243)</f>
        <v>-0.25806451612903225</v>
      </c>
      <c r="V243" s="240">
        <f>IF(P243="","",Q243-P243)</f>
        <v>0</v>
      </c>
      <c r="W243" s="90">
        <f>IF(P243=0,"",V243/P243)</f>
        <v>0</v>
      </c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</row>
    <row r="244" spans="1:35" ht="36.75" customHeight="1">
      <c r="A244" s="67" t="s">
        <v>4215</v>
      </c>
      <c r="B244" s="77" t="s">
        <v>2998</v>
      </c>
      <c r="C244" s="49" t="s">
        <v>2461</v>
      </c>
      <c r="D244" s="49" t="s">
        <v>1307</v>
      </c>
      <c r="E244" s="426" t="s">
        <v>4216</v>
      </c>
      <c r="F244" s="426" t="s">
        <v>5219</v>
      </c>
      <c r="G244" s="398" t="s">
        <v>49</v>
      </c>
      <c r="H244" s="398" t="s">
        <v>2638</v>
      </c>
      <c r="I244" s="430" t="s">
        <v>2615</v>
      </c>
      <c r="J244" s="428" t="s">
        <v>1932</v>
      </c>
      <c r="K244" s="429" t="s">
        <v>3389</v>
      </c>
      <c r="L244" s="46"/>
      <c r="M244" s="55"/>
      <c r="N244" s="88">
        <v>0</v>
      </c>
      <c r="O244" s="89">
        <v>160000</v>
      </c>
      <c r="P244" s="89">
        <v>0</v>
      </c>
      <c r="Q244" s="89">
        <v>160000</v>
      </c>
      <c r="R244" s="240">
        <f>IF(N244="","",Q244-N244)</f>
        <v>160000</v>
      </c>
      <c r="S244" s="90" t="str">
        <f>IF(N244=0,"",R244/N244)</f>
        <v/>
      </c>
      <c r="T244" s="240">
        <f>IF(O244="","",Q244-O244)</f>
        <v>0</v>
      </c>
      <c r="U244" s="90">
        <f>IF(O244=0,"",T244/O244)</f>
        <v>0</v>
      </c>
      <c r="V244" s="240">
        <f>IF(P244="","",Q244-P244)</f>
        <v>160000</v>
      </c>
      <c r="W244" s="90" t="str">
        <f>IF(P244=0,"",V244/P244)</f>
        <v/>
      </c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</row>
    <row r="245" spans="1:35" ht="36.75" customHeight="1">
      <c r="A245" s="67" t="s">
        <v>4436</v>
      </c>
      <c r="B245" s="77" t="s">
        <v>2998</v>
      </c>
      <c r="C245" s="49" t="s">
        <v>2461</v>
      </c>
      <c r="D245" s="49" t="s">
        <v>1308</v>
      </c>
      <c r="E245" s="426" t="s">
        <v>4437</v>
      </c>
      <c r="F245" s="426" t="s">
        <v>5220</v>
      </c>
      <c r="G245" s="398" t="s">
        <v>53</v>
      </c>
      <c r="H245" s="398" t="s">
        <v>2641</v>
      </c>
      <c r="I245" s="430" t="s">
        <v>1162</v>
      </c>
      <c r="J245" s="428" t="s">
        <v>1932</v>
      </c>
      <c r="K245" s="429" t="s">
        <v>3389</v>
      </c>
      <c r="L245" s="46"/>
      <c r="M245" s="55"/>
      <c r="N245" s="88">
        <v>0</v>
      </c>
      <c r="O245" s="89">
        <v>326000</v>
      </c>
      <c r="P245" s="89">
        <v>0</v>
      </c>
      <c r="Q245" s="89">
        <v>326000</v>
      </c>
      <c r="R245" s="240">
        <f>IF(N245="","",Q245-N245)</f>
        <v>326000</v>
      </c>
      <c r="S245" s="90" t="str">
        <f>IF(N245=0,"",R245/N245)</f>
        <v/>
      </c>
      <c r="T245" s="240">
        <f>IF(O245="","",Q245-O245)</f>
        <v>0</v>
      </c>
      <c r="U245" s="90">
        <f>IF(O245=0,"",T245/O245)</f>
        <v>0</v>
      </c>
      <c r="V245" s="240">
        <f>IF(P245="","",Q245-P245)</f>
        <v>326000</v>
      </c>
      <c r="W245" s="90" t="str">
        <f>IF(P245=0,"",V245/P245)</f>
        <v/>
      </c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</row>
    <row r="246" spans="1:35" ht="36" customHeight="1">
      <c r="A246" s="65" t="s">
        <v>2642</v>
      </c>
      <c r="B246" s="76" t="s">
        <v>2998</v>
      </c>
      <c r="C246" s="48" t="s">
        <v>2461</v>
      </c>
      <c r="D246" s="48" t="s">
        <v>1311</v>
      </c>
      <c r="E246" s="439" t="s">
        <v>4217</v>
      </c>
      <c r="F246" s="426" t="s">
        <v>5081</v>
      </c>
      <c r="G246" s="435" t="s">
        <v>53</v>
      </c>
      <c r="H246" s="435" t="s">
        <v>2641</v>
      </c>
      <c r="I246" s="436" t="s">
        <v>1162</v>
      </c>
      <c r="J246" s="428" t="s">
        <v>1932</v>
      </c>
      <c r="K246" s="438" t="s">
        <v>3389</v>
      </c>
      <c r="L246" s="46"/>
      <c r="M246" s="55"/>
      <c r="N246" s="88">
        <v>17273324.489999998</v>
      </c>
      <c r="O246" s="89">
        <v>16935000</v>
      </c>
      <c r="P246" s="89">
        <v>15660000</v>
      </c>
      <c r="Q246" s="89">
        <v>15660000</v>
      </c>
      <c r="R246" s="240">
        <f>IF(N246="","",Q246-N246)</f>
        <v>-1613324.4899999984</v>
      </c>
      <c r="S246" s="90">
        <f>IF(N246=0,"",R246/N246)</f>
        <v>-9.3399767423694047E-2</v>
      </c>
      <c r="T246" s="240">
        <f>IF(O246="","",Q246-O246)</f>
        <v>-1275000</v>
      </c>
      <c r="U246" s="90">
        <f>IF(O246=0,"",T246/O246)</f>
        <v>-7.5287865367581933E-2</v>
      </c>
      <c r="V246" s="240">
        <f>IF(P246="","",Q246-P246)</f>
        <v>0</v>
      </c>
      <c r="W246" s="90">
        <f>IF(P246=0,"",V246/P246)</f>
        <v>0</v>
      </c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</row>
    <row r="247" spans="1:35" ht="28.5" customHeight="1">
      <c r="A247" s="65" t="s">
        <v>1971</v>
      </c>
      <c r="B247" s="76" t="s">
        <v>2998</v>
      </c>
      <c r="C247" s="48" t="s">
        <v>2461</v>
      </c>
      <c r="D247" s="48" t="s">
        <v>2463</v>
      </c>
      <c r="E247" s="439" t="s">
        <v>5082</v>
      </c>
      <c r="F247" s="426" t="s">
        <v>2643</v>
      </c>
      <c r="G247" s="435" t="s">
        <v>49</v>
      </c>
      <c r="H247" s="435" t="s">
        <v>2638</v>
      </c>
      <c r="I247" s="436" t="s">
        <v>2615</v>
      </c>
      <c r="J247" s="428" t="s">
        <v>1932</v>
      </c>
      <c r="K247" s="438" t="s">
        <v>3389</v>
      </c>
      <c r="L247" s="46"/>
      <c r="M247" s="55"/>
      <c r="N247" s="88">
        <v>31097.61</v>
      </c>
      <c r="O247" s="89">
        <v>39000</v>
      </c>
      <c r="P247" s="89">
        <v>30000</v>
      </c>
      <c r="Q247" s="89">
        <v>30000</v>
      </c>
      <c r="R247" s="240">
        <f>IF(N247="","",Q247-N247)</f>
        <v>-1097.6100000000006</v>
      </c>
      <c r="S247" s="90">
        <f>IF(N247=0,"",R247/N247)</f>
        <v>-3.5295638475111128E-2</v>
      </c>
      <c r="T247" s="240">
        <f>IF(O247="","",Q247-O247)</f>
        <v>-9000</v>
      </c>
      <c r="U247" s="90">
        <f>IF(O247=0,"",T247/O247)</f>
        <v>-0.23076923076923078</v>
      </c>
      <c r="V247" s="240">
        <f>IF(P247="","",Q247-P247)</f>
        <v>0</v>
      </c>
      <c r="W247" s="90">
        <f>IF(P247=0,"",V247/P247)</f>
        <v>0</v>
      </c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</row>
    <row r="248" spans="1:35" ht="28.5" customHeight="1">
      <c r="A248" s="65" t="s">
        <v>2644</v>
      </c>
      <c r="B248" s="76" t="s">
        <v>2998</v>
      </c>
      <c r="C248" s="48" t="s">
        <v>2461</v>
      </c>
      <c r="D248" s="48" t="s">
        <v>1461</v>
      </c>
      <c r="E248" s="439" t="s">
        <v>2645</v>
      </c>
      <c r="F248" s="426" t="s">
        <v>4218</v>
      </c>
      <c r="G248" s="435" t="s">
        <v>53</v>
      </c>
      <c r="H248" s="435" t="s">
        <v>2641</v>
      </c>
      <c r="I248" s="436" t="s">
        <v>1162</v>
      </c>
      <c r="J248" s="428" t="s">
        <v>1932</v>
      </c>
      <c r="K248" s="438" t="s">
        <v>3389</v>
      </c>
      <c r="L248" s="46"/>
      <c r="M248" s="55"/>
      <c r="N248" s="88">
        <v>719855.12</v>
      </c>
      <c r="O248" s="89">
        <v>755000</v>
      </c>
      <c r="P248" s="89">
        <v>630000</v>
      </c>
      <c r="Q248" s="89">
        <v>630000</v>
      </c>
      <c r="R248" s="240">
        <f>IF(N248="","",Q248-N248)</f>
        <v>-89855.12</v>
      </c>
      <c r="S248" s="90">
        <f>IF(N248=0,"",R248/N248)</f>
        <v>-0.12482389511934013</v>
      </c>
      <c r="T248" s="240">
        <f>IF(O248="","",Q248-O248)</f>
        <v>-125000</v>
      </c>
      <c r="U248" s="90">
        <f>IF(O248=0,"",T248/O248)</f>
        <v>-0.16556291390728478</v>
      </c>
      <c r="V248" s="240">
        <f>IF(P248="","",Q248-P248)</f>
        <v>0</v>
      </c>
      <c r="W248" s="90">
        <f>IF(P248=0,"",V248/P248)</f>
        <v>0</v>
      </c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</row>
    <row r="249" spans="1:35" ht="28.5" customHeight="1">
      <c r="A249" s="65" t="s">
        <v>1972</v>
      </c>
      <c r="B249" s="76" t="s">
        <v>2998</v>
      </c>
      <c r="C249" s="48" t="s">
        <v>2461</v>
      </c>
      <c r="D249" s="48" t="s">
        <v>1314</v>
      </c>
      <c r="E249" s="439" t="s">
        <v>2646</v>
      </c>
      <c r="F249" s="426" t="s">
        <v>2647</v>
      </c>
      <c r="G249" s="435" t="s">
        <v>49</v>
      </c>
      <c r="H249" s="435" t="s">
        <v>2638</v>
      </c>
      <c r="I249" s="436" t="s">
        <v>2615</v>
      </c>
      <c r="J249" s="428" t="s">
        <v>1932</v>
      </c>
      <c r="K249" s="438" t="s">
        <v>3389</v>
      </c>
      <c r="L249" s="46"/>
      <c r="M249" s="55"/>
      <c r="N249" s="88">
        <v>72613.48</v>
      </c>
      <c r="O249" s="89">
        <v>77000</v>
      </c>
      <c r="P249" s="89">
        <v>82000</v>
      </c>
      <c r="Q249" s="89">
        <v>82000</v>
      </c>
      <c r="R249" s="240">
        <f>IF(N249="","",Q249-N249)</f>
        <v>9386.5200000000041</v>
      </c>
      <c r="S249" s="90">
        <f>IF(N249=0,"",R249/N249)</f>
        <v>0.12926690746676794</v>
      </c>
      <c r="T249" s="240">
        <f>IF(O249="","",Q249-O249)</f>
        <v>5000</v>
      </c>
      <c r="U249" s="90">
        <f>IF(O249=0,"",T249/O249)</f>
        <v>6.4935064935064929E-2</v>
      </c>
      <c r="V249" s="240">
        <f>IF(P249="","",Q249-P249)</f>
        <v>0</v>
      </c>
      <c r="W249" s="90">
        <f>IF(P249=0,"",V249/P249)</f>
        <v>0</v>
      </c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</row>
    <row r="250" spans="1:35" ht="28.5" customHeight="1">
      <c r="A250" s="65" t="s">
        <v>2648</v>
      </c>
      <c r="B250" s="76" t="s">
        <v>2998</v>
      </c>
      <c r="C250" s="48" t="s">
        <v>2461</v>
      </c>
      <c r="D250" s="48" t="s">
        <v>1464</v>
      </c>
      <c r="E250" s="439" t="s">
        <v>2121</v>
      </c>
      <c r="F250" s="426" t="s">
        <v>4219</v>
      </c>
      <c r="G250" s="435" t="s">
        <v>53</v>
      </c>
      <c r="H250" s="435" t="s">
        <v>2641</v>
      </c>
      <c r="I250" s="436" t="s">
        <v>1162</v>
      </c>
      <c r="J250" s="428" t="s">
        <v>1932</v>
      </c>
      <c r="K250" s="438" t="s">
        <v>3389</v>
      </c>
      <c r="L250" s="46"/>
      <c r="M250" s="55"/>
      <c r="N250" s="88">
        <v>2271966.16</v>
      </c>
      <c r="O250" s="89">
        <v>2400000</v>
      </c>
      <c r="P250" s="89">
        <v>2050000</v>
      </c>
      <c r="Q250" s="89">
        <v>2050000</v>
      </c>
      <c r="R250" s="240">
        <f>IF(N250="","",Q250-N250)</f>
        <v>-221966.16000000015</v>
      </c>
      <c r="S250" s="90">
        <f>IF(N250=0,"",R250/N250)</f>
        <v>-9.7697828386669336E-2</v>
      </c>
      <c r="T250" s="240">
        <f>IF(O250="","",Q250-O250)</f>
        <v>-350000</v>
      </c>
      <c r="U250" s="90">
        <f>IF(O250=0,"",T250/O250)</f>
        <v>-0.14583333333333334</v>
      </c>
      <c r="V250" s="240">
        <f>IF(P250="","",Q250-P250)</f>
        <v>0</v>
      </c>
      <c r="W250" s="90">
        <f>IF(P250=0,"",V250/P250)</f>
        <v>0</v>
      </c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</row>
    <row r="251" spans="1:35" ht="15.75" customHeight="1">
      <c r="A251" s="66" t="s">
        <v>1973</v>
      </c>
      <c r="B251" s="75" t="s">
        <v>2998</v>
      </c>
      <c r="C251" s="52" t="s">
        <v>1991</v>
      </c>
      <c r="D251" s="52" t="s">
        <v>2993</v>
      </c>
      <c r="E251" s="434" t="s">
        <v>1975</v>
      </c>
      <c r="F251" s="420" t="s">
        <v>1974</v>
      </c>
      <c r="G251" s="435"/>
      <c r="H251" s="435"/>
      <c r="I251" s="436"/>
      <c r="J251" s="437"/>
      <c r="K251" s="438"/>
      <c r="L251" s="46"/>
      <c r="M251" s="55"/>
      <c r="N251" s="88">
        <v>0</v>
      </c>
      <c r="O251" s="89">
        <v>0</v>
      </c>
      <c r="P251" s="89">
        <v>0</v>
      </c>
      <c r="Q251" s="89">
        <v>0</v>
      </c>
      <c r="R251" s="240">
        <f>IF(N251="","",Q251-N251)</f>
        <v>0</v>
      </c>
      <c r="S251" s="90" t="str">
        <f>IF(N251=0,"",R251/N251)</f>
        <v/>
      </c>
      <c r="T251" s="240">
        <f>IF(O251="","",Q251-O251)</f>
        <v>0</v>
      </c>
      <c r="U251" s="90" t="str">
        <f>IF(O251=0,"",T251/O251)</f>
        <v/>
      </c>
      <c r="V251" s="240">
        <f>IF(P251="","",Q251-P251)</f>
        <v>0</v>
      </c>
      <c r="W251" s="90" t="str">
        <f>IF(P251=0,"",V251/P251)</f>
        <v/>
      </c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</row>
    <row r="252" spans="1:35" ht="15.75" customHeight="1">
      <c r="A252" s="65" t="s">
        <v>1976</v>
      </c>
      <c r="B252" s="76" t="s">
        <v>2998</v>
      </c>
      <c r="C252" s="48" t="s">
        <v>1991</v>
      </c>
      <c r="D252" s="48" t="s">
        <v>2991</v>
      </c>
      <c r="E252" s="439" t="s">
        <v>2122</v>
      </c>
      <c r="F252" s="426" t="s">
        <v>2123</v>
      </c>
      <c r="G252" s="435" t="s">
        <v>618</v>
      </c>
      <c r="H252" s="435" t="s">
        <v>2124</v>
      </c>
      <c r="I252" s="436" t="s">
        <v>1162</v>
      </c>
      <c r="J252" s="428" t="s">
        <v>3398</v>
      </c>
      <c r="K252" s="438" t="s">
        <v>3400</v>
      </c>
      <c r="L252" s="46"/>
      <c r="M252" s="55"/>
      <c r="N252" s="88">
        <v>43530.98</v>
      </c>
      <c r="O252" s="89">
        <v>38000</v>
      </c>
      <c r="P252" s="89">
        <v>43000</v>
      </c>
      <c r="Q252" s="89">
        <v>43000</v>
      </c>
      <c r="R252" s="240">
        <f>IF(N252="","",Q252-N252)</f>
        <v>-530.9800000000032</v>
      </c>
      <c r="S252" s="90">
        <f>IF(N252=0,"",R252/N252)</f>
        <v>-1.219774974052969E-2</v>
      </c>
      <c r="T252" s="240">
        <f>IF(O252="","",Q252-O252)</f>
        <v>5000</v>
      </c>
      <c r="U252" s="90">
        <f>IF(O252=0,"",T252/O252)</f>
        <v>0.13157894736842105</v>
      </c>
      <c r="V252" s="240">
        <f>IF(P252="","",Q252-P252)</f>
        <v>0</v>
      </c>
      <c r="W252" s="90">
        <f>IF(P252=0,"",V252/P252)</f>
        <v>0</v>
      </c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</row>
    <row r="253" spans="1:35" ht="36.75" customHeight="1">
      <c r="A253" s="65" t="s">
        <v>2125</v>
      </c>
      <c r="B253" s="76" t="s">
        <v>2998</v>
      </c>
      <c r="C253" s="48" t="s">
        <v>1991</v>
      </c>
      <c r="D253" s="48" t="s">
        <v>3001</v>
      </c>
      <c r="E253" s="439" t="s">
        <v>2126</v>
      </c>
      <c r="F253" s="426" t="s">
        <v>2127</v>
      </c>
      <c r="G253" s="398" t="s">
        <v>181</v>
      </c>
      <c r="H253" s="398" t="s">
        <v>3239</v>
      </c>
      <c r="I253" s="436" t="s">
        <v>3240</v>
      </c>
      <c r="J253" s="437" t="s">
        <v>2681</v>
      </c>
      <c r="K253" s="438" t="s">
        <v>2683</v>
      </c>
      <c r="L253" s="46"/>
      <c r="M253" s="55"/>
      <c r="N253" s="88">
        <v>0</v>
      </c>
      <c r="O253" s="89">
        <v>0</v>
      </c>
      <c r="P253" s="89">
        <v>0</v>
      </c>
      <c r="Q253" s="89">
        <v>0</v>
      </c>
      <c r="R253" s="240">
        <f>IF(N253="","",Q253-N253)</f>
        <v>0</v>
      </c>
      <c r="S253" s="90" t="str">
        <f>IF(N253=0,"",R253/N253)</f>
        <v/>
      </c>
      <c r="T253" s="240">
        <f>IF(O253="","",Q253-O253)</f>
        <v>0</v>
      </c>
      <c r="U253" s="90" t="str">
        <f>IF(O253=0,"",T253/O253)</f>
        <v/>
      </c>
      <c r="V253" s="240">
        <f>IF(P253="","",Q253-P253)</f>
        <v>0</v>
      </c>
      <c r="W253" s="90" t="str">
        <f>IF(P253=0,"",V253/P253)</f>
        <v/>
      </c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</row>
    <row r="254" spans="1:35" ht="31.5">
      <c r="A254" s="65" t="s">
        <v>2128</v>
      </c>
      <c r="B254" s="76" t="s">
        <v>2998</v>
      </c>
      <c r="C254" s="48" t="s">
        <v>1991</v>
      </c>
      <c r="D254" s="48" t="s">
        <v>1307</v>
      </c>
      <c r="E254" s="439" t="s">
        <v>5221</v>
      </c>
      <c r="F254" s="426" t="s">
        <v>4396</v>
      </c>
      <c r="G254" s="435" t="s">
        <v>616</v>
      </c>
      <c r="H254" s="435" t="s">
        <v>2129</v>
      </c>
      <c r="I254" s="436" t="s">
        <v>3243</v>
      </c>
      <c r="J254" s="428" t="s">
        <v>3398</v>
      </c>
      <c r="K254" s="438" t="s">
        <v>3400</v>
      </c>
      <c r="L254" s="46"/>
      <c r="M254" s="55"/>
      <c r="N254" s="250">
        <v>650799.79</v>
      </c>
      <c r="O254" s="239">
        <v>494000</v>
      </c>
      <c r="P254" s="239">
        <v>494000</v>
      </c>
      <c r="Q254" s="239">
        <v>456525.54</v>
      </c>
      <c r="R254" s="240">
        <f>IF(N254="","",Q254-N254)</f>
        <v>-194274.25000000006</v>
      </c>
      <c r="S254" s="90">
        <f>IF(N254=0,"",R254/N254)</f>
        <v>-0.29851615348554439</v>
      </c>
      <c r="T254" s="240">
        <f>IF(O254="","",Q254-O254)</f>
        <v>-37474.460000000021</v>
      </c>
      <c r="U254" s="90">
        <f>IF(O254=0,"",T254/O254)</f>
        <v>-7.5859230769230818E-2</v>
      </c>
      <c r="V254" s="240">
        <f>IF(P254="","",Q254-P254)</f>
        <v>-37474.460000000021</v>
      </c>
      <c r="W254" s="90">
        <f>IF(P254=0,"",V254/P254)</f>
        <v>-7.5859230769230818E-2</v>
      </c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</row>
    <row r="255" spans="1:35" ht="25.5" customHeight="1">
      <c r="A255" s="68" t="s">
        <v>1977</v>
      </c>
      <c r="B255" s="78" t="s">
        <v>2998</v>
      </c>
      <c r="C255" s="50" t="s">
        <v>1978</v>
      </c>
      <c r="D255" s="50" t="s">
        <v>2993</v>
      </c>
      <c r="E255" s="420" t="s">
        <v>2130</v>
      </c>
      <c r="F255" s="420" t="s">
        <v>2131</v>
      </c>
      <c r="G255" s="435"/>
      <c r="H255" s="435"/>
      <c r="I255" s="436"/>
      <c r="J255" s="437"/>
      <c r="K255" s="438"/>
      <c r="L255" s="46"/>
      <c r="M255" s="55"/>
      <c r="N255" s="88">
        <v>0</v>
      </c>
      <c r="O255" s="89">
        <v>0</v>
      </c>
      <c r="P255" s="89">
        <v>0</v>
      </c>
      <c r="Q255" s="89">
        <v>0</v>
      </c>
      <c r="R255" s="240">
        <f>IF(N255="","",Q255-N255)</f>
        <v>0</v>
      </c>
      <c r="S255" s="90" t="str">
        <f>IF(N255=0,"",R255/N255)</f>
        <v/>
      </c>
      <c r="T255" s="240">
        <f>IF(O255="","",Q255-O255)</f>
        <v>0</v>
      </c>
      <c r="U255" s="90" t="str">
        <f>IF(O255=0,"",T255/O255)</f>
        <v/>
      </c>
      <c r="V255" s="240">
        <f>IF(P255="","",Q255-P255)</f>
        <v>0</v>
      </c>
      <c r="W255" s="90" t="str">
        <f>IF(P255=0,"",V255/P255)</f>
        <v/>
      </c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</row>
    <row r="256" spans="1:35" ht="25.5" customHeight="1">
      <c r="A256" s="67" t="s">
        <v>1979</v>
      </c>
      <c r="B256" s="76" t="s">
        <v>2998</v>
      </c>
      <c r="C256" s="48" t="s">
        <v>1978</v>
      </c>
      <c r="D256" s="48" t="s">
        <v>2991</v>
      </c>
      <c r="E256" s="426" t="s">
        <v>2130</v>
      </c>
      <c r="F256" s="426" t="s">
        <v>2131</v>
      </c>
      <c r="G256" s="435" t="s">
        <v>63</v>
      </c>
      <c r="H256" s="435" t="s">
        <v>3098</v>
      </c>
      <c r="I256" s="436" t="s">
        <v>1162</v>
      </c>
      <c r="J256" s="437" t="s">
        <v>1811</v>
      </c>
      <c r="K256" s="438" t="s">
        <v>3391</v>
      </c>
      <c r="L256" s="46"/>
      <c r="M256" s="55"/>
      <c r="N256" s="88">
        <v>557514.46</v>
      </c>
      <c r="O256" s="89">
        <v>882000</v>
      </c>
      <c r="P256" s="89">
        <v>600000</v>
      </c>
      <c r="Q256" s="89">
        <v>650000</v>
      </c>
      <c r="R256" s="240">
        <f>IF(N256="","",Q256-N256)</f>
        <v>92485.540000000037</v>
      </c>
      <c r="S256" s="90">
        <f>IF(N256=0,"",R256/N256)</f>
        <v>0.16588904259093126</v>
      </c>
      <c r="T256" s="240">
        <f>IF(O256="","",Q256-O256)</f>
        <v>-232000</v>
      </c>
      <c r="U256" s="90">
        <f>IF(O256=0,"",T256/O256)</f>
        <v>-0.26303854875283444</v>
      </c>
      <c r="V256" s="240">
        <f>IF(P256="","",Q256-P256)</f>
        <v>50000</v>
      </c>
      <c r="W256" s="90">
        <f>IF(P256=0,"",V256/P256)</f>
        <v>8.3333333333333329E-2</v>
      </c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</row>
    <row r="257" spans="1:35" ht="25.5" customHeight="1">
      <c r="A257" s="68" t="s">
        <v>2132</v>
      </c>
      <c r="B257" s="78" t="s">
        <v>2998</v>
      </c>
      <c r="C257" s="50" t="s">
        <v>2133</v>
      </c>
      <c r="D257" s="50" t="s">
        <v>2993</v>
      </c>
      <c r="E257" s="434" t="s">
        <v>2134</v>
      </c>
      <c r="F257" s="434" t="s">
        <v>2135</v>
      </c>
      <c r="G257" s="435"/>
      <c r="H257" s="435"/>
      <c r="I257" s="436"/>
      <c r="J257" s="437"/>
      <c r="K257" s="438"/>
      <c r="L257" s="46"/>
      <c r="M257" s="55"/>
      <c r="N257" s="88">
        <v>0</v>
      </c>
      <c r="O257" s="89">
        <v>0</v>
      </c>
      <c r="P257" s="89">
        <v>0</v>
      </c>
      <c r="Q257" s="89">
        <v>0</v>
      </c>
      <c r="R257" s="240">
        <f>IF(N257="","",Q257-N257)</f>
        <v>0</v>
      </c>
      <c r="S257" s="90" t="str">
        <f>IF(N257=0,"",R257/N257)</f>
        <v/>
      </c>
      <c r="T257" s="240">
        <f>IF(O257="","",Q257-O257)</f>
        <v>0</v>
      </c>
      <c r="U257" s="90" t="str">
        <f>IF(O257=0,"",T257/O257)</f>
        <v/>
      </c>
      <c r="V257" s="240">
        <f>IF(P257="","",Q257-P257)</f>
        <v>0</v>
      </c>
      <c r="W257" s="90" t="str">
        <f>IF(P257=0,"",V257/P257)</f>
        <v/>
      </c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</row>
    <row r="258" spans="1:35" ht="52.5">
      <c r="A258" s="67" t="s">
        <v>2136</v>
      </c>
      <c r="B258" s="77" t="s">
        <v>2998</v>
      </c>
      <c r="C258" s="49" t="s">
        <v>2133</v>
      </c>
      <c r="D258" s="49" t="s">
        <v>2911</v>
      </c>
      <c r="E258" s="426" t="s">
        <v>2137</v>
      </c>
      <c r="F258" s="426" t="s">
        <v>2879</v>
      </c>
      <c r="G258" s="398" t="s">
        <v>600</v>
      </c>
      <c r="H258" s="398" t="s">
        <v>2880</v>
      </c>
      <c r="I258" s="430" t="s">
        <v>2881</v>
      </c>
      <c r="J258" s="428" t="s">
        <v>1305</v>
      </c>
      <c r="K258" s="429" t="s">
        <v>3397</v>
      </c>
      <c r="L258" s="46"/>
      <c r="M258" s="55"/>
      <c r="N258" s="88">
        <v>84620.58</v>
      </c>
      <c r="O258" s="89">
        <v>85000</v>
      </c>
      <c r="P258" s="89">
        <v>95000</v>
      </c>
      <c r="Q258" s="89">
        <v>95000</v>
      </c>
      <c r="R258" s="240">
        <f>IF(N258="","",Q258-N258)</f>
        <v>10379.419999999998</v>
      </c>
      <c r="S258" s="90">
        <f>IF(N258=0,"",R258/N258)</f>
        <v>0.1226583415051043</v>
      </c>
      <c r="T258" s="240">
        <f>IF(O258="","",Q258-O258)</f>
        <v>10000</v>
      </c>
      <c r="U258" s="90">
        <f>IF(O258=0,"",T258/O258)</f>
        <v>0.11764705882352941</v>
      </c>
      <c r="V258" s="240">
        <f>IF(P258="","",Q258-P258)</f>
        <v>0</v>
      </c>
      <c r="W258" s="90">
        <f>IF(P258=0,"",V258/P258)</f>
        <v>0</v>
      </c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</row>
    <row r="259" spans="1:35" ht="36.75" customHeight="1">
      <c r="A259" s="67" t="s">
        <v>2882</v>
      </c>
      <c r="B259" s="77" t="s">
        <v>2998</v>
      </c>
      <c r="C259" s="49" t="s">
        <v>2133</v>
      </c>
      <c r="D259" s="49" t="s">
        <v>2991</v>
      </c>
      <c r="E259" s="426" t="s">
        <v>4397</v>
      </c>
      <c r="F259" s="426" t="s">
        <v>4398</v>
      </c>
      <c r="G259" s="435" t="s">
        <v>602</v>
      </c>
      <c r="H259" s="435" t="s">
        <v>2883</v>
      </c>
      <c r="I259" s="436" t="s">
        <v>3243</v>
      </c>
      <c r="J259" s="437" t="s">
        <v>1305</v>
      </c>
      <c r="K259" s="438" t="s">
        <v>3397</v>
      </c>
      <c r="L259" s="46"/>
      <c r="M259" s="55"/>
      <c r="N259" s="250">
        <v>1509169.9</v>
      </c>
      <c r="O259" s="239">
        <v>1278000</v>
      </c>
      <c r="P259" s="239">
        <v>1278000</v>
      </c>
      <c r="Q259" s="239">
        <v>1244765.07</v>
      </c>
      <c r="R259" s="240">
        <f>IF(N259="","",Q259-N259)</f>
        <v>-264404.82999999984</v>
      </c>
      <c r="S259" s="90">
        <f>IF(N259=0,"",R259/N259)</f>
        <v>-0.17519884938070912</v>
      </c>
      <c r="T259" s="240">
        <f>IF(O259="","",Q259-O259)</f>
        <v>-33234.929999999935</v>
      </c>
      <c r="U259" s="90">
        <f>IF(O259=0,"",T259/O259)</f>
        <v>-2.6005422535211216E-2</v>
      </c>
      <c r="V259" s="240">
        <f>IF(P259="","",Q259-P259)</f>
        <v>-33234.929999999935</v>
      </c>
      <c r="W259" s="90">
        <f>IF(P259=0,"",V259/P259)</f>
        <v>-2.6005422535211216E-2</v>
      </c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</row>
    <row r="260" spans="1:35" ht="36.75" customHeight="1">
      <c r="A260" s="67" t="s">
        <v>2884</v>
      </c>
      <c r="B260" s="77" t="s">
        <v>2998</v>
      </c>
      <c r="C260" s="49" t="s">
        <v>2133</v>
      </c>
      <c r="D260" s="49" t="s">
        <v>1990</v>
      </c>
      <c r="E260" s="426" t="s">
        <v>2885</v>
      </c>
      <c r="F260" s="426" t="s">
        <v>2886</v>
      </c>
      <c r="G260" s="398" t="s">
        <v>604</v>
      </c>
      <c r="H260" s="398" t="s">
        <v>2887</v>
      </c>
      <c r="I260" s="430" t="s">
        <v>2888</v>
      </c>
      <c r="J260" s="428" t="s">
        <v>1305</v>
      </c>
      <c r="K260" s="429" t="s">
        <v>3397</v>
      </c>
      <c r="L260" s="46"/>
      <c r="M260" s="55"/>
      <c r="N260" s="88">
        <v>1475801.75</v>
      </c>
      <c r="O260" s="89">
        <v>1454000</v>
      </c>
      <c r="P260" s="89">
        <v>1750000</v>
      </c>
      <c r="Q260" s="89">
        <v>1750000</v>
      </c>
      <c r="R260" s="240">
        <f>IF(N260="","",Q260-N260)</f>
        <v>274198.25</v>
      </c>
      <c r="S260" s="90">
        <f>IF(N260=0,"",R260/N260)</f>
        <v>0.18579612742700705</v>
      </c>
      <c r="T260" s="240">
        <f>IF(O260="","",Q260-O260)</f>
        <v>296000</v>
      </c>
      <c r="U260" s="90">
        <f>IF(O260=0,"",T260/O260)</f>
        <v>0.20357634112792297</v>
      </c>
      <c r="V260" s="240">
        <f>IF(P260="","",Q260-P260)</f>
        <v>0</v>
      </c>
      <c r="W260" s="90">
        <f>IF(P260=0,"",V260/P260)</f>
        <v>0</v>
      </c>
      <c r="Y260" s="62"/>
      <c r="Z260" s="408"/>
      <c r="AA260" s="62"/>
      <c r="AB260" s="62"/>
      <c r="AC260" s="62"/>
      <c r="AD260" s="62"/>
      <c r="AE260" s="62"/>
      <c r="AF260" s="62"/>
      <c r="AG260" s="62"/>
      <c r="AH260" s="62"/>
      <c r="AI260" s="62"/>
    </row>
    <row r="261" spans="1:35" ht="36.75" customHeight="1">
      <c r="A261" s="68" t="s">
        <v>4430</v>
      </c>
      <c r="B261" s="78" t="s">
        <v>2998</v>
      </c>
      <c r="C261" s="50" t="s">
        <v>4431</v>
      </c>
      <c r="D261" s="50" t="s">
        <v>2993</v>
      </c>
      <c r="E261" s="420" t="s">
        <v>5394</v>
      </c>
      <c r="F261" s="420" t="s">
        <v>4432</v>
      </c>
      <c r="G261" s="398"/>
      <c r="H261" s="398"/>
      <c r="I261" s="441"/>
      <c r="J261" s="428"/>
      <c r="K261" s="429"/>
      <c r="L261" s="442"/>
      <c r="M261" s="55"/>
      <c r="N261" s="88">
        <v>0</v>
      </c>
      <c r="O261" s="89">
        <v>0</v>
      </c>
      <c r="P261" s="89">
        <v>0</v>
      </c>
      <c r="Q261" s="89">
        <v>0</v>
      </c>
      <c r="R261" s="240">
        <f>IF(N261="","",Q261-N261)</f>
        <v>0</v>
      </c>
      <c r="S261" s="90" t="str">
        <f>IF(N261=0,"",R261/N261)</f>
        <v/>
      </c>
      <c r="T261" s="240">
        <f>IF(O261="","",Q261-O261)</f>
        <v>0</v>
      </c>
      <c r="U261" s="90" t="str">
        <f>IF(O261=0,"",T261/O261)</f>
        <v/>
      </c>
      <c r="V261" s="240">
        <f>IF(P261="","",Q261-P261)</f>
        <v>0</v>
      </c>
      <c r="W261" s="90" t="str">
        <f>IF(P261=0,"",V261/P261)</f>
        <v/>
      </c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</row>
    <row r="262" spans="1:35" ht="52.5">
      <c r="A262" s="67" t="s">
        <v>4433</v>
      </c>
      <c r="B262" s="77" t="s">
        <v>2998</v>
      </c>
      <c r="C262" s="49" t="s">
        <v>4431</v>
      </c>
      <c r="D262" s="49" t="s">
        <v>2911</v>
      </c>
      <c r="E262" s="426" t="s">
        <v>5222</v>
      </c>
      <c r="F262" s="426" t="s">
        <v>5083</v>
      </c>
      <c r="G262" s="398" t="s">
        <v>53</v>
      </c>
      <c r="H262" s="443" t="s">
        <v>2638</v>
      </c>
      <c r="I262" s="444" t="s">
        <v>2615</v>
      </c>
      <c r="J262" s="445" t="s">
        <v>1932</v>
      </c>
      <c r="K262" s="446" t="s">
        <v>3389</v>
      </c>
      <c r="L262" s="442"/>
      <c r="M262" s="55"/>
      <c r="N262" s="88">
        <v>1703.5</v>
      </c>
      <c r="O262" s="89">
        <v>10000</v>
      </c>
      <c r="P262" s="89">
        <v>1000</v>
      </c>
      <c r="Q262" s="89">
        <v>10000</v>
      </c>
      <c r="R262" s="240">
        <f>IF(N262="","",Q262-N262)</f>
        <v>8296.5</v>
      </c>
      <c r="S262" s="90">
        <f>IF(N262=0,"",R262/N262)</f>
        <v>4.8702670971529205</v>
      </c>
      <c r="T262" s="240">
        <f>IF(O262="","",Q262-O262)</f>
        <v>0</v>
      </c>
      <c r="U262" s="90">
        <f>IF(O262=0,"",T262/O262)</f>
        <v>0</v>
      </c>
      <c r="V262" s="240">
        <f>IF(P262="","",Q262-P262)</f>
        <v>9000</v>
      </c>
      <c r="W262" s="90">
        <f>IF(P262=0,"",V262/P262)</f>
        <v>9</v>
      </c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</row>
    <row r="263" spans="1:35" ht="42">
      <c r="A263" s="67" t="s">
        <v>4434</v>
      </c>
      <c r="B263" s="77" t="s">
        <v>2998</v>
      </c>
      <c r="C263" s="49" t="s">
        <v>4431</v>
      </c>
      <c r="D263" s="49" t="s">
        <v>1990</v>
      </c>
      <c r="E263" s="426" t="s">
        <v>5084</v>
      </c>
      <c r="F263" s="426" t="s">
        <v>5085</v>
      </c>
      <c r="G263" s="398" t="s">
        <v>53</v>
      </c>
      <c r="H263" s="443" t="s">
        <v>2641</v>
      </c>
      <c r="I263" s="444" t="s">
        <v>1162</v>
      </c>
      <c r="J263" s="445" t="s">
        <v>1932</v>
      </c>
      <c r="K263" s="446" t="s">
        <v>4435</v>
      </c>
      <c r="L263" s="442"/>
      <c r="M263" s="55"/>
      <c r="N263" s="88">
        <v>46211.24</v>
      </c>
      <c r="O263" s="89">
        <v>100000</v>
      </c>
      <c r="P263" s="89">
        <v>60000</v>
      </c>
      <c r="Q263" s="89">
        <v>100000</v>
      </c>
      <c r="R263" s="240">
        <f>IF(N263="","",Q263-N263)</f>
        <v>53788.76</v>
      </c>
      <c r="S263" s="90">
        <f>IF(N263=0,"",R263/N263)</f>
        <v>1.1639756907626804</v>
      </c>
      <c r="T263" s="240">
        <f>IF(O263="","",Q263-O263)</f>
        <v>0</v>
      </c>
      <c r="U263" s="90">
        <f>IF(O263=0,"",T263/O263)</f>
        <v>0</v>
      </c>
      <c r="V263" s="240">
        <f>IF(P263="","",Q263-P263)</f>
        <v>40000</v>
      </c>
      <c r="W263" s="90">
        <f>IF(P263=0,"",V263/P263)</f>
        <v>0.66666666666666663</v>
      </c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</row>
    <row r="264" spans="1:35" ht="42">
      <c r="A264" s="64" t="s">
        <v>1980</v>
      </c>
      <c r="B264" s="86" t="s">
        <v>1981</v>
      </c>
      <c r="C264" s="87" t="s">
        <v>2992</v>
      </c>
      <c r="D264" s="87" t="s">
        <v>2993</v>
      </c>
      <c r="E264" s="415" t="s">
        <v>5086</v>
      </c>
      <c r="F264" s="415" t="s">
        <v>5395</v>
      </c>
      <c r="G264" s="416"/>
      <c r="H264" s="416"/>
      <c r="I264" s="447"/>
      <c r="J264" s="418"/>
      <c r="K264" s="419"/>
      <c r="L264" s="46"/>
      <c r="M264" s="96"/>
      <c r="N264" s="88">
        <v>0</v>
      </c>
      <c r="O264" s="89">
        <v>0</v>
      </c>
      <c r="P264" s="89">
        <v>0</v>
      </c>
      <c r="Q264" s="89">
        <v>0</v>
      </c>
      <c r="R264" s="240">
        <f>IF(N264="","",Q264-N264)</f>
        <v>0</v>
      </c>
      <c r="S264" s="90" t="str">
        <f>IF(N264=0,"",R264/N264)</f>
        <v/>
      </c>
      <c r="T264" s="240">
        <f>IF(O264="","",Q264-O264)</f>
        <v>0</v>
      </c>
      <c r="U264" s="90" t="str">
        <f>IF(O264=0,"",T264/O264)</f>
        <v/>
      </c>
      <c r="V264" s="240">
        <f>IF(P264="","",Q264-P264)</f>
        <v>0</v>
      </c>
      <c r="W264" s="90" t="str">
        <f>IF(P264=0,"",V264/P264)</f>
        <v/>
      </c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</row>
    <row r="265" spans="1:35" ht="18.75" customHeight="1">
      <c r="A265" s="66" t="s">
        <v>1982</v>
      </c>
      <c r="B265" s="75" t="s">
        <v>1981</v>
      </c>
      <c r="C265" s="52" t="s">
        <v>2994</v>
      </c>
      <c r="D265" s="52" t="s">
        <v>2993</v>
      </c>
      <c r="E265" s="420" t="s">
        <v>1984</v>
      </c>
      <c r="F265" s="420" t="s">
        <v>1983</v>
      </c>
      <c r="G265" s="435"/>
      <c r="H265" s="435"/>
      <c r="I265" s="436"/>
      <c r="J265" s="437"/>
      <c r="K265" s="438"/>
      <c r="L265" s="46"/>
      <c r="M265" s="55"/>
      <c r="N265" s="88">
        <v>0</v>
      </c>
      <c r="O265" s="89">
        <v>0</v>
      </c>
      <c r="P265" s="89">
        <v>0</v>
      </c>
      <c r="Q265" s="89">
        <v>0</v>
      </c>
      <c r="R265" s="240">
        <f>IF(N265="","",Q265-N265)</f>
        <v>0</v>
      </c>
      <c r="S265" s="90" t="str">
        <f>IF(N265=0,"",R265/N265)</f>
        <v/>
      </c>
      <c r="T265" s="240">
        <f>IF(O265="","",Q265-O265)</f>
        <v>0</v>
      </c>
      <c r="U265" s="90" t="str">
        <f>IF(O265=0,"",T265/O265)</f>
        <v/>
      </c>
      <c r="V265" s="240">
        <f>IF(P265="","",Q265-P265)</f>
        <v>0</v>
      </c>
      <c r="W265" s="90" t="str">
        <f>IF(P265=0,"",V265/P265)</f>
        <v/>
      </c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</row>
    <row r="266" spans="1:35" ht="36.75" customHeight="1">
      <c r="A266" s="65" t="s">
        <v>1275</v>
      </c>
      <c r="B266" s="76" t="s">
        <v>1981</v>
      </c>
      <c r="C266" s="48" t="s">
        <v>2994</v>
      </c>
      <c r="D266" s="48" t="s">
        <v>3001</v>
      </c>
      <c r="E266" s="426" t="s">
        <v>5223</v>
      </c>
      <c r="F266" s="426" t="s">
        <v>1276</v>
      </c>
      <c r="G266" s="398" t="s">
        <v>181</v>
      </c>
      <c r="H266" s="398" t="s">
        <v>3239</v>
      </c>
      <c r="I266" s="436" t="s">
        <v>3240</v>
      </c>
      <c r="J266" s="437" t="s">
        <v>2681</v>
      </c>
      <c r="K266" s="438" t="s">
        <v>2683</v>
      </c>
      <c r="L266" s="46"/>
      <c r="M266" s="55"/>
      <c r="N266" s="88">
        <v>494070</v>
      </c>
      <c r="O266" s="89">
        <v>240000</v>
      </c>
      <c r="P266" s="89">
        <v>495000</v>
      </c>
      <c r="Q266" s="89">
        <v>495000</v>
      </c>
      <c r="R266" s="240">
        <f>IF(N266="","",Q266-N266)</f>
        <v>930</v>
      </c>
      <c r="S266" s="90">
        <f>IF(N266=0,"",R266/N266)</f>
        <v>1.8823243669925315E-3</v>
      </c>
      <c r="T266" s="240">
        <f>IF(O266="","",Q266-O266)</f>
        <v>255000</v>
      </c>
      <c r="U266" s="90">
        <f>IF(O266=0,"",T266/O266)</f>
        <v>1.0625</v>
      </c>
      <c r="V266" s="240">
        <f>IF(P266="","",Q266-P266)</f>
        <v>0</v>
      </c>
      <c r="W266" s="90">
        <f>IF(P266=0,"",V266/P266)</f>
        <v>0</v>
      </c>
      <c r="Y266" s="62"/>
      <c r="Z266" s="408"/>
      <c r="AA266" s="62"/>
      <c r="AB266" s="62"/>
      <c r="AC266" s="62"/>
      <c r="AD266" s="62"/>
      <c r="AE266" s="62"/>
      <c r="AF266" s="62"/>
      <c r="AG266" s="62"/>
      <c r="AH266" s="62"/>
      <c r="AI266" s="62"/>
    </row>
    <row r="267" spans="1:35" ht="36.75" customHeight="1">
      <c r="A267" s="65" t="s">
        <v>1277</v>
      </c>
      <c r="B267" s="76" t="s">
        <v>1981</v>
      </c>
      <c r="C267" s="48" t="s">
        <v>2994</v>
      </c>
      <c r="D267" s="48" t="s">
        <v>1307</v>
      </c>
      <c r="E267" s="426" t="s">
        <v>5087</v>
      </c>
      <c r="F267" s="426" t="s">
        <v>4399</v>
      </c>
      <c r="G267" s="435" t="s">
        <v>71</v>
      </c>
      <c r="H267" s="435" t="s">
        <v>2889</v>
      </c>
      <c r="I267" s="436" t="s">
        <v>3243</v>
      </c>
      <c r="J267" s="437" t="s">
        <v>1782</v>
      </c>
      <c r="K267" s="438" t="s">
        <v>3393</v>
      </c>
      <c r="L267" s="46"/>
      <c r="M267" s="55"/>
      <c r="N267" s="250">
        <v>20969487.859999999</v>
      </c>
      <c r="O267" s="239">
        <v>20478000</v>
      </c>
      <c r="P267" s="239">
        <v>20478000</v>
      </c>
      <c r="Q267" s="239">
        <v>21205543.399999999</v>
      </c>
      <c r="R267" s="240">
        <f>IF(N267="","",Q267-N267)</f>
        <v>236055.53999999911</v>
      </c>
      <c r="S267" s="90">
        <f>IF(N267=0,"",R267/N267)</f>
        <v>1.125709609962783E-2</v>
      </c>
      <c r="T267" s="240">
        <f>IF(O267="","",Q267-O267)</f>
        <v>727543.39999999851</v>
      </c>
      <c r="U267" s="90">
        <f>IF(O267=0,"",T267/O267)</f>
        <v>3.5528049614220063E-2</v>
      </c>
      <c r="V267" s="240">
        <f>IF(P267="","",Q267-P267)</f>
        <v>727543.39999999851</v>
      </c>
      <c r="W267" s="90">
        <f>IF(P267=0,"",V267/P267)</f>
        <v>3.5528049614220063E-2</v>
      </c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</row>
    <row r="268" spans="1:35" ht="26.25" customHeight="1">
      <c r="A268" s="65" t="s">
        <v>1278</v>
      </c>
      <c r="B268" s="76" t="s">
        <v>1981</v>
      </c>
      <c r="C268" s="48" t="s">
        <v>2994</v>
      </c>
      <c r="D268" s="48" t="s">
        <v>2463</v>
      </c>
      <c r="E268" s="426" t="s">
        <v>2890</v>
      </c>
      <c r="F268" s="425" t="s">
        <v>5088</v>
      </c>
      <c r="G268" s="435" t="s">
        <v>69</v>
      </c>
      <c r="H268" s="435" t="s">
        <v>2891</v>
      </c>
      <c r="I268" s="436" t="s">
        <v>2615</v>
      </c>
      <c r="J268" s="437" t="s">
        <v>1782</v>
      </c>
      <c r="K268" s="438" t="s">
        <v>3393</v>
      </c>
      <c r="L268" s="46"/>
      <c r="M268" s="55"/>
      <c r="N268" s="88">
        <v>404914</v>
      </c>
      <c r="O268" s="89">
        <v>415000</v>
      </c>
      <c r="P268" s="89">
        <v>350000</v>
      </c>
      <c r="Q268" s="89">
        <v>395000</v>
      </c>
      <c r="R268" s="240">
        <f>IF(N268="","",Q268-N268)</f>
        <v>-9914</v>
      </c>
      <c r="S268" s="90">
        <f>IF(N268=0,"",R268/N268)</f>
        <v>-2.4484211462187034E-2</v>
      </c>
      <c r="T268" s="240">
        <f>IF(O268="","",Q268-O268)</f>
        <v>-20000</v>
      </c>
      <c r="U268" s="90">
        <f>IF(O268=0,"",T268/O268)</f>
        <v>-4.8192771084337352E-2</v>
      </c>
      <c r="V268" s="240">
        <f>IF(P268="","",Q268-P268)</f>
        <v>45000</v>
      </c>
      <c r="W268" s="90">
        <f>IF(P268=0,"",V268/P268)</f>
        <v>0.12857142857142856</v>
      </c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</row>
    <row r="269" spans="1:35" ht="36.75" customHeight="1">
      <c r="A269" s="65" t="s">
        <v>1279</v>
      </c>
      <c r="B269" s="76" t="s">
        <v>1981</v>
      </c>
      <c r="C269" s="48" t="s">
        <v>2994</v>
      </c>
      <c r="D269" s="48" t="s">
        <v>1314</v>
      </c>
      <c r="E269" s="426" t="s">
        <v>1281</v>
      </c>
      <c r="F269" s="426" t="s">
        <v>1280</v>
      </c>
      <c r="G269" s="398" t="s">
        <v>4599</v>
      </c>
      <c r="H269" s="399" t="s">
        <v>4781</v>
      </c>
      <c r="I269" s="427" t="s">
        <v>4782</v>
      </c>
      <c r="J269" s="437" t="s">
        <v>2681</v>
      </c>
      <c r="K269" s="438" t="s">
        <v>2683</v>
      </c>
      <c r="L269" s="46"/>
      <c r="M269" s="55"/>
      <c r="N269" s="88">
        <v>16866569.989999998</v>
      </c>
      <c r="O269" s="89">
        <v>15600000</v>
      </c>
      <c r="P269" s="89">
        <v>15600000</v>
      </c>
      <c r="Q269" s="89">
        <v>15600000</v>
      </c>
      <c r="R269" s="240">
        <f>IF(N269="","",Q269-N269)</f>
        <v>-1266569.9899999984</v>
      </c>
      <c r="S269" s="90">
        <f>IF(N269=0,"",R269/N269)</f>
        <v>-7.5093512833429299E-2</v>
      </c>
      <c r="T269" s="240">
        <f>IF(O269="","",Q269-O269)</f>
        <v>0</v>
      </c>
      <c r="U269" s="90">
        <f>IF(O269=0,"",T269/O269)</f>
        <v>0</v>
      </c>
      <c r="V269" s="240">
        <f>IF(P269="","",Q269-P269)</f>
        <v>0</v>
      </c>
      <c r="W269" s="90">
        <f>IF(P269=0,"",V269/P269)</f>
        <v>0</v>
      </c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</row>
    <row r="270" spans="1:35" ht="36.75" customHeight="1">
      <c r="A270" s="65" t="s">
        <v>1282</v>
      </c>
      <c r="B270" s="76" t="s">
        <v>1981</v>
      </c>
      <c r="C270" s="48" t="s">
        <v>2994</v>
      </c>
      <c r="D270" s="48" t="s">
        <v>1283</v>
      </c>
      <c r="E270" s="426" t="s">
        <v>5224</v>
      </c>
      <c r="F270" s="426" t="s">
        <v>4400</v>
      </c>
      <c r="G270" s="435" t="s">
        <v>185</v>
      </c>
      <c r="H270" s="435" t="s">
        <v>2892</v>
      </c>
      <c r="I270" s="436" t="s">
        <v>2893</v>
      </c>
      <c r="J270" s="437" t="s">
        <v>2681</v>
      </c>
      <c r="K270" s="438" t="s">
        <v>2683</v>
      </c>
      <c r="L270" s="46"/>
      <c r="M270" s="55"/>
      <c r="N270" s="250">
        <v>3778000</v>
      </c>
      <c r="O270" s="239">
        <v>7398000</v>
      </c>
      <c r="P270" s="239">
        <v>7398000</v>
      </c>
      <c r="Q270" s="239">
        <v>5694000</v>
      </c>
      <c r="R270" s="240">
        <f>IF(N270="","",Q270-N270)</f>
        <v>1916000</v>
      </c>
      <c r="S270" s="90">
        <f>IF(N270=0,"",R270/N270)</f>
        <v>0.50714663843303331</v>
      </c>
      <c r="T270" s="240">
        <f>IF(O270="","",Q270-O270)</f>
        <v>-1704000</v>
      </c>
      <c r="U270" s="90">
        <f>IF(O270=0,"",T270/O270)</f>
        <v>-0.23033252230332521</v>
      </c>
      <c r="V270" s="240">
        <f>IF(P270="","",Q270-P270)</f>
        <v>-1704000</v>
      </c>
      <c r="W270" s="90">
        <f>IF(P270=0,"",V270/P270)</f>
        <v>-0.23033252230332521</v>
      </c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</row>
    <row r="271" spans="1:35" ht="29.25" customHeight="1">
      <c r="A271" s="67" t="s">
        <v>4351</v>
      </c>
      <c r="B271" s="77" t="s">
        <v>1981</v>
      </c>
      <c r="C271" s="49" t="s">
        <v>2994</v>
      </c>
      <c r="D271" s="49" t="s">
        <v>4352</v>
      </c>
      <c r="E271" s="426" t="s">
        <v>4353</v>
      </c>
      <c r="F271" s="426" t="s">
        <v>4401</v>
      </c>
      <c r="G271" s="398" t="s">
        <v>578</v>
      </c>
      <c r="H271" s="398" t="s">
        <v>2894</v>
      </c>
      <c r="I271" s="430" t="s">
        <v>2895</v>
      </c>
      <c r="J271" s="428" t="s">
        <v>1782</v>
      </c>
      <c r="K271" s="429" t="s">
        <v>3393</v>
      </c>
      <c r="L271" s="46"/>
      <c r="M271" s="55"/>
      <c r="N271" s="88">
        <v>0</v>
      </c>
      <c r="O271" s="89">
        <v>0</v>
      </c>
      <c r="P271" s="89">
        <v>100000</v>
      </c>
      <c r="Q271" s="89">
        <v>3200000</v>
      </c>
      <c r="R271" s="240">
        <f>IF(N271="","",Q271-N271)</f>
        <v>3200000</v>
      </c>
      <c r="S271" s="90" t="str">
        <f>IF(N271=0,"",R271/N271)</f>
        <v/>
      </c>
      <c r="T271" s="240">
        <f>IF(O271="","",Q271-O271)</f>
        <v>3200000</v>
      </c>
      <c r="U271" s="90" t="str">
        <f>IF(O271=0,"",T271/O271)</f>
        <v/>
      </c>
      <c r="V271" s="240">
        <f>IF(P271="","",Q271-P271)</f>
        <v>3100000</v>
      </c>
      <c r="W271" s="90">
        <f>IF(P271=0,"",V271/P271)</f>
        <v>31</v>
      </c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</row>
    <row r="272" spans="1:35" ht="31.5">
      <c r="A272" s="65" t="s">
        <v>1284</v>
      </c>
      <c r="B272" s="76" t="s">
        <v>1981</v>
      </c>
      <c r="C272" s="48" t="s">
        <v>2994</v>
      </c>
      <c r="D272" s="48" t="s">
        <v>1315</v>
      </c>
      <c r="E272" s="426" t="s">
        <v>4354</v>
      </c>
      <c r="F272" s="426" t="s">
        <v>5225</v>
      </c>
      <c r="G272" s="435" t="s">
        <v>578</v>
      </c>
      <c r="H272" s="435" t="s">
        <v>2894</v>
      </c>
      <c r="I272" s="436" t="s">
        <v>2895</v>
      </c>
      <c r="J272" s="437" t="s">
        <v>1782</v>
      </c>
      <c r="K272" s="438" t="s">
        <v>3393</v>
      </c>
      <c r="L272" s="46"/>
      <c r="M272" s="55"/>
      <c r="N272" s="88">
        <v>24043620.370000001</v>
      </c>
      <c r="O272" s="89">
        <f>25571000+2000000+1000000</f>
        <v>28571000</v>
      </c>
      <c r="P272" s="89">
        <v>25820000</v>
      </c>
      <c r="Q272" s="89">
        <v>28000000</v>
      </c>
      <c r="R272" s="240">
        <f>IF(N272="","",Q272-N272)</f>
        <v>3956379.629999999</v>
      </c>
      <c r="S272" s="90">
        <f>IF(N272=0,"",R272/N272)</f>
        <v>0.16455007894470422</v>
      </c>
      <c r="T272" s="240">
        <f>IF(O272="","",Q272-O272)</f>
        <v>-571000</v>
      </c>
      <c r="U272" s="90">
        <f>IF(O272=0,"",T272/O272)</f>
        <v>-1.9985299779496691E-2</v>
      </c>
      <c r="V272" s="240">
        <f>IF(P272="","",Q272-P272)</f>
        <v>2180000</v>
      </c>
      <c r="W272" s="90">
        <f>IF(P272=0,"",V272/P272)</f>
        <v>8.4430673896204497E-2</v>
      </c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</row>
    <row r="273" spans="1:35" ht="29.25" customHeight="1">
      <c r="A273" s="65" t="s">
        <v>2896</v>
      </c>
      <c r="B273" s="76" t="s">
        <v>1981</v>
      </c>
      <c r="C273" s="48" t="s">
        <v>2994</v>
      </c>
      <c r="D273" s="48" t="s">
        <v>2897</v>
      </c>
      <c r="E273" s="426" t="s">
        <v>2898</v>
      </c>
      <c r="F273" s="426" t="s">
        <v>5226</v>
      </c>
      <c r="G273" s="435" t="s">
        <v>75</v>
      </c>
      <c r="H273" s="435" t="s">
        <v>2899</v>
      </c>
      <c r="I273" s="440" t="s">
        <v>2900</v>
      </c>
      <c r="J273" s="437" t="s">
        <v>1782</v>
      </c>
      <c r="K273" s="438" t="s">
        <v>3393</v>
      </c>
      <c r="L273" s="46"/>
      <c r="M273" s="55"/>
      <c r="N273" s="88">
        <v>0</v>
      </c>
      <c r="O273" s="89">
        <v>0</v>
      </c>
      <c r="P273" s="89">
        <v>0</v>
      </c>
      <c r="Q273" s="89">
        <v>0</v>
      </c>
      <c r="R273" s="240">
        <f>IF(N273="","",Q273-N273)</f>
        <v>0</v>
      </c>
      <c r="S273" s="90" t="str">
        <f>IF(N273=0,"",R273/N273)</f>
        <v/>
      </c>
      <c r="T273" s="240">
        <f>IF(O273="","",Q273-O273)</f>
        <v>0</v>
      </c>
      <c r="U273" s="90" t="str">
        <f>IF(O273=0,"",T273/O273)</f>
        <v/>
      </c>
      <c r="V273" s="240">
        <f>IF(P273="","",Q273-P273)</f>
        <v>0</v>
      </c>
      <c r="W273" s="90" t="str">
        <f>IF(P273=0,"",V273/P273)</f>
        <v/>
      </c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</row>
    <row r="274" spans="1:35" ht="29.25" customHeight="1">
      <c r="A274" s="67" t="s">
        <v>4355</v>
      </c>
      <c r="B274" s="77" t="s">
        <v>1981</v>
      </c>
      <c r="C274" s="49" t="s">
        <v>2994</v>
      </c>
      <c r="D274" s="49" t="s">
        <v>1302</v>
      </c>
      <c r="E274" s="426" t="s">
        <v>4356</v>
      </c>
      <c r="F274" s="426" t="s">
        <v>4357</v>
      </c>
      <c r="G274" s="398" t="s">
        <v>77</v>
      </c>
      <c r="H274" s="398" t="s">
        <v>4358</v>
      </c>
      <c r="I274" s="430" t="s">
        <v>4359</v>
      </c>
      <c r="J274" s="428" t="s">
        <v>1782</v>
      </c>
      <c r="K274" s="429" t="s">
        <v>3393</v>
      </c>
      <c r="L274" s="46"/>
      <c r="M274" s="55"/>
      <c r="N274" s="88">
        <v>0</v>
      </c>
      <c r="O274" s="89">
        <v>0</v>
      </c>
      <c r="P274" s="89">
        <v>0</v>
      </c>
      <c r="Q274" s="89">
        <v>0</v>
      </c>
      <c r="R274" s="240">
        <f>IF(N274="","",Q274-N274)</f>
        <v>0</v>
      </c>
      <c r="S274" s="90" t="str">
        <f>IF(N274=0,"",R274/N274)</f>
        <v/>
      </c>
      <c r="T274" s="240">
        <f>IF(O274="","",Q274-O274)</f>
        <v>0</v>
      </c>
      <c r="U274" s="90" t="str">
        <f>IF(O274=0,"",T274/O274)</f>
        <v/>
      </c>
      <c r="V274" s="240">
        <f>IF(P274="","",Q274-P274)</f>
        <v>0</v>
      </c>
      <c r="W274" s="90" t="str">
        <f>IF(P274=0,"",V274/P274)</f>
        <v/>
      </c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</row>
    <row r="275" spans="1:35" ht="33.75">
      <c r="A275" s="65" t="s">
        <v>2901</v>
      </c>
      <c r="B275" s="76" t="s">
        <v>1981</v>
      </c>
      <c r="C275" s="48" t="s">
        <v>2994</v>
      </c>
      <c r="D275" s="48" t="s">
        <v>1467</v>
      </c>
      <c r="E275" s="426" t="s">
        <v>4360</v>
      </c>
      <c r="F275" s="426" t="s">
        <v>4361</v>
      </c>
      <c r="G275" s="435" t="s">
        <v>582</v>
      </c>
      <c r="H275" s="435" t="s">
        <v>2902</v>
      </c>
      <c r="I275" s="436" t="s">
        <v>2903</v>
      </c>
      <c r="J275" s="437" t="s">
        <v>1782</v>
      </c>
      <c r="K275" s="438" t="s">
        <v>3393</v>
      </c>
      <c r="L275" s="46"/>
      <c r="M275" s="55"/>
      <c r="N275" s="88">
        <v>499637.38</v>
      </c>
      <c r="O275" s="89">
        <v>510000</v>
      </c>
      <c r="P275" s="89">
        <v>510000</v>
      </c>
      <c r="Q275" s="89">
        <v>600000</v>
      </c>
      <c r="R275" s="240">
        <f>IF(N275="","",Q275-N275)</f>
        <v>100362.62</v>
      </c>
      <c r="S275" s="90">
        <f>IF(N275=0,"",R275/N275)</f>
        <v>0.20087091962574938</v>
      </c>
      <c r="T275" s="240">
        <f>IF(O275="","",Q275-O275)</f>
        <v>90000</v>
      </c>
      <c r="U275" s="90">
        <f>IF(O275=0,"",T275/O275)</f>
        <v>0.17647058823529413</v>
      </c>
      <c r="V275" s="240">
        <f>IF(P275="","",Q275-P275)</f>
        <v>90000</v>
      </c>
      <c r="W275" s="90">
        <f>IF(P275=0,"",V275/P275)</f>
        <v>0.17647058823529413</v>
      </c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</row>
    <row r="276" spans="1:35" ht="29.25" customHeight="1">
      <c r="A276" s="66" t="s">
        <v>1285</v>
      </c>
      <c r="B276" s="75" t="s">
        <v>1981</v>
      </c>
      <c r="C276" s="52" t="s">
        <v>2995</v>
      </c>
      <c r="D276" s="52" t="s">
        <v>2993</v>
      </c>
      <c r="E276" s="420" t="s">
        <v>1286</v>
      </c>
      <c r="F276" s="420" t="s">
        <v>5089</v>
      </c>
      <c r="G276" s="435"/>
      <c r="H276" s="435"/>
      <c r="I276" s="436"/>
      <c r="J276" s="437"/>
      <c r="K276" s="438"/>
      <c r="L276" s="46"/>
      <c r="M276" s="55"/>
      <c r="N276" s="88">
        <v>0</v>
      </c>
      <c r="O276" s="89">
        <v>0</v>
      </c>
      <c r="P276" s="89"/>
      <c r="Q276" s="89">
        <v>0</v>
      </c>
      <c r="R276" s="240">
        <f>IF(N276="","",Q276-N276)</f>
        <v>0</v>
      </c>
      <c r="S276" s="90" t="str">
        <f>IF(N276=0,"",R276/N276)</f>
        <v/>
      </c>
      <c r="T276" s="240">
        <f>IF(O276="","",Q276-O276)</f>
        <v>0</v>
      </c>
      <c r="U276" s="90" t="str">
        <f>IF(O276=0,"",T276/O276)</f>
        <v/>
      </c>
      <c r="V276" s="240" t="str">
        <f>IF(P276="","",Q276-P276)</f>
        <v/>
      </c>
      <c r="W276" s="90" t="str">
        <f>IF(P276=0,"",V276/P276)</f>
        <v/>
      </c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</row>
    <row r="277" spans="1:35" ht="52.5">
      <c r="A277" s="481" t="s">
        <v>5782</v>
      </c>
      <c r="B277" s="446" t="s">
        <v>1981</v>
      </c>
      <c r="C277" s="486" t="s">
        <v>2995</v>
      </c>
      <c r="D277" s="486" t="s">
        <v>1990</v>
      </c>
      <c r="E277" s="426" t="s">
        <v>5783</v>
      </c>
      <c r="F277" s="426" t="s">
        <v>5784</v>
      </c>
      <c r="G277" s="398" t="s">
        <v>1954</v>
      </c>
      <c r="H277" s="398" t="s">
        <v>5785</v>
      </c>
      <c r="I277" s="425" t="s">
        <v>5786</v>
      </c>
      <c r="J277" s="428" t="s">
        <v>2681</v>
      </c>
      <c r="K277" s="429" t="s">
        <v>2683</v>
      </c>
      <c r="L277" s="487" t="s">
        <v>2453</v>
      </c>
      <c r="M277" s="485"/>
      <c r="N277" s="88">
        <v>0</v>
      </c>
      <c r="O277" s="89">
        <v>0</v>
      </c>
      <c r="P277" s="89">
        <v>0</v>
      </c>
      <c r="Q277" s="89">
        <v>0</v>
      </c>
      <c r="R277" s="240">
        <f>IF(N277="","",Q277-N277)</f>
        <v>0</v>
      </c>
      <c r="S277" s="90" t="str">
        <f>IF(N277=0,"",R277/N277)</f>
        <v/>
      </c>
      <c r="T277" s="240">
        <f>IF(O277="","",Q277-O277)</f>
        <v>0</v>
      </c>
      <c r="U277" s="90" t="str">
        <f>IF(O277=0,"",T277/O277)</f>
        <v/>
      </c>
      <c r="V277" s="240">
        <f>IF(P277="","",Q277-P277)</f>
        <v>0</v>
      </c>
      <c r="W277" s="90" t="str">
        <f>IF(P277=0,"",V277/P277)</f>
        <v/>
      </c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</row>
    <row r="278" spans="1:35" ht="52.5">
      <c r="A278" s="65" t="s">
        <v>660</v>
      </c>
      <c r="B278" s="76" t="s">
        <v>1981</v>
      </c>
      <c r="C278" s="48" t="s">
        <v>2995</v>
      </c>
      <c r="D278" s="48" t="s">
        <v>3001</v>
      </c>
      <c r="E278" s="426" t="s">
        <v>5227</v>
      </c>
      <c r="F278" s="426" t="s">
        <v>4362</v>
      </c>
      <c r="G278" s="398" t="s">
        <v>181</v>
      </c>
      <c r="H278" s="398" t="s">
        <v>3239</v>
      </c>
      <c r="I278" s="430" t="s">
        <v>3240</v>
      </c>
      <c r="J278" s="437" t="s">
        <v>2681</v>
      </c>
      <c r="K278" s="429" t="s">
        <v>2683</v>
      </c>
      <c r="L278" s="46"/>
      <c r="M278" s="55"/>
      <c r="N278" s="88">
        <v>70422.22</v>
      </c>
      <c r="O278" s="89">
        <v>40000</v>
      </c>
      <c r="P278" s="89">
        <v>65000</v>
      </c>
      <c r="Q278" s="89">
        <v>70000</v>
      </c>
      <c r="R278" s="240">
        <f>IF(N278="","",Q278-N278)</f>
        <v>-422.22000000000116</v>
      </c>
      <c r="S278" s="90">
        <f>IF(N278=0,"",R278/N278)</f>
        <v>-5.995550836085559E-3</v>
      </c>
      <c r="T278" s="240">
        <f>IF(O278="","",Q278-O278)</f>
        <v>30000</v>
      </c>
      <c r="U278" s="90">
        <f>IF(O278=0,"",T278/O278)</f>
        <v>0.75</v>
      </c>
      <c r="V278" s="240">
        <f>IF(P278="","",Q278-P278)</f>
        <v>5000</v>
      </c>
      <c r="W278" s="90">
        <f>IF(P278=0,"",V278/P278)</f>
        <v>7.6923076923076927E-2</v>
      </c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</row>
    <row r="279" spans="1:35" ht="29.25" customHeight="1">
      <c r="A279" s="65" t="s">
        <v>661</v>
      </c>
      <c r="B279" s="76" t="s">
        <v>1981</v>
      </c>
      <c r="C279" s="48" t="s">
        <v>2995</v>
      </c>
      <c r="D279" s="48" t="s">
        <v>1307</v>
      </c>
      <c r="E279" s="426" t="s">
        <v>5228</v>
      </c>
      <c r="F279" s="425" t="s">
        <v>5090</v>
      </c>
      <c r="G279" s="398" t="s">
        <v>1259</v>
      </c>
      <c r="H279" s="399" t="s">
        <v>4744</v>
      </c>
      <c r="I279" s="430" t="s">
        <v>3243</v>
      </c>
      <c r="J279" s="428" t="s">
        <v>2439</v>
      </c>
      <c r="K279" s="438" t="s">
        <v>3386</v>
      </c>
      <c r="L279" s="46"/>
      <c r="M279" s="55"/>
      <c r="N279" s="250">
        <v>502732.14</v>
      </c>
      <c r="O279" s="239">
        <v>354000</v>
      </c>
      <c r="P279" s="239">
        <v>354000</v>
      </c>
      <c r="Q279" s="239">
        <v>543660.53</v>
      </c>
      <c r="R279" s="240">
        <f>IF(N279="","",Q279-N279)</f>
        <v>40928.390000000014</v>
      </c>
      <c r="S279" s="90">
        <f>IF(N279=0,"",R279/N279)</f>
        <v>8.1411922460338446E-2</v>
      </c>
      <c r="T279" s="240">
        <f>IF(O279="","",Q279-O279)</f>
        <v>189660.53000000003</v>
      </c>
      <c r="U279" s="90">
        <f>IF(O279=0,"",T279/O279)</f>
        <v>0.53576420903954813</v>
      </c>
      <c r="V279" s="240">
        <f>IF(P279="","",Q279-P279)</f>
        <v>189660.53000000003</v>
      </c>
      <c r="W279" s="90">
        <f>IF(P279=0,"",V279/P279)</f>
        <v>0.53576420903954813</v>
      </c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</row>
    <row r="280" spans="1:35" ht="36" customHeight="1">
      <c r="A280" s="65" t="s">
        <v>662</v>
      </c>
      <c r="B280" s="76" t="s">
        <v>1981</v>
      </c>
      <c r="C280" s="48" t="s">
        <v>2995</v>
      </c>
      <c r="D280" s="48" t="s">
        <v>1308</v>
      </c>
      <c r="E280" s="426" t="s">
        <v>664</v>
      </c>
      <c r="F280" s="426" t="s">
        <v>663</v>
      </c>
      <c r="G280" s="398" t="s">
        <v>181</v>
      </c>
      <c r="H280" s="398" t="s">
        <v>3239</v>
      </c>
      <c r="I280" s="430" t="s">
        <v>3240</v>
      </c>
      <c r="J280" s="437" t="s">
        <v>2681</v>
      </c>
      <c r="K280" s="429" t="s">
        <v>2683</v>
      </c>
      <c r="L280" s="46"/>
      <c r="M280" s="55"/>
      <c r="N280" s="88">
        <v>810469</v>
      </c>
      <c r="O280" s="89">
        <v>707000</v>
      </c>
      <c r="P280" s="89">
        <v>390000</v>
      </c>
      <c r="Q280" s="89">
        <v>925000</v>
      </c>
      <c r="R280" s="240">
        <f>IF(N280="","",Q280-N280)</f>
        <v>114531</v>
      </c>
      <c r="S280" s="90">
        <f>IF(N280=0,"",R280/N280)</f>
        <v>0.14131447347153314</v>
      </c>
      <c r="T280" s="240">
        <f>IF(O280="","",Q280-O280)</f>
        <v>218000</v>
      </c>
      <c r="U280" s="90">
        <f>IF(O280=0,"",T280/O280)</f>
        <v>0.30834512022630833</v>
      </c>
      <c r="V280" s="240">
        <f>IF(P280="","",Q280-P280)</f>
        <v>535000</v>
      </c>
      <c r="W280" s="90">
        <f>IF(P280=0,"",V280/P280)</f>
        <v>1.3717948717948718</v>
      </c>
      <c r="Y280" s="62"/>
      <c r="Z280" s="408"/>
      <c r="AA280" s="62"/>
      <c r="AB280" s="62"/>
      <c r="AC280" s="62"/>
      <c r="AD280" s="62"/>
      <c r="AE280" s="62"/>
      <c r="AF280" s="62"/>
      <c r="AG280" s="62"/>
      <c r="AH280" s="62"/>
      <c r="AI280" s="62"/>
    </row>
    <row r="281" spans="1:35" ht="43.5" customHeight="1">
      <c r="A281" s="65" t="s">
        <v>665</v>
      </c>
      <c r="B281" s="76" t="s">
        <v>1981</v>
      </c>
      <c r="C281" s="48" t="s">
        <v>2995</v>
      </c>
      <c r="D281" s="48" t="s">
        <v>2463</v>
      </c>
      <c r="E281" s="426" t="s">
        <v>5229</v>
      </c>
      <c r="F281" s="425" t="s">
        <v>5091</v>
      </c>
      <c r="G281" s="398" t="s">
        <v>181</v>
      </c>
      <c r="H281" s="398" t="s">
        <v>3239</v>
      </c>
      <c r="I281" s="430" t="s">
        <v>3240</v>
      </c>
      <c r="J281" s="437" t="s">
        <v>2681</v>
      </c>
      <c r="K281" s="429" t="s">
        <v>2683</v>
      </c>
      <c r="L281" s="46"/>
      <c r="M281" s="55"/>
      <c r="N281" s="88">
        <v>31856.86</v>
      </c>
      <c r="O281" s="89">
        <v>30000</v>
      </c>
      <c r="P281" s="89">
        <v>30000</v>
      </c>
      <c r="Q281" s="89">
        <v>30000</v>
      </c>
      <c r="R281" s="240">
        <f>IF(N281="","",Q281-N281)</f>
        <v>-1856.8600000000006</v>
      </c>
      <c r="S281" s="90">
        <f>IF(N281=0,"",R281/N281)</f>
        <v>-5.8287602732974952E-2</v>
      </c>
      <c r="T281" s="240">
        <f>IF(O281="","",Q281-O281)</f>
        <v>0</v>
      </c>
      <c r="U281" s="90">
        <f>IF(O281=0,"",T281/O281)</f>
        <v>0</v>
      </c>
      <c r="V281" s="240">
        <f>IF(P281="","",Q281-P281)</f>
        <v>0</v>
      </c>
      <c r="W281" s="90">
        <f>IF(P281=0,"",V281/P281)</f>
        <v>0</v>
      </c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</row>
    <row r="282" spans="1:35" ht="29.25" customHeight="1">
      <c r="A282" s="65" t="s">
        <v>1292</v>
      </c>
      <c r="B282" s="76" t="s">
        <v>1981</v>
      </c>
      <c r="C282" s="48" t="s">
        <v>2995</v>
      </c>
      <c r="D282" s="48" t="s">
        <v>2658</v>
      </c>
      <c r="E282" s="426" t="s">
        <v>5092</v>
      </c>
      <c r="F282" s="425" t="s">
        <v>5093</v>
      </c>
      <c r="G282" s="398" t="s">
        <v>181</v>
      </c>
      <c r="H282" s="398" t="s">
        <v>3239</v>
      </c>
      <c r="I282" s="430" t="s">
        <v>3240</v>
      </c>
      <c r="J282" s="437" t="s">
        <v>2681</v>
      </c>
      <c r="K282" s="429" t="s">
        <v>2683</v>
      </c>
      <c r="L282" s="46"/>
      <c r="M282" s="55"/>
      <c r="N282" s="88">
        <v>0</v>
      </c>
      <c r="O282" s="89">
        <v>0</v>
      </c>
      <c r="P282" s="89">
        <v>0</v>
      </c>
      <c r="Q282" s="89">
        <v>0</v>
      </c>
      <c r="R282" s="240">
        <f>IF(N282="","",Q282-N282)</f>
        <v>0</v>
      </c>
      <c r="S282" s="90" t="str">
        <f>IF(N282=0,"",R282/N282)</f>
        <v/>
      </c>
      <c r="T282" s="240">
        <f>IF(O282="","",Q282-O282)</f>
        <v>0</v>
      </c>
      <c r="U282" s="90" t="str">
        <f>IF(O282=0,"",T282/O282)</f>
        <v/>
      </c>
      <c r="V282" s="240">
        <f>IF(P282="","",Q282-P282)</f>
        <v>0</v>
      </c>
      <c r="W282" s="90" t="str">
        <f>IF(P282=0,"",V282/P282)</f>
        <v/>
      </c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</row>
    <row r="283" spans="1:35" ht="36" customHeight="1">
      <c r="A283" s="65" t="s">
        <v>1293</v>
      </c>
      <c r="B283" s="76" t="s">
        <v>1981</v>
      </c>
      <c r="C283" s="48" t="s">
        <v>2995</v>
      </c>
      <c r="D283" s="48" t="s">
        <v>1314</v>
      </c>
      <c r="E283" s="426" t="s">
        <v>1294</v>
      </c>
      <c r="F283" s="426" t="s">
        <v>5094</v>
      </c>
      <c r="G283" s="398" t="s">
        <v>4599</v>
      </c>
      <c r="H283" s="399" t="s">
        <v>4781</v>
      </c>
      <c r="I283" s="427" t="s">
        <v>4782</v>
      </c>
      <c r="J283" s="437" t="s">
        <v>2681</v>
      </c>
      <c r="K283" s="429" t="s">
        <v>2683</v>
      </c>
      <c r="L283" s="46"/>
      <c r="M283" s="55"/>
      <c r="N283" s="88">
        <v>2614600.7200000002</v>
      </c>
      <c r="O283" s="89">
        <v>2602000</v>
      </c>
      <c r="P283" s="89">
        <f>6500000+900000</f>
        <v>7400000</v>
      </c>
      <c r="Q283" s="89">
        <v>3000000</v>
      </c>
      <c r="R283" s="240">
        <f>IF(N283="","",Q283-N283)</f>
        <v>385399.2799999998</v>
      </c>
      <c r="S283" s="90">
        <f>IF(N283=0,"",R283/N283)</f>
        <v>0.14740272847473238</v>
      </c>
      <c r="T283" s="240">
        <f>IF(O283="","",Q283-O283)</f>
        <v>398000</v>
      </c>
      <c r="U283" s="90">
        <f>IF(O283=0,"",T283/O283)</f>
        <v>0.15295926210607225</v>
      </c>
      <c r="V283" s="240">
        <f>IF(P283="","",Q283-P283)</f>
        <v>-4400000</v>
      </c>
      <c r="W283" s="90">
        <f>IF(P283=0,"",V283/P283)</f>
        <v>-0.59459459459459463</v>
      </c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</row>
    <row r="284" spans="1:35" ht="36" customHeight="1">
      <c r="A284" s="65" t="s">
        <v>1295</v>
      </c>
      <c r="B284" s="76" t="s">
        <v>1981</v>
      </c>
      <c r="C284" s="48" t="s">
        <v>2995</v>
      </c>
      <c r="D284" s="48" t="s">
        <v>1283</v>
      </c>
      <c r="E284" s="426" t="s">
        <v>5230</v>
      </c>
      <c r="F284" s="426" t="s">
        <v>5095</v>
      </c>
      <c r="G284" s="398" t="s">
        <v>185</v>
      </c>
      <c r="H284" s="435" t="s">
        <v>2892</v>
      </c>
      <c r="I284" s="436" t="s">
        <v>2893</v>
      </c>
      <c r="J284" s="437" t="s">
        <v>2681</v>
      </c>
      <c r="K284" s="429" t="s">
        <v>2683</v>
      </c>
      <c r="L284" s="46"/>
      <c r="M284" s="55"/>
      <c r="N284" s="250">
        <v>678000</v>
      </c>
      <c r="O284" s="239">
        <v>0</v>
      </c>
      <c r="P284" s="239">
        <v>678000</v>
      </c>
      <c r="Q284" s="239">
        <v>0</v>
      </c>
      <c r="R284" s="240">
        <f>IF(N284="","",Q284-N284)</f>
        <v>-678000</v>
      </c>
      <c r="S284" s="90">
        <f>IF(N284=0,"",R284/N284)</f>
        <v>-1</v>
      </c>
      <c r="T284" s="240">
        <f>IF(O284="","",Q284-O284)</f>
        <v>0</v>
      </c>
      <c r="U284" s="90" t="str">
        <f>IF(O284=0,"",T284/O284)</f>
        <v/>
      </c>
      <c r="V284" s="240">
        <f>IF(P284="","",Q284-P284)</f>
        <v>-678000</v>
      </c>
      <c r="W284" s="90">
        <f>IF(P284=0,"",V284/P284)</f>
        <v>-1</v>
      </c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</row>
    <row r="285" spans="1:35" ht="36" customHeight="1">
      <c r="A285" s="65" t="s">
        <v>1296</v>
      </c>
      <c r="B285" s="76" t="s">
        <v>1981</v>
      </c>
      <c r="C285" s="48" t="s">
        <v>2995</v>
      </c>
      <c r="D285" s="48" t="s">
        <v>1297</v>
      </c>
      <c r="E285" s="426" t="s">
        <v>1299</v>
      </c>
      <c r="F285" s="426" t="s">
        <v>1298</v>
      </c>
      <c r="G285" s="398" t="s">
        <v>4599</v>
      </c>
      <c r="H285" s="399" t="s">
        <v>4781</v>
      </c>
      <c r="I285" s="427" t="s">
        <v>4782</v>
      </c>
      <c r="J285" s="437" t="s">
        <v>2681</v>
      </c>
      <c r="K285" s="429" t="s">
        <v>2683</v>
      </c>
      <c r="L285" s="46"/>
      <c r="M285" s="55"/>
      <c r="N285" s="88">
        <v>23722.25</v>
      </c>
      <c r="O285" s="89">
        <v>30000</v>
      </c>
      <c r="P285" s="89">
        <v>30000</v>
      </c>
      <c r="Q285" s="89">
        <v>30000</v>
      </c>
      <c r="R285" s="240">
        <f>IF(N285="","",Q285-N285)</f>
        <v>6277.75</v>
      </c>
      <c r="S285" s="90">
        <f>IF(N285=0,"",R285/N285)</f>
        <v>0.26463552150407316</v>
      </c>
      <c r="T285" s="240">
        <f>IF(O285="","",Q285-O285)</f>
        <v>0</v>
      </c>
      <c r="U285" s="90">
        <f>IF(O285=0,"",T285/O285)</f>
        <v>0</v>
      </c>
      <c r="V285" s="240">
        <f>IF(P285="","",Q285-P285)</f>
        <v>0</v>
      </c>
      <c r="W285" s="90">
        <f>IF(P285=0,"",V285/P285)</f>
        <v>0</v>
      </c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</row>
    <row r="286" spans="1:35" ht="21">
      <c r="A286" s="67" t="s">
        <v>1300</v>
      </c>
      <c r="B286" s="77" t="s">
        <v>1981</v>
      </c>
      <c r="C286" s="49" t="s">
        <v>2995</v>
      </c>
      <c r="D286" s="49" t="s">
        <v>1315</v>
      </c>
      <c r="E286" s="426" t="s">
        <v>4363</v>
      </c>
      <c r="F286" s="426" t="s">
        <v>5096</v>
      </c>
      <c r="G286" s="398" t="s">
        <v>183</v>
      </c>
      <c r="H286" s="398" t="s">
        <v>3529</v>
      </c>
      <c r="I286" s="430" t="s">
        <v>1851</v>
      </c>
      <c r="J286" s="428" t="s">
        <v>2681</v>
      </c>
      <c r="K286" s="429" t="s">
        <v>2683</v>
      </c>
      <c r="L286" s="46"/>
      <c r="M286" s="55"/>
      <c r="N286" s="88">
        <v>383898.26</v>
      </c>
      <c r="O286" s="89">
        <v>460000</v>
      </c>
      <c r="P286" s="89">
        <v>650000</v>
      </c>
      <c r="Q286" s="89">
        <v>550000</v>
      </c>
      <c r="R286" s="240">
        <f>IF(N286="","",Q286-N286)</f>
        <v>166101.74</v>
      </c>
      <c r="S286" s="90">
        <f>IF(N286=0,"",R286/N286)</f>
        <v>0.43267124992960371</v>
      </c>
      <c r="T286" s="240">
        <f>IF(O286="","",Q286-O286)</f>
        <v>90000</v>
      </c>
      <c r="U286" s="90">
        <f>IF(O286=0,"",T286/O286)</f>
        <v>0.19565217391304349</v>
      </c>
      <c r="V286" s="240">
        <f>IF(P286="","",Q286-P286)</f>
        <v>-100000</v>
      </c>
      <c r="W286" s="90">
        <f>IF(P286=0,"",V286/P286)</f>
        <v>-0.15384615384615385</v>
      </c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</row>
    <row r="287" spans="1:35" ht="31.5">
      <c r="A287" s="65" t="s">
        <v>1301</v>
      </c>
      <c r="B287" s="76" t="s">
        <v>1981</v>
      </c>
      <c r="C287" s="48" t="s">
        <v>2995</v>
      </c>
      <c r="D287" s="48" t="s">
        <v>1302</v>
      </c>
      <c r="E287" s="426" t="s">
        <v>1303</v>
      </c>
      <c r="F287" s="426" t="s">
        <v>5097</v>
      </c>
      <c r="G287" s="398" t="s">
        <v>183</v>
      </c>
      <c r="H287" s="398" t="s">
        <v>3529</v>
      </c>
      <c r="I287" s="436" t="s">
        <v>1851</v>
      </c>
      <c r="J287" s="437" t="s">
        <v>2681</v>
      </c>
      <c r="K287" s="429" t="s">
        <v>2683</v>
      </c>
      <c r="L287" s="46"/>
      <c r="M287" s="55"/>
      <c r="N287" s="88">
        <v>0</v>
      </c>
      <c r="O287" s="89">
        <v>0</v>
      </c>
      <c r="P287" s="89">
        <v>0</v>
      </c>
      <c r="Q287" s="89">
        <v>0</v>
      </c>
      <c r="R287" s="240">
        <f>IF(N287="","",Q287-N287)</f>
        <v>0</v>
      </c>
      <c r="S287" s="90" t="str">
        <f>IF(N287=0,"",R287/N287)</f>
        <v/>
      </c>
      <c r="T287" s="240">
        <f>IF(O287="","",Q287-O287)</f>
        <v>0</v>
      </c>
      <c r="U287" s="90" t="str">
        <f>IF(O287=0,"",T287/O287)</f>
        <v/>
      </c>
      <c r="V287" s="240">
        <f>IF(P287="","",Q287-P287)</f>
        <v>0</v>
      </c>
      <c r="W287" s="90" t="str">
        <f>IF(P287=0,"",V287/P287)</f>
        <v/>
      </c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</row>
    <row r="288" spans="1:35" ht="15" customHeight="1">
      <c r="A288" s="64" t="s">
        <v>1304</v>
      </c>
      <c r="B288" s="75" t="s">
        <v>1981</v>
      </c>
      <c r="C288" s="52" t="s">
        <v>2997</v>
      </c>
      <c r="D288" s="52" t="s">
        <v>2993</v>
      </c>
      <c r="E288" s="434" t="s">
        <v>4364</v>
      </c>
      <c r="F288" s="420" t="s">
        <v>5098</v>
      </c>
      <c r="G288" s="435"/>
      <c r="H288" s="435"/>
      <c r="I288" s="436"/>
      <c r="J288" s="437"/>
      <c r="K288" s="438"/>
      <c r="L288" s="46"/>
      <c r="M288" s="55"/>
      <c r="N288" s="88">
        <v>0</v>
      </c>
      <c r="O288" s="89">
        <v>0</v>
      </c>
      <c r="P288" s="89">
        <v>0</v>
      </c>
      <c r="Q288" s="89">
        <v>0</v>
      </c>
      <c r="R288" s="240">
        <f>IF(N288="","",Q288-N288)</f>
        <v>0</v>
      </c>
      <c r="S288" s="90" t="str">
        <f>IF(N288=0,"",R288/N288)</f>
        <v/>
      </c>
      <c r="T288" s="240">
        <f>IF(O288="","",Q288-O288)</f>
        <v>0</v>
      </c>
      <c r="U288" s="90" t="str">
        <f>IF(O288=0,"",T288/O288)</f>
        <v/>
      </c>
      <c r="V288" s="240">
        <f>IF(P288="","",Q288-P288)</f>
        <v>0</v>
      </c>
      <c r="W288" s="90" t="str">
        <f>IF(P288=0,"",V288/P288)</f>
        <v/>
      </c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</row>
    <row r="289" spans="1:35" ht="26.25" customHeight="1">
      <c r="A289" s="67" t="s">
        <v>1306</v>
      </c>
      <c r="B289" s="77" t="s">
        <v>1981</v>
      </c>
      <c r="C289" s="49" t="s">
        <v>2997</v>
      </c>
      <c r="D289" s="49" t="s">
        <v>3001</v>
      </c>
      <c r="E289" s="426" t="s">
        <v>473</v>
      </c>
      <c r="F289" s="426" t="s">
        <v>5003</v>
      </c>
      <c r="G289" s="398" t="s">
        <v>641</v>
      </c>
      <c r="H289" s="398" t="s">
        <v>2609</v>
      </c>
      <c r="I289" s="430" t="s">
        <v>5004</v>
      </c>
      <c r="J289" s="428" t="s">
        <v>3404</v>
      </c>
      <c r="K289" s="429" t="s">
        <v>5005</v>
      </c>
      <c r="L289" s="46"/>
      <c r="M289" s="55"/>
      <c r="N289" s="88">
        <v>57791.73</v>
      </c>
      <c r="O289" s="89">
        <v>7000</v>
      </c>
      <c r="P289" s="89">
        <v>7000</v>
      </c>
      <c r="Q289" s="89">
        <v>7000</v>
      </c>
      <c r="R289" s="240">
        <f>IF(N289="","",Q289-N289)</f>
        <v>-50791.73</v>
      </c>
      <c r="S289" s="90">
        <f>IF(N289=0,"",R289/N289)</f>
        <v>-0.87887540310698431</v>
      </c>
      <c r="T289" s="240">
        <f>IF(O289="","",Q289-O289)</f>
        <v>0</v>
      </c>
      <c r="U289" s="90">
        <f>IF(O289=0,"",T289/O289)</f>
        <v>0</v>
      </c>
      <c r="V289" s="240">
        <f>IF(P289="","",Q289-P289)</f>
        <v>0</v>
      </c>
      <c r="W289" s="90">
        <f>IF(P289=0,"",V289/P289)</f>
        <v>0</v>
      </c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</row>
    <row r="290" spans="1:35" ht="26.25" customHeight="1">
      <c r="A290" s="64" t="s">
        <v>474</v>
      </c>
      <c r="B290" s="86" t="s">
        <v>475</v>
      </c>
      <c r="C290" s="87" t="s">
        <v>2992</v>
      </c>
      <c r="D290" s="87" t="s">
        <v>2993</v>
      </c>
      <c r="E290" s="415" t="s">
        <v>477</v>
      </c>
      <c r="F290" s="415" t="s">
        <v>476</v>
      </c>
      <c r="G290" s="416"/>
      <c r="H290" s="416"/>
      <c r="I290" s="417"/>
      <c r="J290" s="418"/>
      <c r="K290" s="419"/>
      <c r="L290" s="46"/>
      <c r="M290" s="96"/>
      <c r="N290" s="88">
        <v>0</v>
      </c>
      <c r="O290" s="89">
        <v>0</v>
      </c>
      <c r="P290" s="89">
        <v>0</v>
      </c>
      <c r="Q290" s="89">
        <v>0</v>
      </c>
      <c r="R290" s="240">
        <f>IF(N290="","",Q290-N290)</f>
        <v>0</v>
      </c>
      <c r="S290" s="90" t="str">
        <f>IF(N290=0,"",R290/N290)</f>
        <v/>
      </c>
      <c r="T290" s="240">
        <f>IF(O290="","",Q290-O290)</f>
        <v>0</v>
      </c>
      <c r="U290" s="90" t="str">
        <f>IF(O290=0,"",T290/O290)</f>
        <v/>
      </c>
      <c r="V290" s="240">
        <f>IF(P290="","",Q290-P290)</f>
        <v>0</v>
      </c>
      <c r="W290" s="90" t="str">
        <f>IF(P290=0,"",V290/P290)</f>
        <v/>
      </c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</row>
    <row r="291" spans="1:35" ht="26.25" customHeight="1">
      <c r="A291" s="66" t="s">
        <v>478</v>
      </c>
      <c r="B291" s="75" t="s">
        <v>475</v>
      </c>
      <c r="C291" s="52" t="s">
        <v>2994</v>
      </c>
      <c r="D291" s="52" t="s">
        <v>2993</v>
      </c>
      <c r="E291" s="434" t="s">
        <v>480</v>
      </c>
      <c r="F291" s="420" t="s">
        <v>479</v>
      </c>
      <c r="G291" s="435"/>
      <c r="H291" s="435"/>
      <c r="I291" s="436"/>
      <c r="J291" s="437"/>
      <c r="K291" s="438"/>
      <c r="L291" s="46"/>
      <c r="M291" s="55"/>
      <c r="N291" s="88">
        <v>0</v>
      </c>
      <c r="O291" s="89">
        <v>0</v>
      </c>
      <c r="P291" s="89">
        <v>0</v>
      </c>
      <c r="Q291" s="89">
        <v>0</v>
      </c>
      <c r="R291" s="240">
        <f>IF(N291="","",Q291-N291)</f>
        <v>0</v>
      </c>
      <c r="S291" s="90" t="str">
        <f>IF(N291=0,"",R291/N291)</f>
        <v/>
      </c>
      <c r="T291" s="240">
        <f>IF(O291="","",Q291-O291)</f>
        <v>0</v>
      </c>
      <c r="U291" s="90" t="str">
        <f>IF(O291=0,"",T291/O291)</f>
        <v/>
      </c>
      <c r="V291" s="240">
        <f>IF(P291="","",Q291-P291)</f>
        <v>0</v>
      </c>
      <c r="W291" s="90" t="str">
        <f>IF(P291=0,"",V291/P291)</f>
        <v/>
      </c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</row>
    <row r="292" spans="1:35" ht="26.25" customHeight="1">
      <c r="A292" s="65" t="s">
        <v>481</v>
      </c>
      <c r="B292" s="76" t="s">
        <v>475</v>
      </c>
      <c r="C292" s="48" t="s">
        <v>2994</v>
      </c>
      <c r="D292" s="48" t="s">
        <v>2991</v>
      </c>
      <c r="E292" s="439" t="s">
        <v>480</v>
      </c>
      <c r="F292" s="426" t="s">
        <v>479</v>
      </c>
      <c r="G292" s="435" t="s">
        <v>331</v>
      </c>
      <c r="H292" s="435" t="s">
        <v>3530</v>
      </c>
      <c r="I292" s="436" t="s">
        <v>482</v>
      </c>
      <c r="J292" s="437" t="s">
        <v>3409</v>
      </c>
      <c r="K292" s="438" t="s">
        <v>3411</v>
      </c>
      <c r="L292" s="46"/>
      <c r="M292" s="55"/>
      <c r="N292" s="88">
        <v>591411.99</v>
      </c>
      <c r="O292" s="89">
        <v>581000</v>
      </c>
      <c r="P292" s="89">
        <v>350000</v>
      </c>
      <c r="Q292" s="89">
        <v>550000</v>
      </c>
      <c r="R292" s="240">
        <f>IF(N292="","",Q292-N292)</f>
        <v>-41411.989999999991</v>
      </c>
      <c r="S292" s="90">
        <f>IF(N292=0,"",R292/N292)</f>
        <v>-7.0022236106508415E-2</v>
      </c>
      <c r="T292" s="240">
        <f>IF(O292="","",Q292-O292)</f>
        <v>-31000</v>
      </c>
      <c r="U292" s="90">
        <f>IF(O292=0,"",T292/O292)</f>
        <v>-5.3356282271944923E-2</v>
      </c>
      <c r="V292" s="240">
        <f>IF(P292="","",Q292-P292)</f>
        <v>200000</v>
      </c>
      <c r="W292" s="90">
        <f>IF(P292=0,"",V292/P292)</f>
        <v>0.5714285714285714</v>
      </c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</row>
    <row r="293" spans="1:35" ht="26.25" customHeight="1">
      <c r="A293" s="66" t="s">
        <v>483</v>
      </c>
      <c r="B293" s="75" t="s">
        <v>475</v>
      </c>
      <c r="C293" s="52" t="s">
        <v>1288</v>
      </c>
      <c r="D293" s="52" t="s">
        <v>2993</v>
      </c>
      <c r="E293" s="434" t="s">
        <v>485</v>
      </c>
      <c r="F293" s="420" t="s">
        <v>484</v>
      </c>
      <c r="G293" s="435"/>
      <c r="H293" s="435"/>
      <c r="I293" s="436"/>
      <c r="J293" s="437"/>
      <c r="K293" s="438"/>
      <c r="L293" s="46"/>
      <c r="M293" s="55"/>
      <c r="N293" s="88">
        <v>0</v>
      </c>
      <c r="O293" s="89">
        <v>0</v>
      </c>
      <c r="P293" s="89">
        <v>0</v>
      </c>
      <c r="Q293" s="89">
        <v>0</v>
      </c>
      <c r="R293" s="240">
        <f>IF(N293="","",Q293-N293)</f>
        <v>0</v>
      </c>
      <c r="S293" s="90" t="str">
        <f>IF(N293=0,"",R293/N293)</f>
        <v/>
      </c>
      <c r="T293" s="240">
        <f>IF(O293="","",Q293-O293)</f>
        <v>0</v>
      </c>
      <c r="U293" s="90" t="str">
        <f>IF(O293=0,"",T293/O293)</f>
        <v/>
      </c>
      <c r="V293" s="240">
        <f>IF(P293="","",Q293-P293)</f>
        <v>0</v>
      </c>
      <c r="W293" s="90" t="str">
        <f>IF(P293=0,"",V293/P293)</f>
        <v/>
      </c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</row>
    <row r="294" spans="1:35" ht="26.25" customHeight="1">
      <c r="A294" s="65" t="s">
        <v>486</v>
      </c>
      <c r="B294" s="76" t="s">
        <v>475</v>
      </c>
      <c r="C294" s="48" t="s">
        <v>1288</v>
      </c>
      <c r="D294" s="48" t="s">
        <v>2991</v>
      </c>
      <c r="E294" s="439" t="s">
        <v>485</v>
      </c>
      <c r="F294" s="426" t="s">
        <v>484</v>
      </c>
      <c r="G294" s="435" t="s">
        <v>325</v>
      </c>
      <c r="H294" s="435" t="s">
        <v>3531</v>
      </c>
      <c r="I294" s="436" t="s">
        <v>487</v>
      </c>
      <c r="J294" s="437" t="s">
        <v>3409</v>
      </c>
      <c r="K294" s="438" t="s">
        <v>3411</v>
      </c>
      <c r="L294" s="46"/>
      <c r="M294" s="55"/>
      <c r="N294" s="88">
        <v>203077.1</v>
      </c>
      <c r="O294" s="89">
        <v>207000</v>
      </c>
      <c r="P294" s="89">
        <v>140000</v>
      </c>
      <c r="Q294" s="89">
        <v>160000</v>
      </c>
      <c r="R294" s="240">
        <f>IF(N294="","",Q294-N294)</f>
        <v>-43077.100000000006</v>
      </c>
      <c r="S294" s="90">
        <f>IF(N294=0,"",R294/N294)</f>
        <v>-0.21212189853016419</v>
      </c>
      <c r="T294" s="240">
        <f>IF(O294="","",Q294-O294)</f>
        <v>-47000</v>
      </c>
      <c r="U294" s="90">
        <f>IF(O294=0,"",T294/O294)</f>
        <v>-0.22705314009661837</v>
      </c>
      <c r="V294" s="240">
        <f>IF(P294="","",Q294-P294)</f>
        <v>20000</v>
      </c>
      <c r="W294" s="90">
        <f>IF(P294=0,"",V294/P294)</f>
        <v>0.14285714285714285</v>
      </c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</row>
    <row r="295" spans="1:35" ht="26.25" customHeight="1">
      <c r="A295" s="66" t="s">
        <v>488</v>
      </c>
      <c r="B295" s="75" t="s">
        <v>475</v>
      </c>
      <c r="C295" s="52" t="s">
        <v>1992</v>
      </c>
      <c r="D295" s="52" t="s">
        <v>2993</v>
      </c>
      <c r="E295" s="434" t="s">
        <v>490</v>
      </c>
      <c r="F295" s="420" t="s">
        <v>489</v>
      </c>
      <c r="G295" s="435"/>
      <c r="H295" s="435"/>
      <c r="I295" s="436"/>
      <c r="J295" s="437"/>
      <c r="K295" s="438"/>
      <c r="L295" s="46"/>
      <c r="M295" s="55"/>
      <c r="N295" s="88">
        <v>0</v>
      </c>
      <c r="O295" s="89">
        <v>0</v>
      </c>
      <c r="P295" s="89">
        <v>0</v>
      </c>
      <c r="Q295" s="89">
        <v>0</v>
      </c>
      <c r="R295" s="240">
        <f>IF(N295="","",Q295-N295)</f>
        <v>0</v>
      </c>
      <c r="S295" s="90" t="str">
        <f>IF(N295=0,"",R295/N295)</f>
        <v/>
      </c>
      <c r="T295" s="240">
        <f>IF(O295="","",Q295-O295)</f>
        <v>0</v>
      </c>
      <c r="U295" s="90" t="str">
        <f>IF(O295=0,"",T295/O295)</f>
        <v/>
      </c>
      <c r="V295" s="240">
        <f>IF(P295="","",Q295-P295)</f>
        <v>0</v>
      </c>
      <c r="W295" s="90" t="str">
        <f>IF(P295=0,"",V295/P295)</f>
        <v/>
      </c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</row>
    <row r="296" spans="1:35" ht="21">
      <c r="A296" s="65" t="s">
        <v>491</v>
      </c>
      <c r="B296" s="76" t="s">
        <v>475</v>
      </c>
      <c r="C296" s="48" t="s">
        <v>1992</v>
      </c>
      <c r="D296" s="48" t="s">
        <v>2991</v>
      </c>
      <c r="E296" s="439" t="s">
        <v>490</v>
      </c>
      <c r="F296" s="426" t="s">
        <v>489</v>
      </c>
      <c r="G296" s="435" t="s">
        <v>331</v>
      </c>
      <c r="H296" s="435" t="s">
        <v>3530</v>
      </c>
      <c r="I296" s="436" t="s">
        <v>482</v>
      </c>
      <c r="J296" s="437" t="s">
        <v>3409</v>
      </c>
      <c r="K296" s="438" t="s">
        <v>3411</v>
      </c>
      <c r="L296" s="46"/>
      <c r="M296" s="55"/>
      <c r="N296" s="88">
        <v>3108.92</v>
      </c>
      <c r="O296" s="89">
        <v>17000</v>
      </c>
      <c r="P296" s="89">
        <v>5000</v>
      </c>
      <c r="Q296" s="89">
        <v>5000</v>
      </c>
      <c r="R296" s="240">
        <f>IF(N296="","",Q296-N296)</f>
        <v>1891.08</v>
      </c>
      <c r="S296" s="90">
        <f>IF(N296=0,"",R296/N296)</f>
        <v>0.6082755426321681</v>
      </c>
      <c r="T296" s="240">
        <f>IF(O296="","",Q296-O296)</f>
        <v>-12000</v>
      </c>
      <c r="U296" s="90">
        <f>IF(O296=0,"",T296/O296)</f>
        <v>-0.70588235294117652</v>
      </c>
      <c r="V296" s="240">
        <f>IF(P296="","",Q296-P296)</f>
        <v>0</v>
      </c>
      <c r="W296" s="90">
        <f>IF(P296=0,"",V296/P296)</f>
        <v>0</v>
      </c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</row>
    <row r="297" spans="1:35" ht="26.25" customHeight="1">
      <c r="A297" s="66" t="s">
        <v>492</v>
      </c>
      <c r="B297" s="75" t="s">
        <v>475</v>
      </c>
      <c r="C297" s="52" t="s">
        <v>1993</v>
      </c>
      <c r="D297" s="52" t="s">
        <v>2993</v>
      </c>
      <c r="E297" s="434" t="s">
        <v>494</v>
      </c>
      <c r="F297" s="420" t="s">
        <v>493</v>
      </c>
      <c r="G297" s="435"/>
      <c r="H297" s="435"/>
      <c r="I297" s="436"/>
      <c r="J297" s="437"/>
      <c r="K297" s="438"/>
      <c r="L297" s="46"/>
      <c r="M297" s="55"/>
      <c r="N297" s="88">
        <v>0</v>
      </c>
      <c r="O297" s="89">
        <v>0</v>
      </c>
      <c r="P297" s="89">
        <v>0</v>
      </c>
      <c r="Q297" s="89">
        <v>0</v>
      </c>
      <c r="R297" s="240">
        <f>IF(N297="","",Q297-N297)</f>
        <v>0</v>
      </c>
      <c r="S297" s="90" t="str">
        <f>IF(N297=0,"",R297/N297)</f>
        <v/>
      </c>
      <c r="T297" s="240">
        <f>IF(O297="","",Q297-O297)</f>
        <v>0</v>
      </c>
      <c r="U297" s="90" t="str">
        <f>IF(O297=0,"",T297/O297)</f>
        <v/>
      </c>
      <c r="V297" s="240">
        <f>IF(P297="","",Q297-P297)</f>
        <v>0</v>
      </c>
      <c r="W297" s="90" t="str">
        <f>IF(P297=0,"",V297/P297)</f>
        <v/>
      </c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</row>
    <row r="298" spans="1:35" ht="26.25" customHeight="1">
      <c r="A298" s="67" t="s">
        <v>495</v>
      </c>
      <c r="B298" s="77" t="s">
        <v>475</v>
      </c>
      <c r="C298" s="49" t="s">
        <v>1993</v>
      </c>
      <c r="D298" s="49" t="s">
        <v>2991</v>
      </c>
      <c r="E298" s="439" t="s">
        <v>494</v>
      </c>
      <c r="F298" s="426" t="s">
        <v>493</v>
      </c>
      <c r="G298" s="435" t="s">
        <v>331</v>
      </c>
      <c r="H298" s="435" t="s">
        <v>3530</v>
      </c>
      <c r="I298" s="436" t="s">
        <v>482</v>
      </c>
      <c r="J298" s="437" t="s">
        <v>3409</v>
      </c>
      <c r="K298" s="438" t="s">
        <v>3411</v>
      </c>
      <c r="L298" s="46"/>
      <c r="M298" s="55"/>
      <c r="N298" s="88">
        <v>0</v>
      </c>
      <c r="O298" s="89">
        <v>1000</v>
      </c>
      <c r="P298" s="89">
        <v>0</v>
      </c>
      <c r="Q298" s="89">
        <v>0</v>
      </c>
      <c r="R298" s="240">
        <f>IF(N298="","",Q298-N298)</f>
        <v>0</v>
      </c>
      <c r="S298" s="90" t="str">
        <f>IF(N298=0,"",R298/N298)</f>
        <v/>
      </c>
      <c r="T298" s="240">
        <f>IF(O298="","",Q298-O298)</f>
        <v>-1000</v>
      </c>
      <c r="U298" s="90">
        <f>IF(O298=0,"",T298/O298)</f>
        <v>-1</v>
      </c>
      <c r="V298" s="240">
        <f>IF(P298="","",Q298-P298)</f>
        <v>0</v>
      </c>
      <c r="W298" s="90" t="str">
        <f>IF(P298=0,"",V298/P298)</f>
        <v/>
      </c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</row>
    <row r="299" spans="1:35" ht="26.25" customHeight="1">
      <c r="A299" s="67" t="s">
        <v>496</v>
      </c>
      <c r="B299" s="77" t="s">
        <v>475</v>
      </c>
      <c r="C299" s="49" t="s">
        <v>1993</v>
      </c>
      <c r="D299" s="49" t="s">
        <v>3001</v>
      </c>
      <c r="E299" s="426" t="s">
        <v>3532</v>
      </c>
      <c r="F299" s="426" t="s">
        <v>497</v>
      </c>
      <c r="G299" s="435" t="s">
        <v>331</v>
      </c>
      <c r="H299" s="435" t="s">
        <v>3530</v>
      </c>
      <c r="I299" s="436" t="s">
        <v>482</v>
      </c>
      <c r="J299" s="437" t="s">
        <v>3409</v>
      </c>
      <c r="K299" s="438" t="s">
        <v>3411</v>
      </c>
      <c r="L299" s="46"/>
      <c r="M299" s="55"/>
      <c r="N299" s="88">
        <v>17559.64</v>
      </c>
      <c r="O299" s="89">
        <v>20000</v>
      </c>
      <c r="P299" s="89">
        <v>28000</v>
      </c>
      <c r="Q299" s="89">
        <v>25000</v>
      </c>
      <c r="R299" s="240">
        <f>IF(N299="","",Q299-N299)</f>
        <v>7440.3600000000006</v>
      </c>
      <c r="S299" s="90">
        <f>IF(N299=0,"",R299/N299)</f>
        <v>0.42371939288049193</v>
      </c>
      <c r="T299" s="240">
        <f>IF(O299="","",Q299-O299)</f>
        <v>5000</v>
      </c>
      <c r="U299" s="90">
        <f>IF(O299=0,"",T299/O299)</f>
        <v>0.25</v>
      </c>
      <c r="V299" s="240">
        <f>IF(P299="","",Q299-P299)</f>
        <v>-3000</v>
      </c>
      <c r="W299" s="90">
        <f>IF(P299=0,"",V299/P299)</f>
        <v>-0.10714285714285714</v>
      </c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</row>
    <row r="300" spans="1:35" ht="26.25" customHeight="1">
      <c r="A300" s="66" t="s">
        <v>498</v>
      </c>
      <c r="B300" s="75" t="s">
        <v>475</v>
      </c>
      <c r="C300" s="52" t="s">
        <v>2110</v>
      </c>
      <c r="D300" s="52" t="s">
        <v>2993</v>
      </c>
      <c r="E300" s="434" t="s">
        <v>500</v>
      </c>
      <c r="F300" s="420" t="s">
        <v>499</v>
      </c>
      <c r="G300" s="435"/>
      <c r="H300" s="435"/>
      <c r="I300" s="436"/>
      <c r="J300" s="437"/>
      <c r="K300" s="438"/>
      <c r="L300" s="46"/>
      <c r="M300" s="55"/>
      <c r="N300" s="88">
        <v>0</v>
      </c>
      <c r="O300" s="89">
        <v>0</v>
      </c>
      <c r="P300" s="89">
        <v>0</v>
      </c>
      <c r="Q300" s="89">
        <v>0</v>
      </c>
      <c r="R300" s="240">
        <f>IF(N300="","",Q300-N300)</f>
        <v>0</v>
      </c>
      <c r="S300" s="90" t="str">
        <f>IF(N300=0,"",R300/N300)</f>
        <v/>
      </c>
      <c r="T300" s="240">
        <f>IF(O300="","",Q300-O300)</f>
        <v>0</v>
      </c>
      <c r="U300" s="90" t="str">
        <f>IF(O300=0,"",T300/O300)</f>
        <v/>
      </c>
      <c r="V300" s="240">
        <f>IF(P300="","",Q300-P300)</f>
        <v>0</v>
      </c>
      <c r="W300" s="90" t="str">
        <f>IF(P300=0,"",V300/P300)</f>
        <v/>
      </c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</row>
    <row r="301" spans="1:35" ht="26.25" customHeight="1">
      <c r="A301" s="65" t="s">
        <v>501</v>
      </c>
      <c r="B301" s="76" t="s">
        <v>475</v>
      </c>
      <c r="C301" s="48" t="s">
        <v>2110</v>
      </c>
      <c r="D301" s="48" t="s">
        <v>2991</v>
      </c>
      <c r="E301" s="439" t="s">
        <v>3572</v>
      </c>
      <c r="F301" s="426" t="s">
        <v>3573</v>
      </c>
      <c r="G301" s="435" t="s">
        <v>331</v>
      </c>
      <c r="H301" s="435" t="s">
        <v>3530</v>
      </c>
      <c r="I301" s="436" t="s">
        <v>482</v>
      </c>
      <c r="J301" s="437" t="s">
        <v>3409</v>
      </c>
      <c r="K301" s="438" t="s">
        <v>3411</v>
      </c>
      <c r="L301" s="46"/>
      <c r="M301" s="55"/>
      <c r="N301" s="88">
        <v>1427878.82</v>
      </c>
      <c r="O301" s="89">
        <v>1385000</v>
      </c>
      <c r="P301" s="89">
        <v>750000</v>
      </c>
      <c r="Q301" s="89">
        <v>1000000</v>
      </c>
      <c r="R301" s="240">
        <f>IF(N301="","",Q301-N301)</f>
        <v>-427878.82000000007</v>
      </c>
      <c r="S301" s="90">
        <f>IF(N301=0,"",R301/N301)</f>
        <v>-0.29966045718081319</v>
      </c>
      <c r="T301" s="240">
        <f>IF(O301="","",Q301-O301)</f>
        <v>-385000</v>
      </c>
      <c r="U301" s="90">
        <f>IF(O301=0,"",T301/O301)</f>
        <v>-0.27797833935018051</v>
      </c>
      <c r="V301" s="240">
        <f>IF(P301="","",Q301-P301)</f>
        <v>250000</v>
      </c>
      <c r="W301" s="90">
        <f>IF(P301=0,"",V301/P301)</f>
        <v>0.33333333333333331</v>
      </c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  <c r="AI301" s="62"/>
    </row>
    <row r="302" spans="1:35" ht="26.25" customHeight="1">
      <c r="A302" s="65" t="s">
        <v>3564</v>
      </c>
      <c r="B302" s="76" t="s">
        <v>475</v>
      </c>
      <c r="C302" s="48" t="s">
        <v>2110</v>
      </c>
      <c r="D302" s="48" t="s">
        <v>3001</v>
      </c>
      <c r="E302" s="439" t="s">
        <v>3565</v>
      </c>
      <c r="F302" s="426" t="s">
        <v>3566</v>
      </c>
      <c r="G302" s="435" t="s">
        <v>325</v>
      </c>
      <c r="H302" s="435" t="s">
        <v>3531</v>
      </c>
      <c r="I302" s="436" t="s">
        <v>487</v>
      </c>
      <c r="J302" s="437" t="s">
        <v>3409</v>
      </c>
      <c r="K302" s="438" t="s">
        <v>3567</v>
      </c>
      <c r="L302" s="46"/>
      <c r="M302" s="55"/>
      <c r="N302" s="88">
        <v>17062.830000000002</v>
      </c>
      <c r="O302" s="89">
        <v>25000</v>
      </c>
      <c r="P302" s="89">
        <v>25000</v>
      </c>
      <c r="Q302" s="89">
        <v>25000</v>
      </c>
      <c r="R302" s="240">
        <f>IF(N302="","",Q302-N302)</f>
        <v>7937.1699999999983</v>
      </c>
      <c r="S302" s="90">
        <f>IF(N302=0,"",R302/N302)</f>
        <v>0.46517312778712544</v>
      </c>
      <c r="T302" s="240">
        <f>IF(O302="","",Q302-O302)</f>
        <v>0</v>
      </c>
      <c r="U302" s="90">
        <f>IF(O302=0,"",T302/O302)</f>
        <v>0</v>
      </c>
      <c r="V302" s="240">
        <f>IF(P302="","",Q302-P302)</f>
        <v>0</v>
      </c>
      <c r="W302" s="90">
        <f>IF(P302=0,"",V302/P302)</f>
        <v>0</v>
      </c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</row>
    <row r="303" spans="1:35" ht="26.25" customHeight="1">
      <c r="A303" s="66" t="s">
        <v>502</v>
      </c>
      <c r="B303" s="75" t="s">
        <v>475</v>
      </c>
      <c r="C303" s="52" t="s">
        <v>2590</v>
      </c>
      <c r="D303" s="52" t="s">
        <v>2993</v>
      </c>
      <c r="E303" s="434" t="s">
        <v>504</v>
      </c>
      <c r="F303" s="420" t="s">
        <v>503</v>
      </c>
      <c r="G303" s="435"/>
      <c r="H303" s="435"/>
      <c r="I303" s="436"/>
      <c r="J303" s="437"/>
      <c r="K303" s="438"/>
      <c r="L303" s="46"/>
      <c r="M303" s="55"/>
      <c r="N303" s="88">
        <v>0</v>
      </c>
      <c r="O303" s="89">
        <v>0</v>
      </c>
      <c r="P303" s="89">
        <v>0</v>
      </c>
      <c r="Q303" s="89">
        <v>0</v>
      </c>
      <c r="R303" s="240">
        <f>IF(N303="","",Q303-N303)</f>
        <v>0</v>
      </c>
      <c r="S303" s="90" t="str">
        <f>IF(N303=0,"",R303/N303)</f>
        <v/>
      </c>
      <c r="T303" s="240">
        <f>IF(O303="","",Q303-O303)</f>
        <v>0</v>
      </c>
      <c r="U303" s="90" t="str">
        <f>IF(O303=0,"",T303/O303)</f>
        <v/>
      </c>
      <c r="V303" s="240">
        <f>IF(P303="","",Q303-P303)</f>
        <v>0</v>
      </c>
      <c r="W303" s="90" t="str">
        <f>IF(P303=0,"",V303/P303)</f>
        <v/>
      </c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</row>
    <row r="304" spans="1:35" ht="26.25" customHeight="1">
      <c r="A304" s="65" t="s">
        <v>505</v>
      </c>
      <c r="B304" s="76" t="s">
        <v>475</v>
      </c>
      <c r="C304" s="48" t="s">
        <v>2590</v>
      </c>
      <c r="D304" s="48" t="s">
        <v>2991</v>
      </c>
      <c r="E304" s="439" t="s">
        <v>504</v>
      </c>
      <c r="F304" s="426" t="s">
        <v>503</v>
      </c>
      <c r="G304" s="435" t="s">
        <v>331</v>
      </c>
      <c r="H304" s="435" t="s">
        <v>3530</v>
      </c>
      <c r="I304" s="436" t="s">
        <v>482</v>
      </c>
      <c r="J304" s="437" t="s">
        <v>3409</v>
      </c>
      <c r="K304" s="438" t="s">
        <v>3411</v>
      </c>
      <c r="L304" s="46"/>
      <c r="M304" s="55"/>
      <c r="N304" s="88">
        <v>2826333.35</v>
      </c>
      <c r="O304" s="89">
        <v>2700000</v>
      </c>
      <c r="P304" s="89">
        <v>1558000</v>
      </c>
      <c r="Q304" s="89">
        <v>2000000</v>
      </c>
      <c r="R304" s="240">
        <f>IF(N304="","",Q304-N304)</f>
        <v>-826333.35000000009</v>
      </c>
      <c r="S304" s="90">
        <f>IF(N304=0,"",R304/N304)</f>
        <v>-0.29236938735482143</v>
      </c>
      <c r="T304" s="240">
        <f>IF(O304="","",Q304-O304)</f>
        <v>-700000</v>
      </c>
      <c r="U304" s="90">
        <f>IF(O304=0,"",T304/O304)</f>
        <v>-0.25925925925925924</v>
      </c>
      <c r="V304" s="240">
        <f>IF(P304="","",Q304-P304)</f>
        <v>442000</v>
      </c>
      <c r="W304" s="90">
        <f>IF(P304=0,"",V304/P304)</f>
        <v>0.28369704749679076</v>
      </c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  <c r="AI304" s="62"/>
    </row>
    <row r="305" spans="1:35" ht="36.75" customHeight="1">
      <c r="A305" s="66" t="s">
        <v>506</v>
      </c>
      <c r="B305" s="75" t="s">
        <v>475</v>
      </c>
      <c r="C305" s="52" t="s">
        <v>2995</v>
      </c>
      <c r="D305" s="52" t="s">
        <v>2993</v>
      </c>
      <c r="E305" s="434" t="s">
        <v>1316</v>
      </c>
      <c r="F305" s="420" t="s">
        <v>507</v>
      </c>
      <c r="G305" s="435"/>
      <c r="H305" s="435"/>
      <c r="I305" s="436"/>
      <c r="J305" s="437"/>
      <c r="K305" s="438"/>
      <c r="L305" s="46"/>
      <c r="M305" s="55"/>
      <c r="N305" s="88">
        <v>0</v>
      </c>
      <c r="O305" s="89">
        <v>0</v>
      </c>
      <c r="P305" s="89">
        <v>0</v>
      </c>
      <c r="Q305" s="89">
        <v>0</v>
      </c>
      <c r="R305" s="240">
        <f>IF(N305="","",Q305-N305)</f>
        <v>0</v>
      </c>
      <c r="S305" s="90" t="str">
        <f>IF(N305=0,"",R305/N305)</f>
        <v/>
      </c>
      <c r="T305" s="240">
        <f>IF(O305="","",Q305-O305)</f>
        <v>0</v>
      </c>
      <c r="U305" s="90" t="str">
        <f>IF(O305=0,"",T305/O305)</f>
        <v/>
      </c>
      <c r="V305" s="240">
        <f>IF(P305="","",Q305-P305)</f>
        <v>0</v>
      </c>
      <c r="W305" s="90" t="str">
        <f>IF(P305=0,"",V305/P305)</f>
        <v/>
      </c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  <c r="AI305" s="62"/>
    </row>
    <row r="306" spans="1:35" ht="37.5" customHeight="1">
      <c r="A306" s="65" t="s">
        <v>1317</v>
      </c>
      <c r="B306" s="76" t="s">
        <v>475</v>
      </c>
      <c r="C306" s="48" t="s">
        <v>2995</v>
      </c>
      <c r="D306" s="48" t="s">
        <v>2991</v>
      </c>
      <c r="E306" s="439" t="s">
        <v>1316</v>
      </c>
      <c r="F306" s="426" t="s">
        <v>507</v>
      </c>
      <c r="G306" s="435" t="s">
        <v>331</v>
      </c>
      <c r="H306" s="435" t="s">
        <v>3530</v>
      </c>
      <c r="I306" s="436" t="s">
        <v>482</v>
      </c>
      <c r="J306" s="437" t="s">
        <v>3409</v>
      </c>
      <c r="K306" s="438" t="s">
        <v>3411</v>
      </c>
      <c r="L306" s="46"/>
      <c r="M306" s="55"/>
      <c r="N306" s="88">
        <v>1134.28</v>
      </c>
      <c r="O306" s="89">
        <v>2000</v>
      </c>
      <c r="P306" s="89">
        <v>2000</v>
      </c>
      <c r="Q306" s="89">
        <v>2000</v>
      </c>
      <c r="R306" s="240">
        <f>IF(N306="","",Q306-N306)</f>
        <v>865.72</v>
      </c>
      <c r="S306" s="90">
        <f>IF(N306=0,"",R306/N306)</f>
        <v>0.76323306414641889</v>
      </c>
      <c r="T306" s="240">
        <f>IF(O306="","",Q306-O306)</f>
        <v>0</v>
      </c>
      <c r="U306" s="90">
        <f>IF(O306=0,"",T306/O306)</f>
        <v>0</v>
      </c>
      <c r="V306" s="240">
        <f>IF(P306="","",Q306-P306)</f>
        <v>0</v>
      </c>
      <c r="W306" s="90">
        <f>IF(P306=0,"",V306/P306)</f>
        <v>0</v>
      </c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  <c r="AI306" s="62"/>
    </row>
    <row r="307" spans="1:35" ht="18.75" customHeight="1">
      <c r="A307" s="66" t="s">
        <v>1318</v>
      </c>
      <c r="B307" s="75" t="s">
        <v>475</v>
      </c>
      <c r="C307" s="52" t="s">
        <v>3228</v>
      </c>
      <c r="D307" s="52" t="s">
        <v>2993</v>
      </c>
      <c r="E307" s="434" t="s">
        <v>1320</v>
      </c>
      <c r="F307" s="420" t="s">
        <v>1319</v>
      </c>
      <c r="G307" s="435"/>
      <c r="H307" s="435"/>
      <c r="I307" s="436"/>
      <c r="J307" s="437"/>
      <c r="K307" s="438"/>
      <c r="L307" s="46"/>
      <c r="M307" s="55"/>
      <c r="N307" s="88">
        <v>0</v>
      </c>
      <c r="O307" s="89">
        <v>0</v>
      </c>
      <c r="P307" s="89">
        <v>0</v>
      </c>
      <c r="Q307" s="89">
        <v>0</v>
      </c>
      <c r="R307" s="240">
        <f>IF(N307="","",Q307-N307)</f>
        <v>0</v>
      </c>
      <c r="S307" s="90" t="str">
        <f>IF(N307=0,"",R307/N307)</f>
        <v/>
      </c>
      <c r="T307" s="240">
        <f>IF(O307="","",Q307-O307)</f>
        <v>0</v>
      </c>
      <c r="U307" s="90" t="str">
        <f>IF(O307=0,"",T307/O307)</f>
        <v/>
      </c>
      <c r="V307" s="240">
        <f>IF(P307="","",Q307-P307)</f>
        <v>0</v>
      </c>
      <c r="W307" s="90" t="str">
        <f>IF(P307=0,"",V307/P307)</f>
        <v/>
      </c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  <c r="AI307" s="62"/>
    </row>
    <row r="308" spans="1:35" ht="18.75" customHeight="1">
      <c r="A308" s="65" t="s">
        <v>1321</v>
      </c>
      <c r="B308" s="76" t="s">
        <v>475</v>
      </c>
      <c r="C308" s="48" t="s">
        <v>3228</v>
      </c>
      <c r="D308" s="48" t="s">
        <v>2991</v>
      </c>
      <c r="E308" s="439" t="s">
        <v>1320</v>
      </c>
      <c r="F308" s="426" t="s">
        <v>1319</v>
      </c>
      <c r="G308" s="435" t="s">
        <v>331</v>
      </c>
      <c r="H308" s="435" t="s">
        <v>3530</v>
      </c>
      <c r="I308" s="436" t="s">
        <v>482</v>
      </c>
      <c r="J308" s="437" t="s">
        <v>3409</v>
      </c>
      <c r="K308" s="438" t="s">
        <v>3411</v>
      </c>
      <c r="L308" s="46"/>
      <c r="M308" s="55"/>
      <c r="N308" s="88">
        <v>0</v>
      </c>
      <c r="O308" s="89">
        <v>0</v>
      </c>
      <c r="P308" s="89">
        <v>0</v>
      </c>
      <c r="Q308" s="89">
        <v>0</v>
      </c>
      <c r="R308" s="240">
        <f>IF(N308="","",Q308-N308)</f>
        <v>0</v>
      </c>
      <c r="S308" s="90" t="str">
        <f>IF(N308=0,"",R308/N308)</f>
        <v/>
      </c>
      <c r="T308" s="240">
        <f>IF(O308="","",Q308-O308)</f>
        <v>0</v>
      </c>
      <c r="U308" s="90" t="str">
        <f>IF(O308=0,"",T308/O308)</f>
        <v/>
      </c>
      <c r="V308" s="240">
        <f>IF(P308="","",Q308-P308)</f>
        <v>0</v>
      </c>
      <c r="W308" s="90" t="str">
        <f>IF(P308=0,"",V308/P308)</f>
        <v/>
      </c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</row>
    <row r="309" spans="1:35" ht="18.75" customHeight="1">
      <c r="A309" s="66" t="s">
        <v>1322</v>
      </c>
      <c r="B309" s="75" t="s">
        <v>475</v>
      </c>
      <c r="C309" s="52" t="s">
        <v>2209</v>
      </c>
      <c r="D309" s="52" t="s">
        <v>2993</v>
      </c>
      <c r="E309" s="434" t="s">
        <v>1324</v>
      </c>
      <c r="F309" s="420" t="s">
        <v>1323</v>
      </c>
      <c r="G309" s="435"/>
      <c r="H309" s="435"/>
      <c r="I309" s="436"/>
      <c r="J309" s="437"/>
      <c r="K309" s="438"/>
      <c r="L309" s="46"/>
      <c r="M309" s="55"/>
      <c r="N309" s="88">
        <v>0</v>
      </c>
      <c r="O309" s="89">
        <v>0</v>
      </c>
      <c r="P309" s="89">
        <v>0</v>
      </c>
      <c r="Q309" s="89">
        <v>0</v>
      </c>
      <c r="R309" s="240">
        <f>IF(N309="","",Q309-N309)</f>
        <v>0</v>
      </c>
      <c r="S309" s="90" t="str">
        <f>IF(N309=0,"",R309/N309)</f>
        <v/>
      </c>
      <c r="T309" s="240">
        <f>IF(O309="","",Q309-O309)</f>
        <v>0</v>
      </c>
      <c r="U309" s="90" t="str">
        <f>IF(O309=0,"",T309/O309)</f>
        <v/>
      </c>
      <c r="V309" s="240">
        <f>IF(P309="","",Q309-P309)</f>
        <v>0</v>
      </c>
      <c r="W309" s="90" t="str">
        <f>IF(P309=0,"",V309/P309)</f>
        <v/>
      </c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  <c r="AI309" s="62"/>
    </row>
    <row r="310" spans="1:35" ht="18" customHeight="1">
      <c r="A310" s="65" t="s">
        <v>1325</v>
      </c>
      <c r="B310" s="76" t="s">
        <v>475</v>
      </c>
      <c r="C310" s="49" t="s">
        <v>2209</v>
      </c>
      <c r="D310" s="49" t="s">
        <v>2991</v>
      </c>
      <c r="E310" s="426" t="s">
        <v>5231</v>
      </c>
      <c r="F310" s="425" t="s">
        <v>5099</v>
      </c>
      <c r="G310" s="435" t="s">
        <v>323</v>
      </c>
      <c r="H310" s="435" t="s">
        <v>3533</v>
      </c>
      <c r="I310" s="436" t="s">
        <v>1326</v>
      </c>
      <c r="J310" s="437" t="s">
        <v>3409</v>
      </c>
      <c r="K310" s="438" t="s">
        <v>3411</v>
      </c>
      <c r="L310" s="46"/>
      <c r="M310" s="55"/>
      <c r="N310" s="88">
        <v>684219.32</v>
      </c>
      <c r="O310" s="89">
        <v>730000</v>
      </c>
      <c r="P310" s="89">
        <v>730000</v>
      </c>
      <c r="Q310" s="89">
        <v>730000</v>
      </c>
      <c r="R310" s="240">
        <f>IF(N310="","",Q310-N310)</f>
        <v>45780.680000000051</v>
      </c>
      <c r="S310" s="90">
        <f>IF(N310=0,"",R310/N310)</f>
        <v>6.6909364675642388E-2</v>
      </c>
      <c r="T310" s="240">
        <f>IF(O310="","",Q310-O310)</f>
        <v>0</v>
      </c>
      <c r="U310" s="90">
        <f>IF(O310=0,"",T310/O310)</f>
        <v>0</v>
      </c>
      <c r="V310" s="240">
        <f>IF(P310="","",Q310-P310)</f>
        <v>0</v>
      </c>
      <c r="W310" s="90">
        <f>IF(P310=0,"",V310/P310)</f>
        <v>0</v>
      </c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  <c r="AI310" s="62"/>
    </row>
    <row r="311" spans="1:35" ht="25.5" customHeight="1">
      <c r="A311" s="65" t="s">
        <v>3534</v>
      </c>
      <c r="B311" s="76" t="s">
        <v>475</v>
      </c>
      <c r="C311" s="49" t="s">
        <v>2209</v>
      </c>
      <c r="D311" s="49" t="s">
        <v>3001</v>
      </c>
      <c r="E311" s="426" t="s">
        <v>5232</v>
      </c>
      <c r="F311" s="425" t="s">
        <v>5100</v>
      </c>
      <c r="G311" s="435" t="s">
        <v>331</v>
      </c>
      <c r="H311" s="435" t="s">
        <v>3530</v>
      </c>
      <c r="I311" s="436" t="s">
        <v>482</v>
      </c>
      <c r="J311" s="437" t="s">
        <v>3409</v>
      </c>
      <c r="K311" s="438" t="s">
        <v>3411</v>
      </c>
      <c r="L311" s="46"/>
      <c r="M311" s="55"/>
      <c r="N311" s="88">
        <v>6000</v>
      </c>
      <c r="O311" s="89">
        <v>0</v>
      </c>
      <c r="P311" s="89">
        <v>0</v>
      </c>
      <c r="Q311" s="89">
        <v>0</v>
      </c>
      <c r="R311" s="240">
        <f>IF(N311="","",Q311-N311)</f>
        <v>-6000</v>
      </c>
      <c r="S311" s="90">
        <f>IF(N311=0,"",R311/N311)</f>
        <v>-1</v>
      </c>
      <c r="T311" s="240">
        <f>IF(O311="","",Q311-O311)</f>
        <v>0</v>
      </c>
      <c r="U311" s="90" t="str">
        <f>IF(O311=0,"",T311/O311)</f>
        <v/>
      </c>
      <c r="V311" s="240">
        <f>IF(P311="","",Q311-P311)</f>
        <v>0</v>
      </c>
      <c r="W311" s="90" t="str">
        <f>IF(P311=0,"",V311/P311)</f>
        <v/>
      </c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</row>
    <row r="312" spans="1:35" ht="18.75" customHeight="1">
      <c r="A312" s="66" t="s">
        <v>1327</v>
      </c>
      <c r="B312" s="75" t="s">
        <v>475</v>
      </c>
      <c r="C312" s="52" t="s">
        <v>2211</v>
      </c>
      <c r="D312" s="52" t="s">
        <v>2993</v>
      </c>
      <c r="E312" s="434" t="s">
        <v>1329</v>
      </c>
      <c r="F312" s="420" t="s">
        <v>1328</v>
      </c>
      <c r="G312" s="435"/>
      <c r="H312" s="435"/>
      <c r="I312" s="436"/>
      <c r="J312" s="437"/>
      <c r="K312" s="438"/>
      <c r="L312" s="46"/>
      <c r="M312" s="55"/>
      <c r="N312" s="88">
        <v>0</v>
      </c>
      <c r="O312" s="89">
        <v>0</v>
      </c>
      <c r="P312" s="89">
        <v>0</v>
      </c>
      <c r="Q312" s="89">
        <v>0</v>
      </c>
      <c r="R312" s="240">
        <f>IF(N312="","",Q312-N312)</f>
        <v>0</v>
      </c>
      <c r="S312" s="90" t="str">
        <f>IF(N312=0,"",R312/N312)</f>
        <v/>
      </c>
      <c r="T312" s="240">
        <f>IF(O312="","",Q312-O312)</f>
        <v>0</v>
      </c>
      <c r="U312" s="90" t="str">
        <f>IF(O312=0,"",T312/O312)</f>
        <v/>
      </c>
      <c r="V312" s="240">
        <f>IF(P312="","",Q312-P312)</f>
        <v>0</v>
      </c>
      <c r="W312" s="90" t="str">
        <f>IF(P312=0,"",V312/P312)</f>
        <v/>
      </c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  <c r="AI312" s="62"/>
    </row>
    <row r="313" spans="1:35" ht="18.75" customHeight="1">
      <c r="A313" s="65" t="s">
        <v>1330</v>
      </c>
      <c r="B313" s="76" t="s">
        <v>475</v>
      </c>
      <c r="C313" s="48" t="s">
        <v>2211</v>
      </c>
      <c r="D313" s="48" t="s">
        <v>2991</v>
      </c>
      <c r="E313" s="439" t="s">
        <v>1329</v>
      </c>
      <c r="F313" s="426" t="s">
        <v>1328</v>
      </c>
      <c r="G313" s="435" t="s">
        <v>331</v>
      </c>
      <c r="H313" s="435" t="s">
        <v>3530</v>
      </c>
      <c r="I313" s="436" t="s">
        <v>482</v>
      </c>
      <c r="J313" s="437" t="s">
        <v>3409</v>
      </c>
      <c r="K313" s="438" t="s">
        <v>3411</v>
      </c>
      <c r="L313" s="46"/>
      <c r="M313" s="55"/>
      <c r="N313" s="88">
        <v>124362.27</v>
      </c>
      <c r="O313" s="89">
        <v>124000</v>
      </c>
      <c r="P313" s="89">
        <v>140000</v>
      </c>
      <c r="Q313" s="89">
        <v>140000</v>
      </c>
      <c r="R313" s="240">
        <f>IF(N313="","",Q313-N313)</f>
        <v>15637.729999999996</v>
      </c>
      <c r="S313" s="90">
        <f>IF(N313=0,"",R313/N313)</f>
        <v>0.12574336251662177</v>
      </c>
      <c r="T313" s="240">
        <f>IF(O313="","",Q313-O313)</f>
        <v>16000</v>
      </c>
      <c r="U313" s="90">
        <f>IF(O313=0,"",T313/O313)</f>
        <v>0.12903225806451613</v>
      </c>
      <c r="V313" s="240">
        <f>IF(P313="","",Q313-P313)</f>
        <v>0</v>
      </c>
      <c r="W313" s="90">
        <f>IF(P313=0,"",V313/P313)</f>
        <v>0</v>
      </c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  <c r="AI313" s="62"/>
    </row>
    <row r="314" spans="1:35" ht="37.5" customHeight="1">
      <c r="A314" s="68" t="s">
        <v>4187</v>
      </c>
      <c r="B314" s="78" t="s">
        <v>475</v>
      </c>
      <c r="C314" s="50" t="s">
        <v>4188</v>
      </c>
      <c r="D314" s="50" t="s">
        <v>2993</v>
      </c>
      <c r="E314" s="420" t="s">
        <v>4189</v>
      </c>
      <c r="F314" s="420" t="s">
        <v>4190</v>
      </c>
      <c r="G314" s="398"/>
      <c r="H314" s="398"/>
      <c r="I314" s="430"/>
      <c r="J314" s="428"/>
      <c r="K314" s="429"/>
      <c r="L314" s="46"/>
      <c r="M314" s="55"/>
      <c r="N314" s="88">
        <v>0</v>
      </c>
      <c r="O314" s="89">
        <v>0</v>
      </c>
      <c r="P314" s="89">
        <v>0</v>
      </c>
      <c r="Q314" s="89">
        <v>0</v>
      </c>
      <c r="R314" s="240">
        <f>IF(N314="","",Q314-N314)</f>
        <v>0</v>
      </c>
      <c r="S314" s="90" t="str">
        <f>IF(N314=0,"",R314/N314)</f>
        <v/>
      </c>
      <c r="T314" s="240">
        <f>IF(O314="","",Q314-O314)</f>
        <v>0</v>
      </c>
      <c r="U314" s="90" t="str">
        <f>IF(O314=0,"",T314/O314)</f>
        <v/>
      </c>
      <c r="V314" s="240">
        <f>IF(P314="","",Q314-P314)</f>
        <v>0</v>
      </c>
      <c r="W314" s="90" t="str">
        <f>IF(P314=0,"",V314/P314)</f>
        <v/>
      </c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  <c r="AI314" s="62"/>
    </row>
    <row r="315" spans="1:35" ht="27" customHeight="1">
      <c r="A315" s="67" t="s">
        <v>4191</v>
      </c>
      <c r="B315" s="77" t="s">
        <v>475</v>
      </c>
      <c r="C315" s="49" t="s">
        <v>4188</v>
      </c>
      <c r="D315" s="49" t="s">
        <v>2991</v>
      </c>
      <c r="E315" s="426" t="s">
        <v>4189</v>
      </c>
      <c r="F315" s="426" t="s">
        <v>4190</v>
      </c>
      <c r="G315" s="398" t="s">
        <v>327</v>
      </c>
      <c r="H315" s="398" t="s">
        <v>3409</v>
      </c>
      <c r="I315" s="430" t="s">
        <v>3567</v>
      </c>
      <c r="J315" s="428" t="s">
        <v>3409</v>
      </c>
      <c r="K315" s="429" t="s">
        <v>3411</v>
      </c>
      <c r="L315" s="46"/>
      <c r="M315" s="55"/>
      <c r="N315" s="88">
        <v>0</v>
      </c>
      <c r="O315" s="89">
        <v>0</v>
      </c>
      <c r="P315" s="89">
        <v>0</v>
      </c>
      <c r="Q315" s="89">
        <v>0</v>
      </c>
      <c r="R315" s="240">
        <f>IF(N315="","",Q315-N315)</f>
        <v>0</v>
      </c>
      <c r="S315" s="90" t="str">
        <f>IF(N315=0,"",R315/N315)</f>
        <v/>
      </c>
      <c r="T315" s="240">
        <f>IF(O315="","",Q315-O315)</f>
        <v>0</v>
      </c>
      <c r="U315" s="90" t="str">
        <f>IF(O315=0,"",T315/O315)</f>
        <v/>
      </c>
      <c r="V315" s="240">
        <f>IF(P315="","",Q315-P315)</f>
        <v>0</v>
      </c>
      <c r="W315" s="90" t="str">
        <f>IF(P315=0,"",V315/P315)</f>
        <v/>
      </c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</row>
    <row r="316" spans="1:35" ht="17.25" customHeight="1">
      <c r="A316" s="66" t="s">
        <v>1331</v>
      </c>
      <c r="B316" s="75" t="s">
        <v>475</v>
      </c>
      <c r="C316" s="52" t="s">
        <v>2997</v>
      </c>
      <c r="D316" s="52" t="s">
        <v>2993</v>
      </c>
      <c r="E316" s="434" t="s">
        <v>1333</v>
      </c>
      <c r="F316" s="420" t="s">
        <v>1332</v>
      </c>
      <c r="G316" s="435"/>
      <c r="H316" s="435"/>
      <c r="I316" s="436"/>
      <c r="J316" s="437"/>
      <c r="K316" s="438"/>
      <c r="L316" s="46"/>
      <c r="M316" s="55"/>
      <c r="N316" s="88">
        <v>0</v>
      </c>
      <c r="O316" s="89">
        <v>0</v>
      </c>
      <c r="P316" s="89">
        <v>0</v>
      </c>
      <c r="Q316" s="89">
        <v>0</v>
      </c>
      <c r="R316" s="240">
        <f>IF(N316="","",Q316-N316)</f>
        <v>0</v>
      </c>
      <c r="S316" s="90" t="str">
        <f>IF(N316=0,"",R316/N316)</f>
        <v/>
      </c>
      <c r="T316" s="240">
        <f>IF(O316="","",Q316-O316)</f>
        <v>0</v>
      </c>
      <c r="U316" s="90" t="str">
        <f>IF(O316=0,"",T316/O316)</f>
        <v/>
      </c>
      <c r="V316" s="240">
        <f>IF(P316="","",Q316-P316)</f>
        <v>0</v>
      </c>
      <c r="W316" s="90" t="str">
        <f>IF(P316=0,"",V316/P316)</f>
        <v/>
      </c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  <c r="AI316" s="62"/>
    </row>
    <row r="317" spans="1:35" ht="17.25" customHeight="1">
      <c r="A317" s="65" t="s">
        <v>1334</v>
      </c>
      <c r="B317" s="76" t="s">
        <v>475</v>
      </c>
      <c r="C317" s="48" t="s">
        <v>2997</v>
      </c>
      <c r="D317" s="48" t="s">
        <v>2991</v>
      </c>
      <c r="E317" s="439" t="s">
        <v>1333</v>
      </c>
      <c r="F317" s="426" t="s">
        <v>1332</v>
      </c>
      <c r="G317" s="435" t="s">
        <v>331</v>
      </c>
      <c r="H317" s="435" t="s">
        <v>3530</v>
      </c>
      <c r="I317" s="436" t="s">
        <v>482</v>
      </c>
      <c r="J317" s="437" t="s">
        <v>3409</v>
      </c>
      <c r="K317" s="438" t="s">
        <v>3411</v>
      </c>
      <c r="L317" s="46"/>
      <c r="M317" s="55"/>
      <c r="N317" s="88">
        <v>46613</v>
      </c>
      <c r="O317" s="89">
        <v>50000</v>
      </c>
      <c r="P317" s="89">
        <v>50000</v>
      </c>
      <c r="Q317" s="89">
        <v>50000</v>
      </c>
      <c r="R317" s="240">
        <f>IF(N317="","",Q317-N317)</f>
        <v>3387</v>
      </c>
      <c r="S317" s="90">
        <f>IF(N317=0,"",R317/N317)</f>
        <v>7.2662132881385025E-2</v>
      </c>
      <c r="T317" s="240">
        <f>IF(O317="","",Q317-O317)</f>
        <v>0</v>
      </c>
      <c r="U317" s="90">
        <f>IF(O317=0,"",T317/O317)</f>
        <v>0</v>
      </c>
      <c r="V317" s="240">
        <f>IF(P317="","",Q317-P317)</f>
        <v>0</v>
      </c>
      <c r="W317" s="90">
        <f>IF(P317=0,"",V317/P317)</f>
        <v>0</v>
      </c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  <c r="AI317" s="62"/>
    </row>
    <row r="318" spans="1:35" ht="47.25" customHeight="1">
      <c r="A318" s="66" t="s">
        <v>1335</v>
      </c>
      <c r="B318" s="75" t="s">
        <v>475</v>
      </c>
      <c r="C318" s="52" t="s">
        <v>2998</v>
      </c>
      <c r="D318" s="52" t="s">
        <v>2993</v>
      </c>
      <c r="E318" s="434" t="s">
        <v>4196</v>
      </c>
      <c r="F318" s="420" t="s">
        <v>4197</v>
      </c>
      <c r="G318" s="435"/>
      <c r="H318" s="435"/>
      <c r="I318" s="436"/>
      <c r="J318" s="437"/>
      <c r="K318" s="438"/>
      <c r="L318" s="46"/>
      <c r="M318" s="55"/>
      <c r="N318" s="88">
        <v>0</v>
      </c>
      <c r="O318" s="89">
        <v>0</v>
      </c>
      <c r="P318" s="89">
        <v>0</v>
      </c>
      <c r="Q318" s="89">
        <v>0</v>
      </c>
      <c r="R318" s="240">
        <f>IF(N318="","",Q318-N318)</f>
        <v>0</v>
      </c>
      <c r="S318" s="90" t="str">
        <f>IF(N318=0,"",R318/N318)</f>
        <v/>
      </c>
      <c r="T318" s="240">
        <f>IF(O318="","",Q318-O318)</f>
        <v>0</v>
      </c>
      <c r="U318" s="90" t="str">
        <f>IF(O318=0,"",T318/O318)</f>
        <v/>
      </c>
      <c r="V318" s="240">
        <f>IF(P318="","",Q318-P318)</f>
        <v>0</v>
      </c>
      <c r="W318" s="90" t="str">
        <f>IF(P318=0,"",V318/P318)</f>
        <v/>
      </c>
      <c r="Y318" s="62"/>
      <c r="Z318" s="62"/>
      <c r="AA318" s="62"/>
      <c r="AB318" s="62"/>
      <c r="AC318" s="62"/>
      <c r="AD318" s="62"/>
      <c r="AE318" s="62"/>
      <c r="AF318" s="62"/>
      <c r="AG318" s="62"/>
      <c r="AH318" s="62"/>
      <c r="AI318" s="62"/>
    </row>
    <row r="319" spans="1:35" ht="42">
      <c r="A319" s="65" t="s">
        <v>1336</v>
      </c>
      <c r="B319" s="76" t="s">
        <v>475</v>
      </c>
      <c r="C319" s="48" t="s">
        <v>2998</v>
      </c>
      <c r="D319" s="48" t="s">
        <v>2991</v>
      </c>
      <c r="E319" s="439" t="s">
        <v>4196</v>
      </c>
      <c r="F319" s="426" t="s">
        <v>4197</v>
      </c>
      <c r="G319" s="435" t="s">
        <v>331</v>
      </c>
      <c r="H319" s="435" t="s">
        <v>3530</v>
      </c>
      <c r="I319" s="436" t="s">
        <v>482</v>
      </c>
      <c r="J319" s="437" t="s">
        <v>3409</v>
      </c>
      <c r="K319" s="438" t="s">
        <v>3411</v>
      </c>
      <c r="L319" s="46"/>
      <c r="M319" s="55"/>
      <c r="N319" s="88">
        <v>41154.79</v>
      </c>
      <c r="O319" s="89">
        <v>61000</v>
      </c>
      <c r="P319" s="89">
        <v>56000</v>
      </c>
      <c r="Q319" s="89">
        <v>60000</v>
      </c>
      <c r="R319" s="240">
        <f>IF(N319="","",Q319-N319)</f>
        <v>18845.21</v>
      </c>
      <c r="S319" s="90">
        <f>IF(N319=0,"",R319/N319)</f>
        <v>0.45791048866972711</v>
      </c>
      <c r="T319" s="240">
        <f>IF(O319="","",Q319-O319)</f>
        <v>-1000</v>
      </c>
      <c r="U319" s="90">
        <f>IF(O319=0,"",T319/O319)</f>
        <v>-1.6393442622950821E-2</v>
      </c>
      <c r="V319" s="240">
        <f>IF(P319="","",Q319-P319)</f>
        <v>4000</v>
      </c>
      <c r="W319" s="90">
        <f>IF(P319=0,"",V319/P319)</f>
        <v>7.1428571428571425E-2</v>
      </c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  <c r="AI319" s="62"/>
    </row>
    <row r="320" spans="1:35" ht="18" customHeight="1">
      <c r="A320" s="64" t="s">
        <v>1337</v>
      </c>
      <c r="B320" s="86" t="s">
        <v>1338</v>
      </c>
      <c r="C320" s="87" t="s">
        <v>2992</v>
      </c>
      <c r="D320" s="87" t="s">
        <v>2993</v>
      </c>
      <c r="E320" s="415" t="s">
        <v>1340</v>
      </c>
      <c r="F320" s="415" t="s">
        <v>1339</v>
      </c>
      <c r="G320" s="416"/>
      <c r="H320" s="416"/>
      <c r="I320" s="417"/>
      <c r="J320" s="418"/>
      <c r="K320" s="419"/>
      <c r="L320" s="46"/>
      <c r="M320" s="96"/>
      <c r="N320" s="88">
        <v>0</v>
      </c>
      <c r="O320" s="89">
        <v>0</v>
      </c>
      <c r="P320" s="89">
        <v>0</v>
      </c>
      <c r="Q320" s="89">
        <v>0</v>
      </c>
      <c r="R320" s="240">
        <f>IF(N320="","",Q320-N320)</f>
        <v>0</v>
      </c>
      <c r="S320" s="90" t="str">
        <f>IF(N320=0,"",R320/N320)</f>
        <v/>
      </c>
      <c r="T320" s="240">
        <f>IF(O320="","",Q320-O320)</f>
        <v>0</v>
      </c>
      <c r="U320" s="90" t="str">
        <f>IF(O320=0,"",T320/O320)</f>
        <v/>
      </c>
      <c r="V320" s="240">
        <f>IF(P320="","",Q320-P320)</f>
        <v>0</v>
      </c>
      <c r="W320" s="90" t="str">
        <f>IF(P320=0,"",V320/P320)</f>
        <v/>
      </c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  <c r="AI320" s="62"/>
    </row>
    <row r="321" spans="1:35" ht="18" customHeight="1">
      <c r="A321" s="66" t="s">
        <v>1341</v>
      </c>
      <c r="B321" s="75" t="s">
        <v>1338</v>
      </c>
      <c r="C321" s="52" t="s">
        <v>2994</v>
      </c>
      <c r="D321" s="52" t="s">
        <v>2993</v>
      </c>
      <c r="E321" s="434" t="s">
        <v>1343</v>
      </c>
      <c r="F321" s="420" t="s">
        <v>1342</v>
      </c>
      <c r="G321" s="435"/>
      <c r="H321" s="435"/>
      <c r="I321" s="436"/>
      <c r="J321" s="437"/>
      <c r="K321" s="438"/>
      <c r="L321" s="46"/>
      <c r="M321" s="55"/>
      <c r="N321" s="88">
        <v>0</v>
      </c>
      <c r="O321" s="89">
        <v>0</v>
      </c>
      <c r="P321" s="89">
        <v>0</v>
      </c>
      <c r="Q321" s="89">
        <v>0</v>
      </c>
      <c r="R321" s="240">
        <f>IF(N321="","",Q321-N321)</f>
        <v>0</v>
      </c>
      <c r="S321" s="90" t="str">
        <f>IF(N321=0,"",R321/N321)</f>
        <v/>
      </c>
      <c r="T321" s="240">
        <f>IF(O321="","",Q321-O321)</f>
        <v>0</v>
      </c>
      <c r="U321" s="90" t="str">
        <f>IF(O321=0,"",T321/O321)</f>
        <v/>
      </c>
      <c r="V321" s="240">
        <f>IF(P321="","",Q321-P321)</f>
        <v>0</v>
      </c>
      <c r="W321" s="90" t="str">
        <f>IF(P321=0,"",V321/P321)</f>
        <v/>
      </c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  <c r="AI321" s="62"/>
    </row>
    <row r="322" spans="1:35" ht="18" customHeight="1">
      <c r="A322" s="65" t="s">
        <v>1344</v>
      </c>
      <c r="B322" s="76" t="s">
        <v>1338</v>
      </c>
      <c r="C322" s="48" t="s">
        <v>2994</v>
      </c>
      <c r="D322" s="48" t="s">
        <v>2991</v>
      </c>
      <c r="E322" s="439" t="s">
        <v>1345</v>
      </c>
      <c r="F322" s="426" t="s">
        <v>5101</v>
      </c>
      <c r="G322" s="435" t="s">
        <v>535</v>
      </c>
      <c r="H322" s="435" t="s">
        <v>3535</v>
      </c>
      <c r="I322" s="436" t="s">
        <v>3536</v>
      </c>
      <c r="J322" s="437" t="s">
        <v>2546</v>
      </c>
      <c r="K322" s="438" t="s">
        <v>1383</v>
      </c>
      <c r="L322" s="46"/>
      <c r="M322" s="55"/>
      <c r="N322" s="88">
        <v>1371925.31</v>
      </c>
      <c r="O322" s="89">
        <v>1206000</v>
      </c>
      <c r="P322" s="89">
        <v>1372000</v>
      </c>
      <c r="Q322" s="89">
        <v>1350000</v>
      </c>
      <c r="R322" s="240">
        <f>IF(N322="","",Q322-N322)</f>
        <v>-21925.310000000056</v>
      </c>
      <c r="S322" s="90">
        <f>IF(N322=0,"",R322/N322)</f>
        <v>-1.5981416655984029E-2</v>
      </c>
      <c r="T322" s="240">
        <f>IF(O322="","",Q322-O322)</f>
        <v>144000</v>
      </c>
      <c r="U322" s="90">
        <f>IF(O322=0,"",T322/O322)</f>
        <v>0.11940298507462686</v>
      </c>
      <c r="V322" s="240">
        <f>IF(P322="","",Q322-P322)</f>
        <v>-22000</v>
      </c>
      <c r="W322" s="90">
        <f>IF(P322=0,"",V322/P322)</f>
        <v>-1.6034985422740525E-2</v>
      </c>
      <c r="Y322" s="62"/>
      <c r="Z322" s="62"/>
      <c r="AA322" s="62"/>
      <c r="AB322" s="62"/>
      <c r="AC322" s="62"/>
      <c r="AD322" s="62"/>
      <c r="AE322" s="62"/>
      <c r="AF322" s="62"/>
      <c r="AG322" s="62"/>
      <c r="AH322" s="62"/>
      <c r="AI322" s="62"/>
    </row>
    <row r="323" spans="1:35" ht="18" customHeight="1">
      <c r="A323" s="65" t="s">
        <v>1346</v>
      </c>
      <c r="B323" s="76" t="s">
        <v>1338</v>
      </c>
      <c r="C323" s="48" t="s">
        <v>2994</v>
      </c>
      <c r="D323" s="48" t="s">
        <v>3001</v>
      </c>
      <c r="E323" s="439" t="s">
        <v>1994</v>
      </c>
      <c r="F323" s="426" t="s">
        <v>5102</v>
      </c>
      <c r="G323" s="435" t="s">
        <v>535</v>
      </c>
      <c r="H323" s="435" t="s">
        <v>3535</v>
      </c>
      <c r="I323" s="436" t="s">
        <v>3536</v>
      </c>
      <c r="J323" s="437" t="s">
        <v>2546</v>
      </c>
      <c r="K323" s="438" t="s">
        <v>1383</v>
      </c>
      <c r="L323" s="46"/>
      <c r="M323" s="55"/>
      <c r="N323" s="88">
        <v>2132505.42</v>
      </c>
      <c r="O323" s="89">
        <v>2141000</v>
      </c>
      <c r="P323" s="89">
        <v>2141000</v>
      </c>
      <c r="Q323" s="89">
        <v>2173000</v>
      </c>
      <c r="R323" s="240">
        <f>IF(N323="","",Q323-N323)</f>
        <v>40494.580000000075</v>
      </c>
      <c r="S323" s="90">
        <f>IF(N323=0,"",R323/N323)</f>
        <v>1.8989203788283959E-2</v>
      </c>
      <c r="T323" s="240">
        <f>IF(O323="","",Q323-O323)</f>
        <v>32000</v>
      </c>
      <c r="U323" s="90">
        <f>IF(O323=0,"",T323/O323)</f>
        <v>1.4946286781877626E-2</v>
      </c>
      <c r="V323" s="240">
        <f>IF(P323="","",Q323-P323)</f>
        <v>32000</v>
      </c>
      <c r="W323" s="90">
        <f>IF(P323=0,"",V323/P323)</f>
        <v>1.4946286781877626E-2</v>
      </c>
      <c r="Y323" s="62"/>
      <c r="Z323" s="62"/>
      <c r="AA323" s="62"/>
      <c r="AB323" s="62"/>
      <c r="AC323" s="62"/>
      <c r="AD323" s="62"/>
      <c r="AE323" s="62"/>
      <c r="AF323" s="62"/>
      <c r="AG323" s="62"/>
      <c r="AH323" s="62"/>
      <c r="AI323" s="62"/>
    </row>
    <row r="324" spans="1:35" ht="26.25" customHeight="1">
      <c r="A324" s="66" t="s">
        <v>1995</v>
      </c>
      <c r="B324" s="75" t="s">
        <v>1338</v>
      </c>
      <c r="C324" s="52" t="s">
        <v>2995</v>
      </c>
      <c r="D324" s="52" t="s">
        <v>2993</v>
      </c>
      <c r="E324" s="434" t="s">
        <v>1997</v>
      </c>
      <c r="F324" s="420" t="s">
        <v>1996</v>
      </c>
      <c r="G324" s="435"/>
      <c r="H324" s="435"/>
      <c r="I324" s="436"/>
      <c r="J324" s="437"/>
      <c r="K324" s="438"/>
      <c r="L324" s="46"/>
      <c r="M324" s="55"/>
      <c r="N324" s="88">
        <v>0</v>
      </c>
      <c r="O324" s="89">
        <v>0</v>
      </c>
      <c r="P324" s="89">
        <v>0</v>
      </c>
      <c r="Q324" s="89">
        <v>0</v>
      </c>
      <c r="R324" s="240">
        <f>IF(N324="","",Q324-N324)</f>
        <v>0</v>
      </c>
      <c r="S324" s="90" t="str">
        <f>IF(N324=0,"",R324/N324)</f>
        <v/>
      </c>
      <c r="T324" s="240">
        <f>IF(O324="","",Q324-O324)</f>
        <v>0</v>
      </c>
      <c r="U324" s="90" t="str">
        <f>IF(O324=0,"",T324/O324)</f>
        <v/>
      </c>
      <c r="V324" s="240">
        <f>IF(P324="","",Q324-P324)</f>
        <v>0</v>
      </c>
      <c r="W324" s="90" t="str">
        <f>IF(P324=0,"",V324/P324)</f>
        <v/>
      </c>
      <c r="Y324" s="62"/>
      <c r="Z324" s="62"/>
      <c r="AA324" s="62"/>
      <c r="AB324" s="62"/>
      <c r="AC324" s="62"/>
      <c r="AD324" s="62"/>
      <c r="AE324" s="62"/>
      <c r="AF324" s="62"/>
      <c r="AG324" s="62"/>
      <c r="AH324" s="62"/>
      <c r="AI324" s="62"/>
    </row>
    <row r="325" spans="1:35" ht="19.5" customHeight="1">
      <c r="A325" s="65" t="s">
        <v>1998</v>
      </c>
      <c r="B325" s="76" t="s">
        <v>1338</v>
      </c>
      <c r="C325" s="48" t="s">
        <v>2995</v>
      </c>
      <c r="D325" s="48" t="s">
        <v>2991</v>
      </c>
      <c r="E325" s="439" t="s">
        <v>1997</v>
      </c>
      <c r="F325" s="426" t="s">
        <v>1996</v>
      </c>
      <c r="G325" s="435" t="s">
        <v>539</v>
      </c>
      <c r="H325" s="435" t="s">
        <v>1999</v>
      </c>
      <c r="I325" s="436" t="s">
        <v>2000</v>
      </c>
      <c r="J325" s="437" t="s">
        <v>2546</v>
      </c>
      <c r="K325" s="438" t="s">
        <v>1383</v>
      </c>
      <c r="L325" s="46"/>
      <c r="M325" s="55"/>
      <c r="N325" s="88">
        <v>3307003.9899999998</v>
      </c>
      <c r="O325" s="89">
        <v>3039000</v>
      </c>
      <c r="P325" s="89">
        <v>3700000</v>
      </c>
      <c r="Q325" s="89">
        <v>3700000</v>
      </c>
      <c r="R325" s="240">
        <f>IF(N325="","",Q325-N325)</f>
        <v>392996.01000000024</v>
      </c>
      <c r="S325" s="90">
        <f>IF(N325=0,"",R325/N325)</f>
        <v>0.11883747681840573</v>
      </c>
      <c r="T325" s="240">
        <f>IF(O325="","",Q325-O325)</f>
        <v>661000</v>
      </c>
      <c r="U325" s="90">
        <f>IF(O325=0,"",T325/O325)</f>
        <v>0.21750575847318196</v>
      </c>
      <c r="V325" s="240">
        <f>IF(P325="","",Q325-P325)</f>
        <v>0</v>
      </c>
      <c r="W325" s="90">
        <f>IF(P325=0,"",V325/P325)</f>
        <v>0</v>
      </c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  <c r="AI325" s="62"/>
    </row>
    <row r="326" spans="1:35" ht="26.25" customHeight="1">
      <c r="A326" s="66" t="s">
        <v>2001</v>
      </c>
      <c r="B326" s="75" t="s">
        <v>1338</v>
      </c>
      <c r="C326" s="52" t="s">
        <v>2997</v>
      </c>
      <c r="D326" s="52" t="s">
        <v>2993</v>
      </c>
      <c r="E326" s="434" t="s">
        <v>2003</v>
      </c>
      <c r="F326" s="420" t="s">
        <v>2002</v>
      </c>
      <c r="G326" s="435"/>
      <c r="H326" s="435"/>
      <c r="I326" s="436"/>
      <c r="J326" s="437"/>
      <c r="K326" s="438"/>
      <c r="L326" s="46"/>
      <c r="M326" s="55"/>
      <c r="N326" s="88">
        <v>0</v>
      </c>
      <c r="O326" s="89">
        <v>0</v>
      </c>
      <c r="P326" s="89">
        <v>0</v>
      </c>
      <c r="Q326" s="89">
        <v>0</v>
      </c>
      <c r="R326" s="240">
        <f>IF(N326="","",Q326-N326)</f>
        <v>0</v>
      </c>
      <c r="S326" s="90" t="str">
        <f>IF(N326=0,"",R326/N326)</f>
        <v/>
      </c>
      <c r="T326" s="240">
        <f>IF(O326="","",Q326-O326)</f>
        <v>0</v>
      </c>
      <c r="U326" s="90" t="str">
        <f>IF(O326=0,"",T326/O326)</f>
        <v/>
      </c>
      <c r="V326" s="240">
        <f>IF(P326="","",Q326-P326)</f>
        <v>0</v>
      </c>
      <c r="W326" s="90" t="str">
        <f>IF(P326=0,"",V326/P326)</f>
        <v/>
      </c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  <c r="AI326" s="62"/>
    </row>
    <row r="327" spans="1:35" ht="18" customHeight="1">
      <c r="A327" s="65" t="s">
        <v>2004</v>
      </c>
      <c r="B327" s="76" t="s">
        <v>1338</v>
      </c>
      <c r="C327" s="48" t="s">
        <v>2997</v>
      </c>
      <c r="D327" s="48" t="s">
        <v>2991</v>
      </c>
      <c r="E327" s="439" t="s">
        <v>2006</v>
      </c>
      <c r="F327" s="426" t="s">
        <v>2005</v>
      </c>
      <c r="G327" s="435" t="s">
        <v>541</v>
      </c>
      <c r="H327" s="435" t="s">
        <v>3537</v>
      </c>
      <c r="I327" s="436" t="s">
        <v>2007</v>
      </c>
      <c r="J327" s="437" t="s">
        <v>2546</v>
      </c>
      <c r="K327" s="438" t="s">
        <v>1383</v>
      </c>
      <c r="L327" s="46"/>
      <c r="M327" s="55"/>
      <c r="N327" s="88">
        <v>90509.34</v>
      </c>
      <c r="O327" s="89">
        <v>93000</v>
      </c>
      <c r="P327" s="89">
        <v>343000</v>
      </c>
      <c r="Q327" s="89">
        <v>350000</v>
      </c>
      <c r="R327" s="240">
        <f>IF(N327="","",Q327-N327)</f>
        <v>259490.66</v>
      </c>
      <c r="S327" s="90">
        <f>IF(N327=0,"",R327/N327)</f>
        <v>2.8670042229895834</v>
      </c>
      <c r="T327" s="240">
        <f>IF(O327="","",Q327-O327)</f>
        <v>257000</v>
      </c>
      <c r="U327" s="90">
        <f>IF(O327=0,"",T327/O327)</f>
        <v>2.763440860215054</v>
      </c>
      <c r="V327" s="240">
        <f>IF(P327="","",Q327-P327)</f>
        <v>7000</v>
      </c>
      <c r="W327" s="90">
        <f>IF(P327=0,"",V327/P327)</f>
        <v>2.0408163265306121E-2</v>
      </c>
      <c r="Y327" s="62"/>
      <c r="Z327" s="62"/>
      <c r="AA327" s="62"/>
      <c r="AB327" s="62"/>
      <c r="AC327" s="62"/>
      <c r="AD327" s="62"/>
      <c r="AE327" s="62"/>
      <c r="AF327" s="62"/>
      <c r="AG327" s="62"/>
      <c r="AH327" s="62"/>
      <c r="AI327" s="62"/>
    </row>
    <row r="328" spans="1:35" ht="26.25" customHeight="1">
      <c r="A328" s="65" t="s">
        <v>2008</v>
      </c>
      <c r="B328" s="76" t="s">
        <v>1338</v>
      </c>
      <c r="C328" s="48" t="s">
        <v>2997</v>
      </c>
      <c r="D328" s="48" t="s">
        <v>1989</v>
      </c>
      <c r="E328" s="439" t="s">
        <v>2010</v>
      </c>
      <c r="F328" s="426" t="s">
        <v>2009</v>
      </c>
      <c r="G328" s="435" t="s">
        <v>541</v>
      </c>
      <c r="H328" s="435" t="s">
        <v>3537</v>
      </c>
      <c r="I328" s="436" t="s">
        <v>2007</v>
      </c>
      <c r="J328" s="437" t="s">
        <v>2546</v>
      </c>
      <c r="K328" s="438" t="s">
        <v>1383</v>
      </c>
      <c r="L328" s="46"/>
      <c r="M328" s="55"/>
      <c r="N328" s="88">
        <v>602343.84</v>
      </c>
      <c r="O328" s="89">
        <v>573000</v>
      </c>
      <c r="P328" s="89">
        <v>600000</v>
      </c>
      <c r="Q328" s="89">
        <v>600000</v>
      </c>
      <c r="R328" s="240">
        <f>IF(N328="","",Q328-N328)</f>
        <v>-2343.8399999999674</v>
      </c>
      <c r="S328" s="90">
        <f>IF(N328=0,"",R328/N328)</f>
        <v>-3.8911994185911614E-3</v>
      </c>
      <c r="T328" s="240">
        <f>IF(O328="","",Q328-O328)</f>
        <v>27000</v>
      </c>
      <c r="U328" s="90">
        <f>IF(O328=0,"",T328/O328)</f>
        <v>4.712041884816754E-2</v>
      </c>
      <c r="V328" s="240">
        <f>IF(P328="","",Q328-P328)</f>
        <v>0</v>
      </c>
      <c r="W328" s="90">
        <f>IF(P328=0,"",V328/P328)</f>
        <v>0</v>
      </c>
      <c r="Y328" s="62"/>
      <c r="Z328" s="62"/>
      <c r="AA328" s="62"/>
      <c r="AB328" s="62"/>
      <c r="AC328" s="62"/>
      <c r="AD328" s="62"/>
      <c r="AE328" s="62"/>
      <c r="AF328" s="62"/>
      <c r="AG328" s="62"/>
      <c r="AH328" s="62"/>
      <c r="AI328" s="62"/>
    </row>
    <row r="329" spans="1:35" ht="18" customHeight="1">
      <c r="A329" s="68" t="s">
        <v>2011</v>
      </c>
      <c r="B329" s="78" t="s">
        <v>1338</v>
      </c>
      <c r="C329" s="50" t="s">
        <v>2998</v>
      </c>
      <c r="D329" s="50" t="s">
        <v>2993</v>
      </c>
      <c r="E329" s="420" t="s">
        <v>4192</v>
      </c>
      <c r="F329" s="420" t="s">
        <v>4193</v>
      </c>
      <c r="G329" s="435"/>
      <c r="H329" s="435"/>
      <c r="I329" s="436"/>
      <c r="J329" s="437"/>
      <c r="K329" s="438"/>
      <c r="L329" s="46"/>
      <c r="M329" s="55"/>
      <c r="N329" s="88">
        <v>0</v>
      </c>
      <c r="O329" s="89">
        <v>0</v>
      </c>
      <c r="P329" s="89">
        <v>0</v>
      </c>
      <c r="Q329" s="89">
        <v>0</v>
      </c>
      <c r="R329" s="240">
        <f>IF(N329="","",Q329-N329)</f>
        <v>0</v>
      </c>
      <c r="S329" s="90" t="str">
        <f>IF(N329=0,"",R329/N329)</f>
        <v/>
      </c>
      <c r="T329" s="240">
        <f>IF(O329="","",Q329-O329)</f>
        <v>0</v>
      </c>
      <c r="U329" s="90" t="str">
        <f>IF(O329=0,"",T329/O329)</f>
        <v/>
      </c>
      <c r="V329" s="240">
        <f>IF(P329="","",Q329-P329)</f>
        <v>0</v>
      </c>
      <c r="W329" s="90" t="str">
        <f>IF(P329=0,"",V329/P329)</f>
        <v/>
      </c>
      <c r="Y329" s="62"/>
      <c r="Z329" s="62"/>
      <c r="AA329" s="62"/>
      <c r="AB329" s="62"/>
      <c r="AC329" s="62"/>
      <c r="AD329" s="62"/>
      <c r="AE329" s="62"/>
      <c r="AF329" s="62"/>
      <c r="AG329" s="62"/>
      <c r="AH329" s="62"/>
      <c r="AI329" s="62"/>
    </row>
    <row r="330" spans="1:35" ht="18" customHeight="1">
      <c r="A330" s="65" t="s">
        <v>2013</v>
      </c>
      <c r="B330" s="76" t="s">
        <v>1338</v>
      </c>
      <c r="C330" s="48" t="s">
        <v>2998</v>
      </c>
      <c r="D330" s="48" t="s">
        <v>2991</v>
      </c>
      <c r="E330" s="426" t="s">
        <v>2014</v>
      </c>
      <c r="F330" s="426" t="s">
        <v>2012</v>
      </c>
      <c r="G330" s="435" t="s">
        <v>541</v>
      </c>
      <c r="H330" s="435" t="s">
        <v>3537</v>
      </c>
      <c r="I330" s="436" t="s">
        <v>2007</v>
      </c>
      <c r="J330" s="437" t="s">
        <v>2546</v>
      </c>
      <c r="K330" s="438" t="s">
        <v>1383</v>
      </c>
      <c r="L330" s="46"/>
      <c r="M330" s="55"/>
      <c r="N330" s="88">
        <v>483.12</v>
      </c>
      <c r="O330" s="89">
        <v>12000</v>
      </c>
      <c r="P330" s="89">
        <v>13000</v>
      </c>
      <c r="Q330" s="89">
        <v>15000</v>
      </c>
      <c r="R330" s="240">
        <f>IF(N330="","",Q330-N330)</f>
        <v>14516.88</v>
      </c>
      <c r="S330" s="90">
        <f>IF(N330=0,"",R330/N330)</f>
        <v>30.048186785891701</v>
      </c>
      <c r="T330" s="240">
        <f>IF(O330="","",Q330-O330)</f>
        <v>3000</v>
      </c>
      <c r="U330" s="90">
        <f>IF(O330=0,"",T330/O330)</f>
        <v>0.25</v>
      </c>
      <c r="V330" s="240">
        <f>IF(P330="","",Q330-P330)</f>
        <v>2000</v>
      </c>
      <c r="W330" s="90">
        <f>IF(P330=0,"",V330/P330)</f>
        <v>0.15384615384615385</v>
      </c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  <c r="AI330" s="62"/>
    </row>
    <row r="331" spans="1:35" ht="18" customHeight="1">
      <c r="A331" s="65" t="s">
        <v>2015</v>
      </c>
      <c r="B331" s="76" t="s">
        <v>1338</v>
      </c>
      <c r="C331" s="48" t="s">
        <v>2998</v>
      </c>
      <c r="D331" s="48" t="s">
        <v>3001</v>
      </c>
      <c r="E331" s="426" t="s">
        <v>2017</v>
      </c>
      <c r="F331" s="426" t="s">
        <v>2016</v>
      </c>
      <c r="G331" s="435" t="s">
        <v>541</v>
      </c>
      <c r="H331" s="435" t="s">
        <v>3537</v>
      </c>
      <c r="I331" s="436" t="s">
        <v>2007</v>
      </c>
      <c r="J331" s="437" t="s">
        <v>2546</v>
      </c>
      <c r="K331" s="438" t="s">
        <v>1383</v>
      </c>
      <c r="L331" s="46"/>
      <c r="M331" s="55"/>
      <c r="N331" s="88">
        <v>0</v>
      </c>
      <c r="O331" s="89">
        <v>0</v>
      </c>
      <c r="P331" s="89">
        <v>0</v>
      </c>
      <c r="Q331" s="89">
        <v>0</v>
      </c>
      <c r="R331" s="240">
        <f>IF(N331="","",Q331-N331)</f>
        <v>0</v>
      </c>
      <c r="S331" s="90" t="str">
        <f>IF(N331=0,"",R331/N331)</f>
        <v/>
      </c>
      <c r="T331" s="240">
        <f>IF(O331="","",Q331-O331)</f>
        <v>0</v>
      </c>
      <c r="U331" s="90" t="str">
        <f>IF(O331=0,"",T331/O331)</f>
        <v/>
      </c>
      <c r="V331" s="240">
        <f>IF(P331="","",Q331-P331)</f>
        <v>0</v>
      </c>
      <c r="W331" s="90" t="str">
        <f>IF(P331=0,"",V331/P331)</f>
        <v/>
      </c>
      <c r="Y331" s="62"/>
      <c r="Z331" s="62"/>
      <c r="AA331" s="62"/>
      <c r="AB331" s="62"/>
      <c r="AC331" s="62"/>
      <c r="AD331" s="62"/>
      <c r="AE331" s="62"/>
      <c r="AF331" s="62"/>
      <c r="AG331" s="62"/>
      <c r="AH331" s="62"/>
      <c r="AI331" s="62"/>
    </row>
    <row r="332" spans="1:35" ht="18" customHeight="1">
      <c r="A332" s="66" t="s">
        <v>2018</v>
      </c>
      <c r="B332" s="75" t="s">
        <v>1338</v>
      </c>
      <c r="C332" s="52" t="s">
        <v>2999</v>
      </c>
      <c r="D332" s="52" t="s">
        <v>2993</v>
      </c>
      <c r="E332" s="434" t="s">
        <v>2020</v>
      </c>
      <c r="F332" s="420" t="s">
        <v>2019</v>
      </c>
      <c r="G332" s="435"/>
      <c r="H332" s="435"/>
      <c r="I332" s="436"/>
      <c r="J332" s="437"/>
      <c r="K332" s="438"/>
      <c r="L332" s="46"/>
      <c r="M332" s="55"/>
      <c r="N332" s="88">
        <v>0</v>
      </c>
      <c r="O332" s="89">
        <v>0</v>
      </c>
      <c r="P332" s="89">
        <v>0</v>
      </c>
      <c r="Q332" s="89">
        <v>0</v>
      </c>
      <c r="R332" s="240">
        <f>IF(N332="","",Q332-N332)</f>
        <v>0</v>
      </c>
      <c r="S332" s="90" t="str">
        <f>IF(N332=0,"",R332/N332)</f>
        <v/>
      </c>
      <c r="T332" s="240">
        <f>IF(O332="","",Q332-O332)</f>
        <v>0</v>
      </c>
      <c r="U332" s="90" t="str">
        <f>IF(O332=0,"",T332/O332)</f>
        <v/>
      </c>
      <c r="V332" s="240">
        <f>IF(P332="","",Q332-P332)</f>
        <v>0</v>
      </c>
      <c r="W332" s="90" t="str">
        <f>IF(P332=0,"",V332/P332)</f>
        <v/>
      </c>
      <c r="Y332" s="62"/>
      <c r="Z332" s="62"/>
      <c r="AA332" s="62"/>
      <c r="AB332" s="62"/>
      <c r="AC332" s="62"/>
      <c r="AD332" s="62"/>
      <c r="AE332" s="62"/>
      <c r="AF332" s="62"/>
      <c r="AG332" s="62"/>
      <c r="AH332" s="62"/>
      <c r="AI332" s="62"/>
    </row>
    <row r="333" spans="1:35" ht="26.25" customHeight="1">
      <c r="A333" s="65" t="s">
        <v>2021</v>
      </c>
      <c r="B333" s="76" t="s">
        <v>1338</v>
      </c>
      <c r="C333" s="48" t="s">
        <v>2999</v>
      </c>
      <c r="D333" s="48" t="s">
        <v>2991</v>
      </c>
      <c r="E333" s="439" t="s">
        <v>2023</v>
      </c>
      <c r="F333" s="426" t="s">
        <v>2022</v>
      </c>
      <c r="G333" s="435" t="s">
        <v>545</v>
      </c>
      <c r="H333" s="435" t="s">
        <v>3538</v>
      </c>
      <c r="I333" s="436" t="s">
        <v>2024</v>
      </c>
      <c r="J333" s="437" t="s">
        <v>2546</v>
      </c>
      <c r="K333" s="438" t="s">
        <v>1383</v>
      </c>
      <c r="L333" s="46"/>
      <c r="M333" s="55"/>
      <c r="N333" s="88">
        <v>0</v>
      </c>
      <c r="O333" s="89">
        <v>0</v>
      </c>
      <c r="P333" s="89">
        <v>0</v>
      </c>
      <c r="Q333" s="89">
        <v>0</v>
      </c>
      <c r="R333" s="240">
        <f>IF(N333="","",Q333-N333)</f>
        <v>0</v>
      </c>
      <c r="S333" s="90" t="str">
        <f>IF(N333=0,"",R333/N333)</f>
        <v/>
      </c>
      <c r="T333" s="240">
        <f>IF(O333="","",Q333-O333)</f>
        <v>0</v>
      </c>
      <c r="U333" s="90" t="str">
        <f>IF(O333=0,"",T333/O333)</f>
        <v/>
      </c>
      <c r="V333" s="240">
        <f>IF(P333="","",Q333-P333)</f>
        <v>0</v>
      </c>
      <c r="W333" s="90" t="str">
        <f>IF(P333=0,"",V333/P333)</f>
        <v/>
      </c>
      <c r="Y333" s="62"/>
      <c r="Z333" s="62"/>
      <c r="AA333" s="62"/>
      <c r="AB333" s="62"/>
      <c r="AC333" s="62"/>
      <c r="AD333" s="62"/>
      <c r="AE333" s="62"/>
      <c r="AF333" s="62"/>
      <c r="AG333" s="62"/>
      <c r="AH333" s="62"/>
      <c r="AI333" s="62"/>
    </row>
    <row r="334" spans="1:35" ht="26.25" customHeight="1">
      <c r="A334" s="65" t="s">
        <v>2025</v>
      </c>
      <c r="B334" s="76" t="s">
        <v>1338</v>
      </c>
      <c r="C334" s="48" t="s">
        <v>2999</v>
      </c>
      <c r="D334" s="48" t="s">
        <v>3001</v>
      </c>
      <c r="E334" s="439" t="s">
        <v>2525</v>
      </c>
      <c r="F334" s="426" t="s">
        <v>2026</v>
      </c>
      <c r="G334" s="435" t="s">
        <v>547</v>
      </c>
      <c r="H334" s="435" t="s">
        <v>3539</v>
      </c>
      <c r="I334" s="436" t="s">
        <v>2526</v>
      </c>
      <c r="J334" s="437" t="s">
        <v>2546</v>
      </c>
      <c r="K334" s="438" t="s">
        <v>1383</v>
      </c>
      <c r="L334" s="46"/>
      <c r="M334" s="55"/>
      <c r="N334" s="88">
        <v>0</v>
      </c>
      <c r="O334" s="89">
        <v>0</v>
      </c>
      <c r="P334" s="89">
        <v>0</v>
      </c>
      <c r="Q334" s="89">
        <v>0</v>
      </c>
      <c r="R334" s="240">
        <f>IF(N334="","",Q334-N334)</f>
        <v>0</v>
      </c>
      <c r="S334" s="90" t="str">
        <f>IF(N334=0,"",R334/N334)</f>
        <v/>
      </c>
      <c r="T334" s="240">
        <f>IF(O334="","",Q334-O334)</f>
        <v>0</v>
      </c>
      <c r="U334" s="90" t="str">
        <f>IF(O334=0,"",T334/O334)</f>
        <v/>
      </c>
      <c r="V334" s="240">
        <f>IF(P334="","",Q334-P334)</f>
        <v>0</v>
      </c>
      <c r="W334" s="90" t="str">
        <f>IF(P334=0,"",V334/P334)</f>
        <v/>
      </c>
      <c r="Y334" s="62"/>
      <c r="Z334" s="62"/>
      <c r="AA334" s="62"/>
      <c r="AB334" s="62"/>
      <c r="AC334" s="62"/>
      <c r="AD334" s="62"/>
      <c r="AE334" s="62"/>
      <c r="AF334" s="62"/>
      <c r="AG334" s="62"/>
      <c r="AH334" s="62"/>
      <c r="AI334" s="62"/>
    </row>
    <row r="335" spans="1:35" ht="18" customHeight="1">
      <c r="A335" s="65" t="s">
        <v>2527</v>
      </c>
      <c r="B335" s="76" t="s">
        <v>1338</v>
      </c>
      <c r="C335" s="48" t="s">
        <v>2999</v>
      </c>
      <c r="D335" s="48" t="s">
        <v>2463</v>
      </c>
      <c r="E335" s="439" t="s">
        <v>2529</v>
      </c>
      <c r="F335" s="426" t="s">
        <v>2528</v>
      </c>
      <c r="G335" s="435" t="s">
        <v>547</v>
      </c>
      <c r="H335" s="435" t="s">
        <v>3539</v>
      </c>
      <c r="I335" s="436" t="s">
        <v>2526</v>
      </c>
      <c r="J335" s="437" t="s">
        <v>2546</v>
      </c>
      <c r="K335" s="438" t="s">
        <v>1383</v>
      </c>
      <c r="L335" s="46"/>
      <c r="M335" s="55"/>
      <c r="N335" s="88">
        <v>0</v>
      </c>
      <c r="O335" s="89">
        <v>0</v>
      </c>
      <c r="P335" s="89">
        <v>0</v>
      </c>
      <c r="Q335" s="89">
        <v>0</v>
      </c>
      <c r="R335" s="240">
        <f>IF(N335="","",Q335-N335)</f>
        <v>0</v>
      </c>
      <c r="S335" s="90" t="str">
        <f>IF(N335=0,"",R335/N335)</f>
        <v/>
      </c>
      <c r="T335" s="240">
        <f>IF(O335="","",Q335-O335)</f>
        <v>0</v>
      </c>
      <c r="U335" s="90" t="str">
        <f>IF(O335=0,"",T335/O335)</f>
        <v/>
      </c>
      <c r="V335" s="240">
        <f>IF(P335="","",Q335-P335)</f>
        <v>0</v>
      </c>
      <c r="W335" s="90" t="str">
        <f>IF(P335=0,"",V335/P335)</f>
        <v/>
      </c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  <c r="AI335" s="62"/>
    </row>
    <row r="336" spans="1:35" ht="18" customHeight="1">
      <c r="A336" s="65" t="s">
        <v>2530</v>
      </c>
      <c r="B336" s="76" t="s">
        <v>1338</v>
      </c>
      <c r="C336" s="48" t="s">
        <v>2999</v>
      </c>
      <c r="D336" s="48" t="s">
        <v>1314</v>
      </c>
      <c r="E336" s="426" t="s">
        <v>2532</v>
      </c>
      <c r="F336" s="426" t="s">
        <v>2531</v>
      </c>
      <c r="G336" s="435" t="s">
        <v>547</v>
      </c>
      <c r="H336" s="435" t="s">
        <v>3539</v>
      </c>
      <c r="I336" s="436" t="s">
        <v>2526</v>
      </c>
      <c r="J336" s="437" t="s">
        <v>2546</v>
      </c>
      <c r="K336" s="438" t="s">
        <v>1383</v>
      </c>
      <c r="L336" s="46"/>
      <c r="M336" s="55"/>
      <c r="N336" s="88">
        <v>0</v>
      </c>
      <c r="O336" s="89">
        <v>0</v>
      </c>
      <c r="P336" s="89">
        <v>0</v>
      </c>
      <c r="Q336" s="89">
        <v>0</v>
      </c>
      <c r="R336" s="240">
        <f>IF(N336="","",Q336-N336)</f>
        <v>0</v>
      </c>
      <c r="S336" s="90" t="str">
        <f>IF(N336=0,"",R336/N336)</f>
        <v/>
      </c>
      <c r="T336" s="240">
        <f>IF(O336="","",Q336-O336)</f>
        <v>0</v>
      </c>
      <c r="U336" s="90" t="str">
        <f>IF(O336=0,"",T336/O336)</f>
        <v/>
      </c>
      <c r="V336" s="240">
        <f>IF(P336="","",Q336-P336)</f>
        <v>0</v>
      </c>
      <c r="W336" s="90" t="str">
        <f>IF(P336=0,"",V336/P336)</f>
        <v/>
      </c>
      <c r="Y336" s="62"/>
      <c r="Z336" s="62"/>
      <c r="AA336" s="62"/>
      <c r="AB336" s="62"/>
      <c r="AC336" s="62"/>
      <c r="AD336" s="62"/>
      <c r="AE336" s="62"/>
      <c r="AF336" s="62"/>
      <c r="AG336" s="62"/>
      <c r="AH336" s="62"/>
      <c r="AI336" s="62"/>
    </row>
    <row r="337" spans="1:35" ht="26.25" customHeight="1">
      <c r="A337" s="66" t="s">
        <v>4783</v>
      </c>
      <c r="B337" s="78" t="s">
        <v>1338</v>
      </c>
      <c r="C337" s="50" t="s">
        <v>3002</v>
      </c>
      <c r="D337" s="50" t="s">
        <v>2993</v>
      </c>
      <c r="E337" s="420" t="s">
        <v>4784</v>
      </c>
      <c r="F337" s="420" t="s">
        <v>4785</v>
      </c>
      <c r="G337" s="398"/>
      <c r="H337" s="398"/>
      <c r="I337" s="430"/>
      <c r="J337" s="428"/>
      <c r="K337" s="429"/>
      <c r="L337" s="46"/>
      <c r="M337" s="55"/>
      <c r="N337" s="88">
        <v>0</v>
      </c>
      <c r="O337" s="89">
        <v>0</v>
      </c>
      <c r="P337" s="89">
        <v>0</v>
      </c>
      <c r="Q337" s="89">
        <v>0</v>
      </c>
      <c r="R337" s="240">
        <f>IF(N337="","",Q337-N337)</f>
        <v>0</v>
      </c>
      <c r="S337" s="90" t="str">
        <f>IF(N337=0,"",R337/N337)</f>
        <v/>
      </c>
      <c r="T337" s="240">
        <f>IF(O337="","",Q337-O337)</f>
        <v>0</v>
      </c>
      <c r="U337" s="90" t="str">
        <f>IF(O337=0,"",T337/O337)</f>
        <v/>
      </c>
      <c r="V337" s="240">
        <f>IF(P337="","",Q337-P337)</f>
        <v>0</v>
      </c>
      <c r="W337" s="90" t="str">
        <f>IF(P337=0,"",V337/P337)</f>
        <v/>
      </c>
      <c r="Y337" s="62"/>
      <c r="Z337" s="62"/>
      <c r="AA337" s="62"/>
      <c r="AB337" s="62"/>
      <c r="AC337" s="62"/>
      <c r="AD337" s="62"/>
      <c r="AE337" s="62"/>
      <c r="AF337" s="62"/>
      <c r="AG337" s="62"/>
      <c r="AH337" s="62"/>
      <c r="AI337" s="62"/>
    </row>
    <row r="338" spans="1:35" ht="26.25" customHeight="1">
      <c r="A338" s="65" t="s">
        <v>4786</v>
      </c>
      <c r="B338" s="77" t="s">
        <v>1338</v>
      </c>
      <c r="C338" s="49" t="s">
        <v>3002</v>
      </c>
      <c r="D338" s="49" t="s">
        <v>2991</v>
      </c>
      <c r="E338" s="426" t="s">
        <v>4784</v>
      </c>
      <c r="F338" s="426" t="s">
        <v>4785</v>
      </c>
      <c r="G338" s="398" t="s">
        <v>4608</v>
      </c>
      <c r="H338" s="398" t="s">
        <v>4787</v>
      </c>
      <c r="I338" s="430" t="s">
        <v>4788</v>
      </c>
      <c r="J338" s="428" t="s">
        <v>2546</v>
      </c>
      <c r="K338" s="429" t="s">
        <v>1383</v>
      </c>
      <c r="L338" s="46"/>
      <c r="M338" s="55"/>
      <c r="N338" s="88">
        <v>0</v>
      </c>
      <c r="O338" s="89">
        <v>0</v>
      </c>
      <c r="P338" s="89">
        <v>0</v>
      </c>
      <c r="Q338" s="89">
        <v>0</v>
      </c>
      <c r="R338" s="240">
        <f>IF(N338="","",Q338-N338)</f>
        <v>0</v>
      </c>
      <c r="S338" s="90" t="str">
        <f>IF(N338=0,"",R338/N338)</f>
        <v/>
      </c>
      <c r="T338" s="240">
        <f>IF(O338="","",Q338-O338)</f>
        <v>0</v>
      </c>
      <c r="U338" s="90" t="str">
        <f>IF(O338=0,"",T338/O338)</f>
        <v/>
      </c>
      <c r="V338" s="240">
        <f>IF(P338="","",Q338-P338)</f>
        <v>0</v>
      </c>
      <c r="W338" s="90" t="str">
        <f>IF(P338=0,"",V338/P338)</f>
        <v/>
      </c>
      <c r="Y338" s="62"/>
      <c r="Z338" s="62"/>
      <c r="AA338" s="62"/>
      <c r="AB338" s="62"/>
      <c r="AC338" s="62"/>
      <c r="AD338" s="62"/>
      <c r="AE338" s="62"/>
      <c r="AF338" s="62"/>
      <c r="AG338" s="62"/>
      <c r="AH338" s="62"/>
      <c r="AI338" s="62"/>
    </row>
    <row r="339" spans="1:35" ht="26.25" customHeight="1">
      <c r="A339" s="66" t="s">
        <v>2533</v>
      </c>
      <c r="B339" s="75" t="s">
        <v>1338</v>
      </c>
      <c r="C339" s="52" t="s">
        <v>1991</v>
      </c>
      <c r="D339" s="52" t="s">
        <v>2993</v>
      </c>
      <c r="E339" s="434" t="s">
        <v>2535</v>
      </c>
      <c r="F339" s="420" t="s">
        <v>2534</v>
      </c>
      <c r="G339" s="435"/>
      <c r="H339" s="435"/>
      <c r="I339" s="436"/>
      <c r="J339" s="437"/>
      <c r="K339" s="438"/>
      <c r="L339" s="46"/>
      <c r="M339" s="55"/>
      <c r="N339" s="88">
        <v>0</v>
      </c>
      <c r="O339" s="89">
        <v>0</v>
      </c>
      <c r="P339" s="89">
        <v>0</v>
      </c>
      <c r="Q339" s="89">
        <v>0</v>
      </c>
      <c r="R339" s="240">
        <f>IF(N339="","",Q339-N339)</f>
        <v>0</v>
      </c>
      <c r="S339" s="90" t="str">
        <f>IF(N339=0,"",R339/N339)</f>
        <v/>
      </c>
      <c r="T339" s="240">
        <f>IF(O339="","",Q339-O339)</f>
        <v>0</v>
      </c>
      <c r="U339" s="90" t="str">
        <f>IF(O339=0,"",T339/O339)</f>
        <v/>
      </c>
      <c r="V339" s="240">
        <f>IF(P339="","",Q339-P339)</f>
        <v>0</v>
      </c>
      <c r="W339" s="90" t="str">
        <f>IF(P339=0,"",V339/P339)</f>
        <v/>
      </c>
      <c r="Y339" s="62"/>
      <c r="Z339" s="62"/>
      <c r="AA339" s="62"/>
      <c r="AB339" s="62"/>
      <c r="AC339" s="62"/>
      <c r="AD339" s="62"/>
      <c r="AE339" s="62"/>
      <c r="AF339" s="62"/>
      <c r="AG339" s="62"/>
      <c r="AH339" s="62"/>
      <c r="AI339" s="62"/>
    </row>
    <row r="340" spans="1:35" ht="26.25" customHeight="1">
      <c r="A340" s="65" t="s">
        <v>2536</v>
      </c>
      <c r="B340" s="76" t="s">
        <v>1338</v>
      </c>
      <c r="C340" s="48" t="s">
        <v>1991</v>
      </c>
      <c r="D340" s="48" t="s">
        <v>2991</v>
      </c>
      <c r="E340" s="439" t="s">
        <v>2535</v>
      </c>
      <c r="F340" s="426" t="s">
        <v>2534</v>
      </c>
      <c r="G340" s="435" t="s">
        <v>541</v>
      </c>
      <c r="H340" s="435" t="s">
        <v>3537</v>
      </c>
      <c r="I340" s="436" t="s">
        <v>2007</v>
      </c>
      <c r="J340" s="437" t="s">
        <v>2546</v>
      </c>
      <c r="K340" s="438" t="s">
        <v>1383</v>
      </c>
      <c r="L340" s="46"/>
      <c r="M340" s="55"/>
      <c r="N340" s="88">
        <v>3427443.35</v>
      </c>
      <c r="O340" s="89">
        <v>2960000</v>
      </c>
      <c r="P340" s="89">
        <v>2806000</v>
      </c>
      <c r="Q340" s="89">
        <v>2133000</v>
      </c>
      <c r="R340" s="240">
        <f>IF(N340="","",Q340-N340)</f>
        <v>-1294443.3500000001</v>
      </c>
      <c r="S340" s="90">
        <f>IF(N340=0,"",R340/N340)</f>
        <v>-0.37767023924698861</v>
      </c>
      <c r="T340" s="240">
        <f>IF(O340="","",Q340-O340)</f>
        <v>-827000</v>
      </c>
      <c r="U340" s="90">
        <f>IF(O340=0,"",T340/O340)</f>
        <v>-0.2793918918918919</v>
      </c>
      <c r="V340" s="240">
        <f>IF(P340="","",Q340-P340)</f>
        <v>-673000</v>
      </c>
      <c r="W340" s="90">
        <f>IF(P340=0,"",V340/P340)</f>
        <v>-0.23984319315751959</v>
      </c>
      <c r="Y340" s="62"/>
      <c r="Z340" s="62"/>
      <c r="AA340" s="62"/>
      <c r="AB340" s="62"/>
      <c r="AC340" s="62"/>
      <c r="AD340" s="62"/>
      <c r="AE340" s="62"/>
      <c r="AF340" s="62"/>
      <c r="AG340" s="62"/>
      <c r="AH340" s="62"/>
      <c r="AI340" s="62"/>
    </row>
    <row r="341" spans="1:35" ht="19.5" customHeight="1">
      <c r="A341" s="64" t="s">
        <v>2537</v>
      </c>
      <c r="B341" s="86" t="s">
        <v>2538</v>
      </c>
      <c r="C341" s="87" t="s">
        <v>2992</v>
      </c>
      <c r="D341" s="87" t="s">
        <v>2993</v>
      </c>
      <c r="E341" s="415" t="s">
        <v>2540</v>
      </c>
      <c r="F341" s="415" t="s">
        <v>2539</v>
      </c>
      <c r="G341" s="416"/>
      <c r="H341" s="416"/>
      <c r="I341" s="417"/>
      <c r="J341" s="418"/>
      <c r="K341" s="419"/>
      <c r="L341" s="46"/>
      <c r="M341" s="96"/>
      <c r="N341" s="88">
        <v>0</v>
      </c>
      <c r="O341" s="89">
        <v>0</v>
      </c>
      <c r="P341" s="89">
        <v>0</v>
      </c>
      <c r="Q341" s="89">
        <v>0</v>
      </c>
      <c r="R341" s="240">
        <f>IF(N341="","",Q341-N341)</f>
        <v>0</v>
      </c>
      <c r="S341" s="90" t="str">
        <f>IF(N341=0,"",R341/N341)</f>
        <v/>
      </c>
      <c r="T341" s="240">
        <f>IF(O341="","",Q341-O341)</f>
        <v>0</v>
      </c>
      <c r="U341" s="90" t="str">
        <f>IF(O341=0,"",T341/O341)</f>
        <v/>
      </c>
      <c r="V341" s="240">
        <f>IF(P341="","",Q341-P341)</f>
        <v>0</v>
      </c>
      <c r="W341" s="90" t="str">
        <f>IF(P341=0,"",V341/P341)</f>
        <v/>
      </c>
      <c r="Y341" s="62"/>
      <c r="Z341" s="62"/>
      <c r="AA341" s="62"/>
      <c r="AB341" s="62"/>
      <c r="AC341" s="62"/>
      <c r="AD341" s="62"/>
      <c r="AE341" s="62"/>
      <c r="AF341" s="62"/>
      <c r="AG341" s="62"/>
      <c r="AH341" s="62"/>
      <c r="AI341" s="62"/>
    </row>
    <row r="342" spans="1:35" ht="19.5" customHeight="1">
      <c r="A342" s="66" t="s">
        <v>2541</v>
      </c>
      <c r="B342" s="75" t="s">
        <v>2538</v>
      </c>
      <c r="C342" s="52" t="s">
        <v>2994</v>
      </c>
      <c r="D342" s="52" t="s">
        <v>2993</v>
      </c>
      <c r="E342" s="434" t="s">
        <v>2540</v>
      </c>
      <c r="F342" s="420" t="s">
        <v>2539</v>
      </c>
      <c r="G342" s="435"/>
      <c r="H342" s="435"/>
      <c r="I342" s="436"/>
      <c r="J342" s="437"/>
      <c r="K342" s="438"/>
      <c r="L342" s="46"/>
      <c r="M342" s="55"/>
      <c r="N342" s="88">
        <v>0</v>
      </c>
      <c r="O342" s="89">
        <v>0</v>
      </c>
      <c r="P342" s="89">
        <v>0</v>
      </c>
      <c r="Q342" s="89">
        <v>0</v>
      </c>
      <c r="R342" s="240">
        <f>IF(N342="","",Q342-N342)</f>
        <v>0</v>
      </c>
      <c r="S342" s="90" t="str">
        <f>IF(N342=0,"",R342/N342)</f>
        <v/>
      </c>
      <c r="T342" s="240">
        <f>IF(O342="","",Q342-O342)</f>
        <v>0</v>
      </c>
      <c r="U342" s="90" t="str">
        <f>IF(O342=0,"",T342/O342)</f>
        <v/>
      </c>
      <c r="V342" s="240">
        <f>IF(P342="","",Q342-P342)</f>
        <v>0</v>
      </c>
      <c r="W342" s="90" t="str">
        <f>IF(P342=0,"",V342/P342)</f>
        <v/>
      </c>
      <c r="Y342" s="62"/>
      <c r="Z342" s="62"/>
      <c r="AA342" s="62"/>
      <c r="AB342" s="62"/>
      <c r="AC342" s="62"/>
      <c r="AD342" s="62"/>
      <c r="AE342" s="62"/>
      <c r="AF342" s="62"/>
      <c r="AG342" s="62"/>
      <c r="AH342" s="62"/>
      <c r="AI342" s="62"/>
    </row>
    <row r="343" spans="1:35" ht="19.5" customHeight="1">
      <c r="A343" s="65" t="s">
        <v>2542</v>
      </c>
      <c r="B343" s="76" t="s">
        <v>2538</v>
      </c>
      <c r="C343" s="48" t="s">
        <v>2994</v>
      </c>
      <c r="D343" s="48" t="s">
        <v>2991</v>
      </c>
      <c r="E343" s="439" t="s">
        <v>2544</v>
      </c>
      <c r="F343" s="426" t="s">
        <v>2543</v>
      </c>
      <c r="G343" s="435" t="s">
        <v>1106</v>
      </c>
      <c r="H343" s="435" t="s">
        <v>3540</v>
      </c>
      <c r="I343" s="436" t="s">
        <v>2545</v>
      </c>
      <c r="J343" s="437" t="s">
        <v>190</v>
      </c>
      <c r="K343" s="438" t="s">
        <v>2702</v>
      </c>
      <c r="L343" s="46"/>
      <c r="M343" s="55"/>
      <c r="N343" s="88">
        <v>1278239.43</v>
      </c>
      <c r="O343" s="89">
        <v>1423000</v>
      </c>
      <c r="P343" s="89">
        <v>1212000</v>
      </c>
      <c r="Q343" s="89">
        <v>1212000</v>
      </c>
      <c r="R343" s="240">
        <f>IF(N343="","",Q343-N343)</f>
        <v>-66239.429999999935</v>
      </c>
      <c r="S343" s="90">
        <f>IF(N343=0,"",R343/N343)</f>
        <v>-5.1820831407148764E-2</v>
      </c>
      <c r="T343" s="240">
        <f>IF(O343="","",Q343-O343)</f>
        <v>-211000</v>
      </c>
      <c r="U343" s="90">
        <f>IF(O343=0,"",T343/O343)</f>
        <v>-0.14827828531271961</v>
      </c>
      <c r="V343" s="240">
        <f>IF(P343="","",Q343-P343)</f>
        <v>0</v>
      </c>
      <c r="W343" s="90">
        <f>IF(P343=0,"",V343/P343)</f>
        <v>0</v>
      </c>
      <c r="Y343" s="62"/>
      <c r="Z343" s="62"/>
      <c r="AA343" s="62"/>
      <c r="AB343" s="62"/>
      <c r="AC343" s="62"/>
      <c r="AD343" s="62"/>
      <c r="AE343" s="62"/>
      <c r="AF343" s="62"/>
      <c r="AG343" s="62"/>
      <c r="AH343" s="62"/>
      <c r="AI343" s="62"/>
    </row>
    <row r="344" spans="1:35" ht="19.5" customHeight="1">
      <c r="A344" s="65" t="s">
        <v>2547</v>
      </c>
      <c r="B344" s="76" t="s">
        <v>2538</v>
      </c>
      <c r="C344" s="48" t="s">
        <v>2994</v>
      </c>
      <c r="D344" s="48" t="s">
        <v>3001</v>
      </c>
      <c r="E344" s="439" t="s">
        <v>2549</v>
      </c>
      <c r="F344" s="426" t="s">
        <v>2548</v>
      </c>
      <c r="G344" s="435" t="s">
        <v>1106</v>
      </c>
      <c r="H344" s="435" t="s">
        <v>3540</v>
      </c>
      <c r="I344" s="436" t="s">
        <v>2545</v>
      </c>
      <c r="J344" s="437" t="s">
        <v>190</v>
      </c>
      <c r="K344" s="438" t="s">
        <v>2702</v>
      </c>
      <c r="L344" s="46"/>
      <c r="M344" s="55"/>
      <c r="N344" s="88">
        <v>25174.44</v>
      </c>
      <c r="O344" s="89">
        <v>27000</v>
      </c>
      <c r="P344" s="89">
        <v>15000</v>
      </c>
      <c r="Q344" s="89">
        <v>15000</v>
      </c>
      <c r="R344" s="240">
        <f>IF(N344="","",Q344-N344)</f>
        <v>-10174.439999999999</v>
      </c>
      <c r="S344" s="90">
        <f>IF(N344=0,"",R344/N344)</f>
        <v>-0.40415755027718586</v>
      </c>
      <c r="T344" s="240">
        <f>IF(O344="","",Q344-O344)</f>
        <v>-12000</v>
      </c>
      <c r="U344" s="90">
        <f>IF(O344=0,"",T344/O344)</f>
        <v>-0.44444444444444442</v>
      </c>
      <c r="V344" s="240">
        <f>IF(P344="","",Q344-P344)</f>
        <v>0</v>
      </c>
      <c r="W344" s="90">
        <f>IF(P344=0,"",V344/P344)</f>
        <v>0</v>
      </c>
      <c r="Y344" s="62"/>
      <c r="Z344" s="62"/>
      <c r="AA344" s="62"/>
      <c r="AB344" s="62"/>
      <c r="AC344" s="62"/>
      <c r="AD344" s="62"/>
      <c r="AE344" s="62"/>
      <c r="AF344" s="62"/>
      <c r="AG344" s="62"/>
      <c r="AH344" s="62"/>
      <c r="AI344" s="62"/>
    </row>
    <row r="345" spans="1:35" ht="19.5" customHeight="1">
      <c r="A345" s="65" t="s">
        <v>2550</v>
      </c>
      <c r="B345" s="76" t="s">
        <v>2538</v>
      </c>
      <c r="C345" s="48" t="s">
        <v>2994</v>
      </c>
      <c r="D345" s="48" t="s">
        <v>2463</v>
      </c>
      <c r="E345" s="439" t="s">
        <v>2552</v>
      </c>
      <c r="F345" s="426" t="s">
        <v>2551</v>
      </c>
      <c r="G345" s="435" t="s">
        <v>1106</v>
      </c>
      <c r="H345" s="435" t="s">
        <v>3540</v>
      </c>
      <c r="I345" s="436" t="s">
        <v>2545</v>
      </c>
      <c r="J345" s="437" t="s">
        <v>190</v>
      </c>
      <c r="K345" s="438" t="s">
        <v>2702</v>
      </c>
      <c r="L345" s="46"/>
      <c r="M345" s="55"/>
      <c r="N345" s="88">
        <v>256016.63</v>
      </c>
      <c r="O345" s="89">
        <v>230000</v>
      </c>
      <c r="P345" s="89">
        <v>320000</v>
      </c>
      <c r="Q345" s="89">
        <v>320000</v>
      </c>
      <c r="R345" s="240">
        <f>IF(N345="","",Q345-N345)</f>
        <v>63983.369999999995</v>
      </c>
      <c r="S345" s="90">
        <f>IF(N345=0,"",R345/N345)</f>
        <v>0.24991880410268658</v>
      </c>
      <c r="T345" s="240">
        <f>IF(O345="","",Q345-O345)</f>
        <v>90000</v>
      </c>
      <c r="U345" s="90">
        <f>IF(O345=0,"",T345/O345)</f>
        <v>0.39130434782608697</v>
      </c>
      <c r="V345" s="240">
        <f>IF(P345="","",Q345-P345)</f>
        <v>0</v>
      </c>
      <c r="W345" s="90">
        <f>IF(P345=0,"",V345/P345)</f>
        <v>0</v>
      </c>
      <c r="Y345" s="62"/>
      <c r="Z345" s="62"/>
      <c r="AA345" s="62"/>
      <c r="AB345" s="62"/>
      <c r="AC345" s="62"/>
      <c r="AD345" s="62"/>
      <c r="AE345" s="62"/>
      <c r="AF345" s="62"/>
      <c r="AG345" s="62"/>
      <c r="AH345" s="62"/>
      <c r="AI345" s="62"/>
    </row>
    <row r="346" spans="1:35" ht="36.75" customHeight="1">
      <c r="A346" s="66" t="s">
        <v>2553</v>
      </c>
      <c r="B346" s="75" t="s">
        <v>2538</v>
      </c>
      <c r="C346" s="52" t="s">
        <v>2995</v>
      </c>
      <c r="D346" s="52" t="s">
        <v>2993</v>
      </c>
      <c r="E346" s="434" t="s">
        <v>2554</v>
      </c>
      <c r="F346" s="420" t="s">
        <v>4194</v>
      </c>
      <c r="G346" s="435"/>
      <c r="H346" s="435"/>
      <c r="I346" s="436"/>
      <c r="J346" s="437"/>
      <c r="K346" s="438"/>
      <c r="L346" s="46"/>
      <c r="M346" s="55"/>
      <c r="N346" s="88">
        <v>0</v>
      </c>
      <c r="O346" s="89">
        <v>0</v>
      </c>
      <c r="P346" s="89">
        <v>0</v>
      </c>
      <c r="Q346" s="89">
        <v>0</v>
      </c>
      <c r="R346" s="240">
        <f>IF(N346="","",Q346-N346)</f>
        <v>0</v>
      </c>
      <c r="S346" s="90" t="str">
        <f>IF(N346=0,"",R346/N346)</f>
        <v/>
      </c>
      <c r="T346" s="240">
        <f>IF(O346="","",Q346-O346)</f>
        <v>0</v>
      </c>
      <c r="U346" s="90" t="str">
        <f>IF(O346=0,"",T346/O346)</f>
        <v/>
      </c>
      <c r="V346" s="240">
        <f>IF(P346="","",Q346-P346)</f>
        <v>0</v>
      </c>
      <c r="W346" s="90" t="str">
        <f>IF(P346=0,"",V346/P346)</f>
        <v/>
      </c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  <c r="AI346" s="62"/>
    </row>
    <row r="347" spans="1:35" ht="26.25" customHeight="1">
      <c r="A347" s="65" t="s">
        <v>2555</v>
      </c>
      <c r="B347" s="76" t="s">
        <v>2538</v>
      </c>
      <c r="C347" s="48" t="s">
        <v>2995</v>
      </c>
      <c r="D347" s="48" t="s">
        <v>2991</v>
      </c>
      <c r="E347" s="439" t="s">
        <v>2554</v>
      </c>
      <c r="F347" s="426" t="s">
        <v>4194</v>
      </c>
      <c r="G347" s="435" t="s">
        <v>782</v>
      </c>
      <c r="H347" s="399" t="s">
        <v>4789</v>
      </c>
      <c r="I347" s="436" t="s">
        <v>2556</v>
      </c>
      <c r="J347" s="437" t="s">
        <v>2721</v>
      </c>
      <c r="K347" s="438" t="s">
        <v>2556</v>
      </c>
      <c r="L347" s="46"/>
      <c r="M347" s="55"/>
      <c r="N347" s="88">
        <v>168000</v>
      </c>
      <c r="O347" s="89">
        <v>204000</v>
      </c>
      <c r="P347" s="89">
        <v>204000</v>
      </c>
      <c r="Q347" s="89">
        <v>204000</v>
      </c>
      <c r="R347" s="240">
        <f>IF(N347="","",Q347-N347)</f>
        <v>36000</v>
      </c>
      <c r="S347" s="90">
        <f>IF(N347=0,"",R347/N347)</f>
        <v>0.21428571428571427</v>
      </c>
      <c r="T347" s="240">
        <f>IF(O347="","",Q347-O347)</f>
        <v>0</v>
      </c>
      <c r="U347" s="90">
        <f>IF(O347=0,"",T347/O347)</f>
        <v>0</v>
      </c>
      <c r="V347" s="240">
        <f>IF(P347="","",Q347-P347)</f>
        <v>0</v>
      </c>
      <c r="W347" s="90">
        <f>IF(P347=0,"",V347/P347)</f>
        <v>0</v>
      </c>
      <c r="Y347" s="62"/>
      <c r="Z347" s="62"/>
      <c r="AA347" s="62"/>
      <c r="AB347" s="62"/>
      <c r="AC347" s="62"/>
      <c r="AD347" s="62"/>
      <c r="AE347" s="62"/>
      <c r="AF347" s="62"/>
      <c r="AG347" s="62"/>
      <c r="AH347" s="62"/>
      <c r="AI347" s="62"/>
    </row>
    <row r="348" spans="1:35" ht="26.25" customHeight="1">
      <c r="A348" s="64" t="s">
        <v>2557</v>
      </c>
      <c r="B348" s="86" t="s">
        <v>1174</v>
      </c>
      <c r="C348" s="87" t="s">
        <v>2992</v>
      </c>
      <c r="D348" s="87" t="s">
        <v>2993</v>
      </c>
      <c r="E348" s="415" t="s">
        <v>2558</v>
      </c>
      <c r="F348" s="415" t="s">
        <v>5103</v>
      </c>
      <c r="G348" s="416"/>
      <c r="H348" s="416"/>
      <c r="I348" s="417"/>
      <c r="J348" s="418"/>
      <c r="K348" s="419"/>
      <c r="L348" s="46"/>
      <c r="M348" s="96"/>
      <c r="N348" s="88">
        <v>0</v>
      </c>
      <c r="O348" s="89">
        <v>0</v>
      </c>
      <c r="P348" s="89">
        <v>0</v>
      </c>
      <c r="Q348" s="89">
        <v>0</v>
      </c>
      <c r="R348" s="240">
        <f>IF(N348="","",Q348-N348)</f>
        <v>0</v>
      </c>
      <c r="S348" s="90" t="str">
        <f>IF(N348=0,"",R348/N348)</f>
        <v/>
      </c>
      <c r="T348" s="240">
        <f>IF(O348="","",Q348-O348)</f>
        <v>0</v>
      </c>
      <c r="U348" s="90" t="str">
        <f>IF(O348=0,"",T348/O348)</f>
        <v/>
      </c>
      <c r="V348" s="240">
        <f>IF(P348="","",Q348-P348)</f>
        <v>0</v>
      </c>
      <c r="W348" s="90" t="str">
        <f>IF(P348=0,"",V348/P348)</f>
        <v/>
      </c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</row>
    <row r="349" spans="1:35" ht="26.25" customHeight="1">
      <c r="A349" s="66" t="s">
        <v>2559</v>
      </c>
      <c r="B349" s="75" t="s">
        <v>1174</v>
      </c>
      <c r="C349" s="52" t="s">
        <v>2994</v>
      </c>
      <c r="D349" s="52" t="s">
        <v>2993</v>
      </c>
      <c r="E349" s="434" t="s">
        <v>2558</v>
      </c>
      <c r="F349" s="420" t="s">
        <v>5103</v>
      </c>
      <c r="G349" s="435"/>
      <c r="H349" s="435"/>
      <c r="I349" s="436"/>
      <c r="J349" s="437"/>
      <c r="K349" s="438"/>
      <c r="L349" s="46"/>
      <c r="M349" s="55"/>
      <c r="N349" s="88">
        <v>0</v>
      </c>
      <c r="O349" s="89">
        <v>0</v>
      </c>
      <c r="P349" s="89">
        <v>0</v>
      </c>
      <c r="Q349" s="89">
        <v>0</v>
      </c>
      <c r="R349" s="240">
        <f>IF(N349="","",Q349-N349)</f>
        <v>0</v>
      </c>
      <c r="S349" s="90" t="str">
        <f>IF(N349=0,"",R349/N349)</f>
        <v/>
      </c>
      <c r="T349" s="240">
        <f>IF(O349="","",Q349-O349)</f>
        <v>0</v>
      </c>
      <c r="U349" s="90" t="str">
        <f>IF(O349=0,"",T349/O349)</f>
        <v/>
      </c>
      <c r="V349" s="240">
        <f>IF(P349="","",Q349-P349)</f>
        <v>0</v>
      </c>
      <c r="W349" s="90" t="str">
        <f>IF(P349=0,"",V349/P349)</f>
        <v/>
      </c>
      <c r="Y349" s="62"/>
      <c r="Z349" s="62"/>
      <c r="AA349" s="62"/>
      <c r="AB349" s="62"/>
      <c r="AC349" s="62"/>
      <c r="AD349" s="62"/>
      <c r="AE349" s="62"/>
      <c r="AF349" s="62"/>
      <c r="AG349" s="62"/>
      <c r="AH349" s="62"/>
      <c r="AI349" s="62"/>
    </row>
    <row r="350" spans="1:35" ht="15.75" customHeight="1">
      <c r="A350" s="65" t="s">
        <v>2560</v>
      </c>
      <c r="B350" s="76" t="s">
        <v>1174</v>
      </c>
      <c r="C350" s="48" t="s">
        <v>2994</v>
      </c>
      <c r="D350" s="48" t="s">
        <v>2991</v>
      </c>
      <c r="E350" s="439" t="s">
        <v>2561</v>
      </c>
      <c r="F350" s="426" t="s">
        <v>5104</v>
      </c>
      <c r="G350" s="435" t="s">
        <v>1106</v>
      </c>
      <c r="H350" s="435" t="s">
        <v>3540</v>
      </c>
      <c r="I350" s="436" t="s">
        <v>2545</v>
      </c>
      <c r="J350" s="437" t="s">
        <v>190</v>
      </c>
      <c r="K350" s="438" t="s">
        <v>2702</v>
      </c>
      <c r="L350" s="46"/>
      <c r="M350" s="55"/>
      <c r="N350" s="88">
        <v>88805.04</v>
      </c>
      <c r="O350" s="89">
        <v>89000</v>
      </c>
      <c r="P350" s="89">
        <v>89000</v>
      </c>
      <c r="Q350" s="89">
        <v>89000</v>
      </c>
      <c r="R350" s="240">
        <f>IF(N350="","",Q350-N350)</f>
        <v>194.9600000000064</v>
      </c>
      <c r="S350" s="90">
        <f>IF(N350=0,"",R350/N350)</f>
        <v>2.1953708933637821E-3</v>
      </c>
      <c r="T350" s="240">
        <f>IF(O350="","",Q350-O350)</f>
        <v>0</v>
      </c>
      <c r="U350" s="90">
        <f>IF(O350=0,"",T350/O350)</f>
        <v>0</v>
      </c>
      <c r="V350" s="240">
        <f>IF(P350="","",Q350-P350)</f>
        <v>0</v>
      </c>
      <c r="W350" s="90">
        <f>IF(P350=0,"",V350/P350)</f>
        <v>0</v>
      </c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  <c r="AI350" s="62"/>
    </row>
    <row r="351" spans="1:35" ht="26.25" customHeight="1">
      <c r="A351" s="65" t="s">
        <v>2562</v>
      </c>
      <c r="B351" s="76" t="s">
        <v>1174</v>
      </c>
      <c r="C351" s="48" t="s">
        <v>2994</v>
      </c>
      <c r="D351" s="48" t="s">
        <v>3001</v>
      </c>
      <c r="E351" s="439" t="s">
        <v>2563</v>
      </c>
      <c r="F351" s="426" t="s">
        <v>5105</v>
      </c>
      <c r="G351" s="435" t="s">
        <v>1106</v>
      </c>
      <c r="H351" s="435" t="s">
        <v>3540</v>
      </c>
      <c r="I351" s="436" t="s">
        <v>2545</v>
      </c>
      <c r="J351" s="437" t="s">
        <v>190</v>
      </c>
      <c r="K351" s="438" t="s">
        <v>2702</v>
      </c>
      <c r="L351" s="46"/>
      <c r="M351" s="55"/>
      <c r="N351" s="88">
        <v>0</v>
      </c>
      <c r="O351" s="89">
        <v>0</v>
      </c>
      <c r="P351" s="89">
        <v>0</v>
      </c>
      <c r="Q351" s="89">
        <v>0</v>
      </c>
      <c r="R351" s="240">
        <f>IF(N351="","",Q351-N351)</f>
        <v>0</v>
      </c>
      <c r="S351" s="90" t="str">
        <f>IF(N351=0,"",R351/N351)</f>
        <v/>
      </c>
      <c r="T351" s="240">
        <f>IF(O351="","",Q351-O351)</f>
        <v>0</v>
      </c>
      <c r="U351" s="90" t="str">
        <f>IF(O351=0,"",T351/O351)</f>
        <v/>
      </c>
      <c r="V351" s="240">
        <f>IF(P351="","",Q351-P351)</f>
        <v>0</v>
      </c>
      <c r="W351" s="90" t="str">
        <f>IF(P351=0,"",V351/P351)</f>
        <v/>
      </c>
      <c r="Y351" s="62"/>
      <c r="Z351" s="62"/>
      <c r="AA351" s="62"/>
      <c r="AB351" s="62"/>
      <c r="AC351" s="62"/>
      <c r="AD351" s="62"/>
      <c r="AE351" s="62"/>
      <c r="AF351" s="62"/>
      <c r="AG351" s="62"/>
      <c r="AH351" s="62"/>
      <c r="AI351" s="62"/>
    </row>
    <row r="352" spans="1:35" ht="15" customHeight="1">
      <c r="A352" s="65" t="s">
        <v>2564</v>
      </c>
      <c r="B352" s="76" t="s">
        <v>1174</v>
      </c>
      <c r="C352" s="48" t="s">
        <v>2994</v>
      </c>
      <c r="D352" s="48" t="s">
        <v>2463</v>
      </c>
      <c r="E352" s="439" t="s">
        <v>2565</v>
      </c>
      <c r="F352" s="426" t="s">
        <v>5106</v>
      </c>
      <c r="G352" s="435" t="s">
        <v>1106</v>
      </c>
      <c r="H352" s="435" t="s">
        <v>3540</v>
      </c>
      <c r="I352" s="436" t="s">
        <v>2545</v>
      </c>
      <c r="J352" s="437" t="s">
        <v>190</v>
      </c>
      <c r="K352" s="438" t="s">
        <v>2702</v>
      </c>
      <c r="L352" s="46"/>
      <c r="M352" s="55"/>
      <c r="N352" s="88">
        <v>0</v>
      </c>
      <c r="O352" s="89">
        <v>0</v>
      </c>
      <c r="P352" s="89">
        <v>0</v>
      </c>
      <c r="Q352" s="89">
        <v>0</v>
      </c>
      <c r="R352" s="240">
        <f>IF(N352="","",Q352-N352)</f>
        <v>0</v>
      </c>
      <c r="S352" s="90" t="str">
        <f>IF(N352=0,"",R352/N352)</f>
        <v/>
      </c>
      <c r="T352" s="240">
        <f>IF(O352="","",Q352-O352)</f>
        <v>0</v>
      </c>
      <c r="U352" s="90" t="str">
        <f>IF(O352=0,"",T352/O352)</f>
        <v/>
      </c>
      <c r="V352" s="240">
        <f>IF(P352="","",Q352-P352)</f>
        <v>0</v>
      </c>
      <c r="W352" s="90" t="str">
        <f>IF(P352=0,"",V352/P352)</f>
        <v/>
      </c>
      <c r="Y352" s="62"/>
      <c r="Z352" s="62"/>
      <c r="AA352" s="62"/>
      <c r="AB352" s="62"/>
      <c r="AC352" s="62"/>
      <c r="AD352" s="62"/>
      <c r="AE352" s="62"/>
      <c r="AF352" s="62"/>
      <c r="AG352" s="62"/>
      <c r="AH352" s="62"/>
      <c r="AI352" s="62"/>
    </row>
    <row r="353" spans="1:35" ht="36.75" customHeight="1">
      <c r="A353" s="66" t="s">
        <v>2566</v>
      </c>
      <c r="B353" s="75" t="s">
        <v>1174</v>
      </c>
      <c r="C353" s="52" t="s">
        <v>2995</v>
      </c>
      <c r="D353" s="52" t="s">
        <v>2993</v>
      </c>
      <c r="E353" s="434" t="s">
        <v>2567</v>
      </c>
      <c r="F353" s="420" t="s">
        <v>5107</v>
      </c>
      <c r="G353" s="435"/>
      <c r="H353" s="435"/>
      <c r="I353" s="436"/>
      <c r="J353" s="437"/>
      <c r="K353" s="438"/>
      <c r="L353" s="46"/>
      <c r="M353" s="55"/>
      <c r="N353" s="88">
        <v>0</v>
      </c>
      <c r="O353" s="89">
        <v>0</v>
      </c>
      <c r="P353" s="89">
        <v>0</v>
      </c>
      <c r="Q353" s="89">
        <v>0</v>
      </c>
      <c r="R353" s="240">
        <f>IF(N353="","",Q353-N353)</f>
        <v>0</v>
      </c>
      <c r="S353" s="90" t="str">
        <f>IF(N353=0,"",R353/N353)</f>
        <v/>
      </c>
      <c r="T353" s="240">
        <f>IF(O353="","",Q353-O353)</f>
        <v>0</v>
      </c>
      <c r="U353" s="90" t="str">
        <f>IF(O353=0,"",T353/O353)</f>
        <v/>
      </c>
      <c r="V353" s="240">
        <f>IF(P353="","",Q353-P353)</f>
        <v>0</v>
      </c>
      <c r="W353" s="90" t="str">
        <f>IF(P353=0,"",V353/P353)</f>
        <v/>
      </c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  <c r="AI353" s="62"/>
    </row>
    <row r="354" spans="1:35" ht="36.75" customHeight="1">
      <c r="A354" s="65" t="s">
        <v>2568</v>
      </c>
      <c r="B354" s="76" t="s">
        <v>1174</v>
      </c>
      <c r="C354" s="48" t="s">
        <v>2995</v>
      </c>
      <c r="D354" s="48" t="s">
        <v>2991</v>
      </c>
      <c r="E354" s="439" t="s">
        <v>2567</v>
      </c>
      <c r="F354" s="426" t="s">
        <v>5107</v>
      </c>
      <c r="G354" s="435" t="s">
        <v>782</v>
      </c>
      <c r="H354" s="399" t="s">
        <v>4789</v>
      </c>
      <c r="I354" s="436" t="s">
        <v>2556</v>
      </c>
      <c r="J354" s="437" t="s">
        <v>2721</v>
      </c>
      <c r="K354" s="438" t="s">
        <v>2556</v>
      </c>
      <c r="L354" s="46"/>
      <c r="M354" s="55"/>
      <c r="N354" s="88">
        <v>0</v>
      </c>
      <c r="O354" s="89">
        <v>0</v>
      </c>
      <c r="P354" s="89">
        <v>0</v>
      </c>
      <c r="Q354" s="89">
        <v>0</v>
      </c>
      <c r="R354" s="240">
        <f>IF(N354="","",Q354-N354)</f>
        <v>0</v>
      </c>
      <c r="S354" s="90" t="str">
        <f>IF(N354=0,"",R354/N354)</f>
        <v/>
      </c>
      <c r="T354" s="240">
        <f>IF(O354="","",Q354-O354)</f>
        <v>0</v>
      </c>
      <c r="U354" s="90" t="str">
        <f>IF(O354=0,"",T354/O354)</f>
        <v/>
      </c>
      <c r="V354" s="240">
        <f>IF(P354="","",Q354-P354)</f>
        <v>0</v>
      </c>
      <c r="W354" s="90" t="str">
        <f>IF(P354=0,"",V354/P354)</f>
        <v/>
      </c>
      <c r="Y354" s="62"/>
      <c r="Z354" s="62"/>
      <c r="AA354" s="62"/>
      <c r="AB354" s="62"/>
      <c r="AC354" s="62"/>
      <c r="AD354" s="62"/>
      <c r="AE354" s="62"/>
      <c r="AF354" s="62"/>
      <c r="AG354" s="62"/>
      <c r="AH354" s="62"/>
      <c r="AI354" s="62"/>
    </row>
    <row r="355" spans="1:35" ht="18" customHeight="1">
      <c r="A355" s="64" t="s">
        <v>2569</v>
      </c>
      <c r="B355" s="86" t="s">
        <v>2570</v>
      </c>
      <c r="C355" s="87" t="s">
        <v>2992</v>
      </c>
      <c r="D355" s="87" t="s">
        <v>2993</v>
      </c>
      <c r="E355" s="415" t="s">
        <v>2572</v>
      </c>
      <c r="F355" s="415" t="s">
        <v>2571</v>
      </c>
      <c r="G355" s="416"/>
      <c r="H355" s="416"/>
      <c r="I355" s="417"/>
      <c r="J355" s="418"/>
      <c r="K355" s="419"/>
      <c r="L355" s="46"/>
      <c r="M355" s="96"/>
      <c r="N355" s="88">
        <v>0</v>
      </c>
      <c r="O355" s="89">
        <v>0</v>
      </c>
      <c r="P355" s="89">
        <v>0</v>
      </c>
      <c r="Q355" s="89">
        <v>0</v>
      </c>
      <c r="R355" s="240">
        <f>IF(N355="","",Q355-N355)</f>
        <v>0</v>
      </c>
      <c r="S355" s="90" t="str">
        <f>IF(N355=0,"",R355/N355)</f>
        <v/>
      </c>
      <c r="T355" s="240">
        <f>IF(O355="","",Q355-O355)</f>
        <v>0</v>
      </c>
      <c r="U355" s="90" t="str">
        <f>IF(O355=0,"",T355/O355)</f>
        <v/>
      </c>
      <c r="V355" s="240">
        <f>IF(P355="","",Q355-P355)</f>
        <v>0</v>
      </c>
      <c r="W355" s="90" t="str">
        <f>IF(P355=0,"",V355/P355)</f>
        <v/>
      </c>
      <c r="Y355" s="62"/>
      <c r="Z355" s="62"/>
      <c r="AA355" s="62"/>
      <c r="AB355" s="62"/>
      <c r="AC355" s="62"/>
      <c r="AD355" s="62"/>
      <c r="AE355" s="62"/>
      <c r="AF355" s="62"/>
      <c r="AG355" s="62"/>
      <c r="AH355" s="62"/>
      <c r="AI355" s="62"/>
    </row>
    <row r="356" spans="1:35" ht="36.75" customHeight="1">
      <c r="A356" s="66" t="s">
        <v>2573</v>
      </c>
      <c r="B356" s="75" t="s">
        <v>2570</v>
      </c>
      <c r="C356" s="52" t="s">
        <v>2994</v>
      </c>
      <c r="D356" s="52" t="s">
        <v>2993</v>
      </c>
      <c r="E356" s="434" t="s">
        <v>2575</v>
      </c>
      <c r="F356" s="420" t="s">
        <v>2574</v>
      </c>
      <c r="G356" s="435"/>
      <c r="H356" s="435"/>
      <c r="I356" s="436"/>
      <c r="J356" s="437"/>
      <c r="K356" s="438"/>
      <c r="L356" s="46"/>
      <c r="M356" s="55"/>
      <c r="N356" s="88">
        <v>0</v>
      </c>
      <c r="O356" s="89">
        <v>0</v>
      </c>
      <c r="P356" s="89">
        <v>0</v>
      </c>
      <c r="Q356" s="89">
        <v>0</v>
      </c>
      <c r="R356" s="240">
        <f>IF(N356="","",Q356-N356)</f>
        <v>0</v>
      </c>
      <c r="S356" s="90" t="str">
        <f>IF(N356=0,"",R356/N356)</f>
        <v/>
      </c>
      <c r="T356" s="240">
        <f>IF(O356="","",Q356-O356)</f>
        <v>0</v>
      </c>
      <c r="U356" s="90" t="str">
        <f>IF(O356=0,"",T356/O356)</f>
        <v/>
      </c>
      <c r="V356" s="240">
        <f>IF(P356="","",Q356-P356)</f>
        <v>0</v>
      </c>
      <c r="W356" s="90" t="str">
        <f>IF(P356=0,"",V356/P356)</f>
        <v/>
      </c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  <c r="AI356" s="62"/>
    </row>
    <row r="357" spans="1:35" ht="36.75" customHeight="1">
      <c r="A357" s="65" t="s">
        <v>2576</v>
      </c>
      <c r="B357" s="76" t="s">
        <v>2570</v>
      </c>
      <c r="C357" s="48" t="s">
        <v>2994</v>
      </c>
      <c r="D357" s="48" t="s">
        <v>2991</v>
      </c>
      <c r="E357" s="439" t="s">
        <v>2575</v>
      </c>
      <c r="F357" s="426" t="s">
        <v>2574</v>
      </c>
      <c r="G357" s="435" t="s">
        <v>1108</v>
      </c>
      <c r="H357" s="435" t="s">
        <v>3541</v>
      </c>
      <c r="I357" s="436" t="s">
        <v>2577</v>
      </c>
      <c r="J357" s="437" t="s">
        <v>190</v>
      </c>
      <c r="K357" s="438" t="s">
        <v>2702</v>
      </c>
      <c r="L357" s="46"/>
      <c r="M357" s="55"/>
      <c r="N357" s="88">
        <v>1032632.56</v>
      </c>
      <c r="O357" s="89">
        <v>1050000</v>
      </c>
      <c r="P357" s="89">
        <v>600000</v>
      </c>
      <c r="Q357" s="89">
        <v>850000</v>
      </c>
      <c r="R357" s="240">
        <f>IF(N357="","",Q357-N357)</f>
        <v>-182632.56000000006</v>
      </c>
      <c r="S357" s="90">
        <f>IF(N357=0,"",R357/N357)</f>
        <v>-0.17686112860899916</v>
      </c>
      <c r="T357" s="240">
        <f>IF(O357="","",Q357-O357)</f>
        <v>-200000</v>
      </c>
      <c r="U357" s="90">
        <f>IF(O357=0,"",T357/O357)</f>
        <v>-0.19047619047619047</v>
      </c>
      <c r="V357" s="240">
        <f>IF(P357="","",Q357-P357)</f>
        <v>250000</v>
      </c>
      <c r="W357" s="90">
        <f>IF(P357=0,"",V357/P357)</f>
        <v>0.41666666666666669</v>
      </c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  <c r="AI357" s="62"/>
    </row>
    <row r="358" spans="1:35" ht="18" customHeight="1">
      <c r="A358" s="66" t="s">
        <v>2578</v>
      </c>
      <c r="B358" s="75" t="s">
        <v>2570</v>
      </c>
      <c r="C358" s="52" t="s">
        <v>2590</v>
      </c>
      <c r="D358" s="52" t="s">
        <v>2993</v>
      </c>
      <c r="E358" s="434" t="s">
        <v>2580</v>
      </c>
      <c r="F358" s="420" t="s">
        <v>2579</v>
      </c>
      <c r="G358" s="435"/>
      <c r="H358" s="435"/>
      <c r="I358" s="436"/>
      <c r="J358" s="437"/>
      <c r="K358" s="438"/>
      <c r="L358" s="46"/>
      <c r="M358" s="55"/>
      <c r="N358" s="88">
        <v>0</v>
      </c>
      <c r="O358" s="89">
        <v>0</v>
      </c>
      <c r="P358" s="89">
        <v>0</v>
      </c>
      <c r="Q358" s="89">
        <v>0</v>
      </c>
      <c r="R358" s="240">
        <f>IF(N358="","",Q358-N358)</f>
        <v>0</v>
      </c>
      <c r="S358" s="90" t="str">
        <f>IF(N358=0,"",R358/N358)</f>
        <v/>
      </c>
      <c r="T358" s="240">
        <f>IF(O358="","",Q358-O358)</f>
        <v>0</v>
      </c>
      <c r="U358" s="90" t="str">
        <f>IF(O358=0,"",T358/O358)</f>
        <v/>
      </c>
      <c r="V358" s="240">
        <f>IF(P358="","",Q358-P358)</f>
        <v>0</v>
      </c>
      <c r="W358" s="90" t="str">
        <f>IF(P358=0,"",V358/P358)</f>
        <v/>
      </c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  <c r="AI358" s="62"/>
    </row>
    <row r="359" spans="1:35" ht="18" customHeight="1">
      <c r="A359" s="65" t="s">
        <v>2581</v>
      </c>
      <c r="B359" s="76" t="s">
        <v>2570</v>
      </c>
      <c r="C359" s="48" t="s">
        <v>2590</v>
      </c>
      <c r="D359" s="48" t="s">
        <v>2991</v>
      </c>
      <c r="E359" s="439" t="s">
        <v>2580</v>
      </c>
      <c r="F359" s="426" t="s">
        <v>2579</v>
      </c>
      <c r="G359" s="435" t="s">
        <v>1108</v>
      </c>
      <c r="H359" s="435" t="s">
        <v>3541</v>
      </c>
      <c r="I359" s="436" t="s">
        <v>2577</v>
      </c>
      <c r="J359" s="437" t="s">
        <v>190</v>
      </c>
      <c r="K359" s="438" t="s">
        <v>2702</v>
      </c>
      <c r="L359" s="46"/>
      <c r="M359" s="55"/>
      <c r="N359" s="88">
        <v>2674.6</v>
      </c>
      <c r="O359" s="89">
        <v>1000</v>
      </c>
      <c r="P359" s="89">
        <v>2000</v>
      </c>
      <c r="Q359" s="89">
        <v>2000</v>
      </c>
      <c r="R359" s="240">
        <f>IF(N359="","",Q359-N359)</f>
        <v>-674.59999999999991</v>
      </c>
      <c r="S359" s="90">
        <f>IF(N359=0,"",R359/N359)</f>
        <v>-0.25222463172063109</v>
      </c>
      <c r="T359" s="240">
        <f>IF(O359="","",Q359-O359)</f>
        <v>1000</v>
      </c>
      <c r="U359" s="90">
        <f>IF(O359=0,"",T359/O359)</f>
        <v>1</v>
      </c>
      <c r="V359" s="240">
        <f>IF(P359="","",Q359-P359)</f>
        <v>0</v>
      </c>
      <c r="W359" s="90">
        <f>IF(P359=0,"",V359/P359)</f>
        <v>0</v>
      </c>
      <c r="Y359" s="62"/>
      <c r="Z359" s="62"/>
      <c r="AA359" s="62"/>
      <c r="AB359" s="62"/>
      <c r="AC359" s="62"/>
      <c r="AD359" s="62"/>
      <c r="AE359" s="62"/>
      <c r="AF359" s="62"/>
      <c r="AG359" s="62"/>
      <c r="AH359" s="62"/>
      <c r="AI359" s="62"/>
    </row>
    <row r="360" spans="1:35" ht="18" customHeight="1">
      <c r="A360" s="68" t="s">
        <v>2582</v>
      </c>
      <c r="B360" s="78" t="s">
        <v>2570</v>
      </c>
      <c r="C360" s="50" t="s">
        <v>2995</v>
      </c>
      <c r="D360" s="50" t="s">
        <v>2993</v>
      </c>
      <c r="E360" s="420" t="s">
        <v>2584</v>
      </c>
      <c r="F360" s="420" t="s">
        <v>2583</v>
      </c>
      <c r="G360" s="435"/>
      <c r="H360" s="435"/>
      <c r="I360" s="436"/>
      <c r="J360" s="437"/>
      <c r="K360" s="438"/>
      <c r="L360" s="46"/>
      <c r="M360" s="55"/>
      <c r="N360" s="88">
        <v>0</v>
      </c>
      <c r="O360" s="89">
        <v>0</v>
      </c>
      <c r="P360" s="89">
        <v>0</v>
      </c>
      <c r="Q360" s="89">
        <v>0</v>
      </c>
      <c r="R360" s="240">
        <f>IF(N360="","",Q360-N360)</f>
        <v>0</v>
      </c>
      <c r="S360" s="90" t="str">
        <f>IF(N360=0,"",R360/N360)</f>
        <v/>
      </c>
      <c r="T360" s="240">
        <f>IF(O360="","",Q360-O360)</f>
        <v>0</v>
      </c>
      <c r="U360" s="90" t="str">
        <f>IF(O360=0,"",T360/O360)</f>
        <v/>
      </c>
      <c r="V360" s="240">
        <f>IF(P360="","",Q360-P360)</f>
        <v>0</v>
      </c>
      <c r="W360" s="90" t="str">
        <f>IF(P360=0,"",V360/P360)</f>
        <v/>
      </c>
      <c r="Y360" s="62"/>
      <c r="Z360" s="62"/>
      <c r="AA360" s="62"/>
      <c r="AB360" s="62"/>
      <c r="AC360" s="62"/>
      <c r="AD360" s="62"/>
      <c r="AE360" s="62"/>
      <c r="AF360" s="62"/>
      <c r="AG360" s="62"/>
      <c r="AH360" s="62"/>
      <c r="AI360" s="62"/>
    </row>
    <row r="361" spans="1:35" ht="18" customHeight="1">
      <c r="A361" s="65" t="s">
        <v>2585</v>
      </c>
      <c r="B361" s="76" t="s">
        <v>2570</v>
      </c>
      <c r="C361" s="48" t="s">
        <v>2995</v>
      </c>
      <c r="D361" s="48" t="s">
        <v>2991</v>
      </c>
      <c r="E361" s="439" t="s">
        <v>2587</v>
      </c>
      <c r="F361" s="426" t="s">
        <v>2586</v>
      </c>
      <c r="G361" s="435" t="s">
        <v>880</v>
      </c>
      <c r="H361" s="435" t="s">
        <v>2588</v>
      </c>
      <c r="I361" s="436" t="s">
        <v>1178</v>
      </c>
      <c r="J361" s="437" t="s">
        <v>2688</v>
      </c>
      <c r="K361" s="438" t="s">
        <v>2689</v>
      </c>
      <c r="L361" s="46"/>
      <c r="M361" s="55"/>
      <c r="N361" s="88">
        <v>285750.61</v>
      </c>
      <c r="O361" s="89">
        <v>690000</v>
      </c>
      <c r="P361" s="89">
        <v>1536000</v>
      </c>
      <c r="Q361" s="89">
        <v>2000000</v>
      </c>
      <c r="R361" s="240">
        <f>IF(N361="","",Q361-N361)</f>
        <v>1714249.3900000001</v>
      </c>
      <c r="S361" s="90">
        <f>IF(N361=0,"",R361/N361)</f>
        <v>5.9991101681287757</v>
      </c>
      <c r="T361" s="240">
        <f>IF(O361="","",Q361-O361)</f>
        <v>1310000</v>
      </c>
      <c r="U361" s="90">
        <f>IF(O361=0,"",T361/O361)</f>
        <v>1.8985507246376812</v>
      </c>
      <c r="V361" s="240">
        <f>IF(P361="","",Q361-P361)</f>
        <v>464000</v>
      </c>
      <c r="W361" s="90">
        <f>IF(P361=0,"",V361/P361)</f>
        <v>0.30208333333333331</v>
      </c>
      <c r="Y361" s="62"/>
      <c r="Z361" s="62"/>
      <c r="AA361" s="62"/>
      <c r="AB361" s="62"/>
      <c r="AC361" s="62"/>
      <c r="AD361" s="62"/>
      <c r="AE361" s="62"/>
      <c r="AF361" s="62"/>
      <c r="AG361" s="62"/>
      <c r="AH361" s="62"/>
      <c r="AI361" s="62"/>
    </row>
    <row r="362" spans="1:35" ht="18" customHeight="1">
      <c r="A362" s="65" t="s">
        <v>2030</v>
      </c>
      <c r="B362" s="76" t="s">
        <v>2570</v>
      </c>
      <c r="C362" s="48" t="s">
        <v>2995</v>
      </c>
      <c r="D362" s="48" t="s">
        <v>3001</v>
      </c>
      <c r="E362" s="439" t="s">
        <v>2032</v>
      </c>
      <c r="F362" s="426" t="s">
        <v>2031</v>
      </c>
      <c r="G362" s="435" t="s">
        <v>880</v>
      </c>
      <c r="H362" s="435" t="s">
        <v>2588</v>
      </c>
      <c r="I362" s="436" t="s">
        <v>1178</v>
      </c>
      <c r="J362" s="437" t="s">
        <v>2688</v>
      </c>
      <c r="K362" s="438" t="s">
        <v>2689</v>
      </c>
      <c r="L362" s="46"/>
      <c r="M362" s="55"/>
      <c r="N362" s="88">
        <v>25091.29</v>
      </c>
      <c r="O362" s="89">
        <v>36000</v>
      </c>
      <c r="P362" s="89">
        <v>1000</v>
      </c>
      <c r="Q362" s="89">
        <v>36000</v>
      </c>
      <c r="R362" s="240">
        <f>IF(N362="","",Q362-N362)</f>
        <v>10908.71</v>
      </c>
      <c r="S362" s="90">
        <f>IF(N362=0,"",R362/N362)</f>
        <v>0.43476082736280192</v>
      </c>
      <c r="T362" s="240">
        <f>IF(O362="","",Q362-O362)</f>
        <v>0</v>
      </c>
      <c r="U362" s="90">
        <f>IF(O362=0,"",T362/O362)</f>
        <v>0</v>
      </c>
      <c r="V362" s="240">
        <f>IF(P362="","",Q362-P362)</f>
        <v>35000</v>
      </c>
      <c r="W362" s="90">
        <f>IF(P362=0,"",V362/P362)</f>
        <v>35</v>
      </c>
      <c r="Y362" s="62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</row>
    <row r="363" spans="1:35" ht="21">
      <c r="A363" s="66" t="s">
        <v>2033</v>
      </c>
      <c r="B363" s="75" t="s">
        <v>2570</v>
      </c>
      <c r="C363" s="52" t="s">
        <v>2678</v>
      </c>
      <c r="D363" s="52" t="s">
        <v>2993</v>
      </c>
      <c r="E363" s="434" t="s">
        <v>2035</v>
      </c>
      <c r="F363" s="420" t="s">
        <v>2034</v>
      </c>
      <c r="G363" s="435"/>
      <c r="H363" s="435"/>
      <c r="I363" s="436"/>
      <c r="J363" s="437"/>
      <c r="K363" s="438"/>
      <c r="L363" s="46"/>
      <c r="M363" s="55"/>
      <c r="N363" s="88">
        <v>0</v>
      </c>
      <c r="O363" s="89">
        <v>0</v>
      </c>
      <c r="P363" s="89">
        <v>0</v>
      </c>
      <c r="Q363" s="89">
        <v>0</v>
      </c>
      <c r="R363" s="240">
        <f>IF(N363="","",Q363-N363)</f>
        <v>0</v>
      </c>
      <c r="S363" s="90" t="str">
        <f>IF(N363=0,"",R363/N363)</f>
        <v/>
      </c>
      <c r="T363" s="240">
        <f>IF(O363="","",Q363-O363)</f>
        <v>0</v>
      </c>
      <c r="U363" s="90" t="str">
        <f>IF(O363=0,"",T363/O363)</f>
        <v/>
      </c>
      <c r="V363" s="240">
        <f>IF(P363="","",Q363-P363)</f>
        <v>0</v>
      </c>
      <c r="W363" s="90" t="str">
        <f>IF(P363=0,"",V363/P363)</f>
        <v/>
      </c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</row>
    <row r="364" spans="1:35" ht="21.75" customHeight="1">
      <c r="A364" s="65" t="s">
        <v>2036</v>
      </c>
      <c r="B364" s="76" t="s">
        <v>2570</v>
      </c>
      <c r="C364" s="48" t="s">
        <v>2678</v>
      </c>
      <c r="D364" s="48" t="s">
        <v>2991</v>
      </c>
      <c r="E364" s="439" t="s">
        <v>2038</v>
      </c>
      <c r="F364" s="426" t="s">
        <v>2037</v>
      </c>
      <c r="G364" s="435" t="s">
        <v>417</v>
      </c>
      <c r="H364" s="435" t="s">
        <v>3542</v>
      </c>
      <c r="I364" s="436" t="s">
        <v>3543</v>
      </c>
      <c r="J364" s="437" t="s">
        <v>1661</v>
      </c>
      <c r="K364" s="438" t="s">
        <v>1665</v>
      </c>
      <c r="L364" s="46"/>
      <c r="M364" s="55"/>
      <c r="N364" s="88">
        <v>10181.870000000001</v>
      </c>
      <c r="O364" s="89">
        <v>50000</v>
      </c>
      <c r="P364" s="89">
        <v>0</v>
      </c>
      <c r="Q364" s="89">
        <v>52000</v>
      </c>
      <c r="R364" s="240">
        <f>IF(N364="","",Q364-N364)</f>
        <v>41818.129999999997</v>
      </c>
      <c r="S364" s="90">
        <f>IF(N364=0,"",R364/N364)</f>
        <v>4.1071168655659518</v>
      </c>
      <c r="T364" s="240">
        <f>IF(O364="","",Q364-O364)</f>
        <v>2000</v>
      </c>
      <c r="U364" s="90">
        <f>IF(O364=0,"",T364/O364)</f>
        <v>0.04</v>
      </c>
      <c r="V364" s="240">
        <f>IF(P364="","",Q364-P364)</f>
        <v>52000</v>
      </c>
      <c r="W364" s="90" t="str">
        <f>IF(P364=0,"",V364/P364)</f>
        <v/>
      </c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</row>
    <row r="365" spans="1:35" ht="18" customHeight="1">
      <c r="A365" s="65" t="s">
        <v>2039</v>
      </c>
      <c r="B365" s="76" t="s">
        <v>2570</v>
      </c>
      <c r="C365" s="48" t="s">
        <v>2678</v>
      </c>
      <c r="D365" s="48" t="s">
        <v>3001</v>
      </c>
      <c r="E365" s="439" t="s">
        <v>2041</v>
      </c>
      <c r="F365" s="426" t="s">
        <v>2040</v>
      </c>
      <c r="G365" s="435" t="s">
        <v>417</v>
      </c>
      <c r="H365" s="435" t="s">
        <v>3542</v>
      </c>
      <c r="I365" s="436" t="s">
        <v>3543</v>
      </c>
      <c r="J365" s="437" t="s">
        <v>1661</v>
      </c>
      <c r="K365" s="438" t="s">
        <v>1665</v>
      </c>
      <c r="L365" s="46"/>
      <c r="M365" s="55"/>
      <c r="N365" s="88">
        <v>61099.040000000001</v>
      </c>
      <c r="O365" s="89">
        <v>50000</v>
      </c>
      <c r="P365" s="89">
        <v>15000</v>
      </c>
      <c r="Q365" s="89">
        <v>50000</v>
      </c>
      <c r="R365" s="240">
        <f>IF(N365="","",Q365-N365)</f>
        <v>-11099.04</v>
      </c>
      <c r="S365" s="90">
        <f>IF(N365=0,"",R365/N365)</f>
        <v>-0.18165653666571521</v>
      </c>
      <c r="T365" s="240">
        <f>IF(O365="","",Q365-O365)</f>
        <v>0</v>
      </c>
      <c r="U365" s="90">
        <f>IF(O365=0,"",T365/O365)</f>
        <v>0</v>
      </c>
      <c r="V365" s="240">
        <f>IF(P365="","",Q365-P365)</f>
        <v>35000</v>
      </c>
      <c r="W365" s="90">
        <f>IF(P365=0,"",V365/P365)</f>
        <v>2.3333333333333335</v>
      </c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</row>
    <row r="366" spans="1:35" ht="18" customHeight="1">
      <c r="A366" s="65" t="s">
        <v>2042</v>
      </c>
      <c r="B366" s="76" t="s">
        <v>2570</v>
      </c>
      <c r="C366" s="48" t="s">
        <v>2678</v>
      </c>
      <c r="D366" s="48" t="s">
        <v>2463</v>
      </c>
      <c r="E366" s="439" t="s">
        <v>2044</v>
      </c>
      <c r="F366" s="426" t="s">
        <v>2043</v>
      </c>
      <c r="G366" s="435" t="s">
        <v>417</v>
      </c>
      <c r="H366" s="435" t="s">
        <v>3542</v>
      </c>
      <c r="I366" s="436" t="s">
        <v>3543</v>
      </c>
      <c r="J366" s="437" t="s">
        <v>1661</v>
      </c>
      <c r="K366" s="438" t="s">
        <v>1665</v>
      </c>
      <c r="L366" s="46"/>
      <c r="M366" s="55"/>
      <c r="N366" s="88">
        <v>502.23</v>
      </c>
      <c r="O366" s="89">
        <v>0</v>
      </c>
      <c r="P366" s="89">
        <v>0</v>
      </c>
      <c r="Q366" s="89">
        <v>0</v>
      </c>
      <c r="R366" s="240">
        <f>IF(N366="","",Q366-N366)</f>
        <v>-502.23</v>
      </c>
      <c r="S366" s="90">
        <f>IF(N366=0,"",R366/N366)</f>
        <v>-1</v>
      </c>
      <c r="T366" s="240">
        <f>IF(O366="","",Q366-O366)</f>
        <v>0</v>
      </c>
      <c r="U366" s="90" t="str">
        <f>IF(O366=0,"",T366/O366)</f>
        <v/>
      </c>
      <c r="V366" s="240">
        <f>IF(P366="","",Q366-P366)</f>
        <v>0</v>
      </c>
      <c r="W366" s="90" t="str">
        <f>IF(P366=0,"",V366/P366)</f>
        <v/>
      </c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</row>
    <row r="367" spans="1:35" ht="28.5" customHeight="1">
      <c r="A367" s="68" t="s">
        <v>2045</v>
      </c>
      <c r="B367" s="78" t="s">
        <v>2570</v>
      </c>
      <c r="C367" s="50" t="s">
        <v>2679</v>
      </c>
      <c r="D367" s="50" t="s">
        <v>2993</v>
      </c>
      <c r="E367" s="420" t="s">
        <v>2047</v>
      </c>
      <c r="F367" s="420" t="s">
        <v>2046</v>
      </c>
      <c r="G367" s="435"/>
      <c r="H367" s="435"/>
      <c r="I367" s="436"/>
      <c r="J367" s="437"/>
      <c r="K367" s="438"/>
      <c r="L367" s="46"/>
      <c r="M367" s="55"/>
      <c r="N367" s="88">
        <v>0</v>
      </c>
      <c r="O367" s="89">
        <v>0</v>
      </c>
      <c r="P367" s="89">
        <v>0</v>
      </c>
      <c r="Q367" s="89">
        <v>0</v>
      </c>
      <c r="R367" s="240">
        <f>IF(N367="","",Q367-N367)</f>
        <v>0</v>
      </c>
      <c r="S367" s="90" t="str">
        <f>IF(N367=0,"",R367/N367)</f>
        <v/>
      </c>
      <c r="T367" s="240">
        <f>IF(O367="","",Q367-O367)</f>
        <v>0</v>
      </c>
      <c r="U367" s="90" t="str">
        <f>IF(O367=0,"",T367/O367)</f>
        <v/>
      </c>
      <c r="V367" s="240">
        <f>IF(P367="","",Q367-P367)</f>
        <v>0</v>
      </c>
      <c r="W367" s="90" t="str">
        <f>IF(P367=0,"",V367/P367)</f>
        <v/>
      </c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</row>
    <row r="368" spans="1:35" ht="28.5" customHeight="1">
      <c r="A368" s="67" t="s">
        <v>2048</v>
      </c>
      <c r="B368" s="77" t="s">
        <v>2570</v>
      </c>
      <c r="C368" s="49" t="s">
        <v>2679</v>
      </c>
      <c r="D368" s="49" t="s">
        <v>2991</v>
      </c>
      <c r="E368" s="426" t="s">
        <v>2047</v>
      </c>
      <c r="F368" s="426" t="s">
        <v>2046</v>
      </c>
      <c r="G368" s="435" t="s">
        <v>1108</v>
      </c>
      <c r="H368" s="435" t="s">
        <v>3541</v>
      </c>
      <c r="I368" s="436" t="s">
        <v>2577</v>
      </c>
      <c r="J368" s="437" t="s">
        <v>190</v>
      </c>
      <c r="K368" s="438" t="s">
        <v>2702</v>
      </c>
      <c r="L368" s="46"/>
      <c r="M368" s="55"/>
      <c r="N368" s="88">
        <v>1834.42</v>
      </c>
      <c r="O368" s="89">
        <v>6000</v>
      </c>
      <c r="P368" s="89">
        <v>0</v>
      </c>
      <c r="Q368" s="89">
        <v>8000</v>
      </c>
      <c r="R368" s="240">
        <f>IF(N368="","",Q368-N368)</f>
        <v>6165.58</v>
      </c>
      <c r="S368" s="90">
        <f>IF(N368=0,"",R368/N368)</f>
        <v>3.3610514495044752</v>
      </c>
      <c r="T368" s="240">
        <f>IF(O368="","",Q368-O368)</f>
        <v>2000</v>
      </c>
      <c r="U368" s="90">
        <f>IF(O368=0,"",T368/O368)</f>
        <v>0.33333333333333331</v>
      </c>
      <c r="V368" s="240">
        <f>IF(P368="","",Q368-P368)</f>
        <v>8000</v>
      </c>
      <c r="W368" s="90" t="str">
        <f>IF(P368=0,"",V368/P368)</f>
        <v/>
      </c>
      <c r="Y368" s="62"/>
      <c r="Z368" s="62"/>
      <c r="AA368" s="62"/>
      <c r="AB368" s="62"/>
      <c r="AC368" s="62"/>
      <c r="AD368" s="62"/>
      <c r="AE368" s="62"/>
      <c r="AF368" s="62"/>
      <c r="AG368" s="62"/>
      <c r="AH368" s="62"/>
      <c r="AI368" s="62"/>
    </row>
    <row r="369" spans="1:35" ht="18" customHeight="1">
      <c r="A369" s="66" t="s">
        <v>2049</v>
      </c>
      <c r="B369" s="75" t="s">
        <v>2570</v>
      </c>
      <c r="C369" s="52" t="s">
        <v>2998</v>
      </c>
      <c r="D369" s="52" t="s">
        <v>2993</v>
      </c>
      <c r="E369" s="434" t="s">
        <v>2051</v>
      </c>
      <c r="F369" s="420" t="s">
        <v>2050</v>
      </c>
      <c r="G369" s="435"/>
      <c r="H369" s="435"/>
      <c r="I369" s="436"/>
      <c r="J369" s="437"/>
      <c r="K369" s="438"/>
      <c r="L369" s="46"/>
      <c r="M369" s="55"/>
      <c r="N369" s="88">
        <v>0</v>
      </c>
      <c r="O369" s="89">
        <v>0</v>
      </c>
      <c r="P369" s="89">
        <v>0</v>
      </c>
      <c r="Q369" s="89">
        <v>0</v>
      </c>
      <c r="R369" s="240">
        <f>IF(N369="","",Q369-N369)</f>
        <v>0</v>
      </c>
      <c r="S369" s="90" t="str">
        <f>IF(N369=0,"",R369/N369)</f>
        <v/>
      </c>
      <c r="T369" s="240">
        <f>IF(O369="","",Q369-O369)</f>
        <v>0</v>
      </c>
      <c r="U369" s="90" t="str">
        <f>IF(O369=0,"",T369/O369)</f>
        <v/>
      </c>
      <c r="V369" s="240">
        <f>IF(P369="","",Q369-P369)</f>
        <v>0</v>
      </c>
      <c r="W369" s="90" t="str">
        <f>IF(P369=0,"",V369/P369)</f>
        <v/>
      </c>
      <c r="Y369" s="62"/>
      <c r="Z369" s="62"/>
      <c r="AA369" s="62"/>
      <c r="AB369" s="62"/>
      <c r="AC369" s="62"/>
      <c r="AD369" s="62"/>
      <c r="AE369" s="62"/>
      <c r="AF369" s="62"/>
      <c r="AG369" s="62"/>
      <c r="AH369" s="62"/>
      <c r="AI369" s="62"/>
    </row>
    <row r="370" spans="1:35" ht="18" customHeight="1">
      <c r="A370" s="65" t="s">
        <v>2052</v>
      </c>
      <c r="B370" s="76" t="s">
        <v>2570</v>
      </c>
      <c r="C370" s="48" t="s">
        <v>2998</v>
      </c>
      <c r="D370" s="48" t="s">
        <v>2991</v>
      </c>
      <c r="E370" s="439" t="s">
        <v>2051</v>
      </c>
      <c r="F370" s="426" t="s">
        <v>2050</v>
      </c>
      <c r="G370" s="435" t="s">
        <v>880</v>
      </c>
      <c r="H370" s="435" t="s">
        <v>2588</v>
      </c>
      <c r="I370" s="436" t="s">
        <v>1178</v>
      </c>
      <c r="J370" s="437" t="s">
        <v>2688</v>
      </c>
      <c r="K370" s="438" t="s">
        <v>2689</v>
      </c>
      <c r="L370" s="46"/>
      <c r="M370" s="55"/>
      <c r="N370" s="88">
        <v>996767.78</v>
      </c>
      <c r="O370" s="89">
        <v>1070000</v>
      </c>
      <c r="P370" s="89">
        <v>1010000</v>
      </c>
      <c r="Q370" s="89">
        <v>1070000</v>
      </c>
      <c r="R370" s="240">
        <f>IF(N370="","",Q370-N370)</f>
        <v>73232.219999999972</v>
      </c>
      <c r="S370" s="90">
        <f>IF(N370=0,"",R370/N370)</f>
        <v>7.3469690202064883E-2</v>
      </c>
      <c r="T370" s="240">
        <f>IF(O370="","",Q370-O370)</f>
        <v>0</v>
      </c>
      <c r="U370" s="90">
        <f>IF(O370=0,"",T370/O370)</f>
        <v>0</v>
      </c>
      <c r="V370" s="240">
        <f>IF(P370="","",Q370-P370)</f>
        <v>60000</v>
      </c>
      <c r="W370" s="90">
        <f>IF(P370=0,"",V370/P370)</f>
        <v>5.9405940594059403E-2</v>
      </c>
      <c r="Y370" s="62"/>
      <c r="Z370" s="62"/>
      <c r="AA370" s="62"/>
      <c r="AB370" s="62"/>
      <c r="AC370" s="62"/>
      <c r="AD370" s="62"/>
      <c r="AE370" s="62"/>
      <c r="AF370" s="62"/>
      <c r="AG370" s="62"/>
      <c r="AH370" s="62"/>
      <c r="AI370" s="62"/>
    </row>
    <row r="371" spans="1:35" ht="18" customHeight="1">
      <c r="A371" s="66" t="s">
        <v>2053</v>
      </c>
      <c r="B371" s="75" t="s">
        <v>2570</v>
      </c>
      <c r="C371" s="52" t="s">
        <v>1174</v>
      </c>
      <c r="D371" s="52" t="s">
        <v>2993</v>
      </c>
      <c r="E371" s="434" t="s">
        <v>2055</v>
      </c>
      <c r="F371" s="420" t="s">
        <v>2054</v>
      </c>
      <c r="G371" s="435"/>
      <c r="H371" s="435"/>
      <c r="I371" s="436"/>
      <c r="J371" s="437"/>
      <c r="K371" s="438"/>
      <c r="L371" s="46"/>
      <c r="M371" s="55"/>
      <c r="N371" s="88">
        <v>0</v>
      </c>
      <c r="O371" s="89">
        <v>0</v>
      </c>
      <c r="P371" s="89">
        <v>0</v>
      </c>
      <c r="Q371" s="89">
        <v>0</v>
      </c>
      <c r="R371" s="240">
        <f>IF(N371="","",Q371-N371)</f>
        <v>0</v>
      </c>
      <c r="S371" s="90" t="str">
        <f>IF(N371=0,"",R371/N371)</f>
        <v/>
      </c>
      <c r="T371" s="240">
        <f>IF(O371="","",Q371-O371)</f>
        <v>0</v>
      </c>
      <c r="U371" s="90" t="str">
        <f>IF(O371=0,"",T371/O371)</f>
        <v/>
      </c>
      <c r="V371" s="240">
        <f>IF(P371="","",Q371-P371)</f>
        <v>0</v>
      </c>
      <c r="W371" s="90" t="str">
        <f>IF(P371=0,"",V371/P371)</f>
        <v/>
      </c>
      <c r="Y371" s="62"/>
      <c r="Z371" s="62"/>
      <c r="AA371" s="62"/>
      <c r="AB371" s="62"/>
      <c r="AC371" s="62"/>
      <c r="AD371" s="62"/>
      <c r="AE371" s="62"/>
      <c r="AF371" s="62"/>
      <c r="AG371" s="62"/>
      <c r="AH371" s="62"/>
      <c r="AI371" s="62"/>
    </row>
    <row r="372" spans="1:35" ht="18" customHeight="1">
      <c r="A372" s="65" t="s">
        <v>2056</v>
      </c>
      <c r="B372" s="76" t="s">
        <v>2570</v>
      </c>
      <c r="C372" s="48" t="s">
        <v>1174</v>
      </c>
      <c r="D372" s="48" t="s">
        <v>2991</v>
      </c>
      <c r="E372" s="439" t="s">
        <v>2055</v>
      </c>
      <c r="F372" s="426" t="s">
        <v>2054</v>
      </c>
      <c r="G372" s="435" t="s">
        <v>880</v>
      </c>
      <c r="H372" s="435" t="s">
        <v>2588</v>
      </c>
      <c r="I372" s="436" t="s">
        <v>1178</v>
      </c>
      <c r="J372" s="437" t="s">
        <v>2688</v>
      </c>
      <c r="K372" s="438" t="s">
        <v>2689</v>
      </c>
      <c r="L372" s="46"/>
      <c r="M372" s="55"/>
      <c r="N372" s="88">
        <v>1146</v>
      </c>
      <c r="O372" s="89">
        <v>2000</v>
      </c>
      <c r="P372" s="89">
        <v>2000</v>
      </c>
      <c r="Q372" s="89">
        <v>2000</v>
      </c>
      <c r="R372" s="240">
        <f>IF(N372="","",Q372-N372)</f>
        <v>854</v>
      </c>
      <c r="S372" s="90">
        <f>IF(N372=0,"",R372/N372)</f>
        <v>0.74520069808027922</v>
      </c>
      <c r="T372" s="240">
        <f>IF(O372="","",Q372-O372)</f>
        <v>0</v>
      </c>
      <c r="U372" s="90">
        <f>IF(O372=0,"",T372/O372)</f>
        <v>0</v>
      </c>
      <c r="V372" s="240">
        <f>IF(P372="","",Q372-P372)</f>
        <v>0</v>
      </c>
      <c r="W372" s="90">
        <f>IF(P372=0,"",V372/P372)</f>
        <v>0</v>
      </c>
      <c r="Y372" s="62"/>
      <c r="Z372" s="62"/>
      <c r="AA372" s="62"/>
      <c r="AB372" s="62"/>
      <c r="AC372" s="62"/>
      <c r="AD372" s="62"/>
      <c r="AE372" s="62"/>
      <c r="AF372" s="62"/>
      <c r="AG372" s="62"/>
      <c r="AH372" s="62"/>
      <c r="AI372" s="62"/>
    </row>
    <row r="373" spans="1:35" ht="18" customHeight="1">
      <c r="A373" s="66" t="s">
        <v>2057</v>
      </c>
      <c r="B373" s="75" t="s">
        <v>2570</v>
      </c>
      <c r="C373" s="52" t="s">
        <v>2999</v>
      </c>
      <c r="D373" s="52" t="s">
        <v>2993</v>
      </c>
      <c r="E373" s="434" t="s">
        <v>2058</v>
      </c>
      <c r="F373" s="420" t="s">
        <v>3544</v>
      </c>
      <c r="G373" s="435"/>
      <c r="H373" s="435"/>
      <c r="I373" s="436"/>
      <c r="J373" s="437"/>
      <c r="K373" s="438"/>
      <c r="L373" s="46"/>
      <c r="M373" s="55"/>
      <c r="N373" s="88">
        <v>0</v>
      </c>
      <c r="O373" s="89">
        <v>0</v>
      </c>
      <c r="P373" s="89">
        <v>0</v>
      </c>
      <c r="Q373" s="89">
        <v>0</v>
      </c>
      <c r="R373" s="240">
        <f>IF(N373="","",Q373-N373)</f>
        <v>0</v>
      </c>
      <c r="S373" s="90" t="str">
        <f>IF(N373=0,"",R373/N373)</f>
        <v/>
      </c>
      <c r="T373" s="240">
        <f>IF(O373="","",Q373-O373)</f>
        <v>0</v>
      </c>
      <c r="U373" s="90" t="str">
        <f>IF(O373=0,"",T373/O373)</f>
        <v/>
      </c>
      <c r="V373" s="240">
        <f>IF(P373="","",Q373-P373)</f>
        <v>0</v>
      </c>
      <c r="W373" s="90" t="str">
        <f>IF(P373=0,"",V373/P373)</f>
        <v/>
      </c>
      <c r="Y373" s="62"/>
      <c r="Z373" s="62"/>
      <c r="AA373" s="62"/>
      <c r="AB373" s="62"/>
      <c r="AC373" s="62"/>
      <c r="AD373" s="62"/>
      <c r="AE373" s="62"/>
      <c r="AF373" s="62"/>
      <c r="AG373" s="62"/>
      <c r="AH373" s="62"/>
      <c r="AI373" s="62"/>
    </row>
    <row r="374" spans="1:35" ht="18" customHeight="1">
      <c r="A374" s="65" t="s">
        <v>2059</v>
      </c>
      <c r="B374" s="76" t="s">
        <v>2570</v>
      </c>
      <c r="C374" s="48" t="s">
        <v>2999</v>
      </c>
      <c r="D374" s="48" t="s">
        <v>2991</v>
      </c>
      <c r="E374" s="439" t="s">
        <v>2058</v>
      </c>
      <c r="F374" s="426" t="s">
        <v>3544</v>
      </c>
      <c r="G374" s="435" t="s">
        <v>880</v>
      </c>
      <c r="H374" s="435" t="s">
        <v>2588</v>
      </c>
      <c r="I374" s="436" t="s">
        <v>1178</v>
      </c>
      <c r="J374" s="437" t="s">
        <v>2688</v>
      </c>
      <c r="K374" s="438" t="s">
        <v>2689</v>
      </c>
      <c r="L374" s="46"/>
      <c r="M374" s="55"/>
      <c r="N374" s="88">
        <v>341469.61</v>
      </c>
      <c r="O374" s="89">
        <v>411000</v>
      </c>
      <c r="P374" s="89">
        <v>411000</v>
      </c>
      <c r="Q374" s="89">
        <v>415000</v>
      </c>
      <c r="R374" s="240">
        <f>IF(N374="","",Q374-N374)</f>
        <v>73530.390000000014</v>
      </c>
      <c r="S374" s="90">
        <f>IF(N374=0,"",R374/N374)</f>
        <v>0.21533509233808543</v>
      </c>
      <c r="T374" s="240">
        <f>IF(O374="","",Q374-O374)</f>
        <v>4000</v>
      </c>
      <c r="U374" s="90">
        <f>IF(O374=0,"",T374/O374)</f>
        <v>9.7323600973236012E-3</v>
      </c>
      <c r="V374" s="240">
        <f>IF(P374="","",Q374-P374)</f>
        <v>4000</v>
      </c>
      <c r="W374" s="90">
        <f>IF(P374=0,"",V374/P374)</f>
        <v>9.7323600973236012E-3</v>
      </c>
      <c r="Y374" s="62"/>
      <c r="Z374" s="62"/>
      <c r="AA374" s="62"/>
      <c r="AB374" s="62"/>
      <c r="AC374" s="62"/>
      <c r="AD374" s="62"/>
      <c r="AE374" s="62"/>
      <c r="AF374" s="62"/>
      <c r="AG374" s="62"/>
      <c r="AH374" s="62"/>
      <c r="AI374" s="62"/>
    </row>
    <row r="375" spans="1:35" ht="18" customHeight="1">
      <c r="A375" s="66" t="s">
        <v>2060</v>
      </c>
      <c r="B375" s="75" t="s">
        <v>2570</v>
      </c>
      <c r="C375" s="52" t="s">
        <v>3089</v>
      </c>
      <c r="D375" s="52" t="s">
        <v>2993</v>
      </c>
      <c r="E375" s="434" t="s">
        <v>2062</v>
      </c>
      <c r="F375" s="420" t="s">
        <v>2061</v>
      </c>
      <c r="G375" s="435"/>
      <c r="H375" s="435"/>
      <c r="I375" s="436"/>
      <c r="J375" s="437"/>
      <c r="K375" s="438"/>
      <c r="L375" s="46"/>
      <c r="M375" s="55"/>
      <c r="N375" s="88">
        <v>0</v>
      </c>
      <c r="O375" s="89">
        <v>0</v>
      </c>
      <c r="P375" s="89">
        <v>0</v>
      </c>
      <c r="Q375" s="89">
        <v>0</v>
      </c>
      <c r="R375" s="240">
        <f>IF(N375="","",Q375-N375)</f>
        <v>0</v>
      </c>
      <c r="S375" s="90" t="str">
        <f>IF(N375=0,"",R375/N375)</f>
        <v/>
      </c>
      <c r="T375" s="240">
        <f>IF(O375="","",Q375-O375)</f>
        <v>0</v>
      </c>
      <c r="U375" s="90" t="str">
        <f>IF(O375=0,"",T375/O375)</f>
        <v/>
      </c>
      <c r="V375" s="240">
        <f>IF(P375="","",Q375-P375)</f>
        <v>0</v>
      </c>
      <c r="W375" s="90" t="str">
        <f>IF(P375=0,"",V375/P375)</f>
        <v/>
      </c>
      <c r="Y375" s="62"/>
      <c r="Z375" s="62"/>
      <c r="AA375" s="62"/>
      <c r="AB375" s="62"/>
      <c r="AC375" s="62"/>
      <c r="AD375" s="62"/>
      <c r="AE375" s="62"/>
      <c r="AF375" s="62"/>
      <c r="AG375" s="62"/>
      <c r="AH375" s="62"/>
      <c r="AI375" s="62"/>
    </row>
    <row r="376" spans="1:35" ht="28.5" customHeight="1">
      <c r="A376" s="65" t="s">
        <v>2063</v>
      </c>
      <c r="B376" s="76" t="s">
        <v>2570</v>
      </c>
      <c r="C376" s="48" t="s">
        <v>3089</v>
      </c>
      <c r="D376" s="48" t="s">
        <v>2991</v>
      </c>
      <c r="E376" s="439" t="s">
        <v>2065</v>
      </c>
      <c r="F376" s="426" t="s">
        <v>2064</v>
      </c>
      <c r="G376" s="435" t="s">
        <v>870</v>
      </c>
      <c r="H376" s="435" t="s">
        <v>3545</v>
      </c>
      <c r="I376" s="436" t="s">
        <v>2066</v>
      </c>
      <c r="J376" s="437" t="s">
        <v>2688</v>
      </c>
      <c r="K376" s="438" t="s">
        <v>2689</v>
      </c>
      <c r="L376" s="46"/>
      <c r="M376" s="55"/>
      <c r="N376" s="88">
        <v>7479590.5800000001</v>
      </c>
      <c r="O376" s="89">
        <v>7445000</v>
      </c>
      <c r="P376" s="89">
        <v>7402004</v>
      </c>
      <c r="Q376" s="89">
        <v>7402004</v>
      </c>
      <c r="R376" s="240">
        <f>IF(N376="","",Q376-N376)</f>
        <v>-77586.580000000075</v>
      </c>
      <c r="S376" s="90">
        <f>IF(N376=0,"",R376/N376)</f>
        <v>-1.0373105208119569E-2</v>
      </c>
      <c r="T376" s="240">
        <f>IF(O376="","",Q376-O376)</f>
        <v>-42996</v>
      </c>
      <c r="U376" s="90">
        <f>IF(O376=0,"",T376/O376)</f>
        <v>-5.7751511081262589E-3</v>
      </c>
      <c r="V376" s="240">
        <f>IF(P376="","",Q376-P376)</f>
        <v>0</v>
      </c>
      <c r="W376" s="90">
        <f>IF(P376=0,"",V376/P376)</f>
        <v>0</v>
      </c>
      <c r="Y376" s="62"/>
      <c r="Z376" s="62"/>
      <c r="AA376" s="62"/>
      <c r="AB376" s="62"/>
      <c r="AC376" s="62"/>
      <c r="AD376" s="62"/>
      <c r="AE376" s="62"/>
      <c r="AF376" s="62"/>
      <c r="AG376" s="62"/>
      <c r="AH376" s="62"/>
      <c r="AI376" s="62"/>
    </row>
    <row r="377" spans="1:35" ht="15.75" customHeight="1">
      <c r="A377" s="65" t="s">
        <v>2067</v>
      </c>
      <c r="B377" s="76" t="s">
        <v>2570</v>
      </c>
      <c r="C377" s="48" t="s">
        <v>3089</v>
      </c>
      <c r="D377" s="48" t="s">
        <v>3001</v>
      </c>
      <c r="E377" s="439" t="s">
        <v>2069</v>
      </c>
      <c r="F377" s="426" t="s">
        <v>2068</v>
      </c>
      <c r="G377" s="435" t="s">
        <v>872</v>
      </c>
      <c r="H377" s="435" t="s">
        <v>3546</v>
      </c>
      <c r="I377" s="436" t="s">
        <v>2070</v>
      </c>
      <c r="J377" s="437" t="s">
        <v>2688</v>
      </c>
      <c r="K377" s="438" t="s">
        <v>2689</v>
      </c>
      <c r="L377" s="46"/>
      <c r="M377" s="55"/>
      <c r="N377" s="88">
        <v>129349.34</v>
      </c>
      <c r="O377" s="89">
        <v>140000</v>
      </c>
      <c r="P377" s="89">
        <v>141000</v>
      </c>
      <c r="Q377" s="89">
        <v>141000</v>
      </c>
      <c r="R377" s="240">
        <f>IF(N377="","",Q377-N377)</f>
        <v>11650.660000000003</v>
      </c>
      <c r="S377" s="90">
        <f>IF(N377=0,"",R377/N377)</f>
        <v>9.007127519939416E-2</v>
      </c>
      <c r="T377" s="240">
        <f>IF(O377="","",Q377-O377)</f>
        <v>1000</v>
      </c>
      <c r="U377" s="90">
        <f>IF(O377=0,"",T377/O377)</f>
        <v>7.1428571428571426E-3</v>
      </c>
      <c r="V377" s="240">
        <f>IF(P377="","",Q377-P377)</f>
        <v>0</v>
      </c>
      <c r="W377" s="90">
        <f>IF(P377=0,"",V377/P377)</f>
        <v>0</v>
      </c>
      <c r="Y377" s="62"/>
      <c r="Z377" s="62"/>
      <c r="AA377" s="62"/>
      <c r="AB377" s="62"/>
      <c r="AC377" s="62"/>
      <c r="AD377" s="62"/>
      <c r="AE377" s="62"/>
      <c r="AF377" s="62"/>
      <c r="AG377" s="62"/>
      <c r="AH377" s="62"/>
      <c r="AI377" s="62"/>
    </row>
    <row r="378" spans="1:35" ht="28.5" customHeight="1">
      <c r="A378" s="66" t="s">
        <v>2071</v>
      </c>
      <c r="B378" s="75" t="s">
        <v>2570</v>
      </c>
      <c r="C378" s="52" t="s">
        <v>3002</v>
      </c>
      <c r="D378" s="52" t="s">
        <v>2993</v>
      </c>
      <c r="E378" s="434" t="s">
        <v>2073</v>
      </c>
      <c r="F378" s="420" t="s">
        <v>2072</v>
      </c>
      <c r="G378" s="435"/>
      <c r="H378" s="435"/>
      <c r="I378" s="436"/>
      <c r="J378" s="437"/>
      <c r="K378" s="438"/>
      <c r="L378" s="46"/>
      <c r="M378" s="55"/>
      <c r="N378" s="88">
        <v>0</v>
      </c>
      <c r="O378" s="89">
        <v>0</v>
      </c>
      <c r="P378" s="89">
        <v>0</v>
      </c>
      <c r="Q378" s="89">
        <v>0</v>
      </c>
      <c r="R378" s="240">
        <f>IF(N378="","",Q378-N378)</f>
        <v>0</v>
      </c>
      <c r="S378" s="90" t="str">
        <f>IF(N378=0,"",R378/N378)</f>
        <v/>
      </c>
      <c r="T378" s="240">
        <f>IF(O378="","",Q378-O378)</f>
        <v>0</v>
      </c>
      <c r="U378" s="90" t="str">
        <f>IF(O378=0,"",T378/O378)</f>
        <v/>
      </c>
      <c r="V378" s="240">
        <f>IF(P378="","",Q378-P378)</f>
        <v>0</v>
      </c>
      <c r="W378" s="90" t="str">
        <f>IF(P378=0,"",V378/P378)</f>
        <v/>
      </c>
      <c r="Y378" s="62"/>
      <c r="Z378" s="62"/>
      <c r="AA378" s="62"/>
      <c r="AB378" s="62"/>
      <c r="AC378" s="62"/>
      <c r="AD378" s="62"/>
      <c r="AE378" s="62"/>
      <c r="AF378" s="62"/>
      <c r="AG378" s="62"/>
      <c r="AH378" s="62"/>
      <c r="AI378" s="62"/>
    </row>
    <row r="379" spans="1:35" ht="15.75" customHeight="1">
      <c r="A379" s="65" t="s">
        <v>2074</v>
      </c>
      <c r="B379" s="76" t="s">
        <v>2570</v>
      </c>
      <c r="C379" s="48" t="s">
        <v>3002</v>
      </c>
      <c r="D379" s="48" t="s">
        <v>2991</v>
      </c>
      <c r="E379" s="439" t="s">
        <v>2073</v>
      </c>
      <c r="F379" s="426" t="s">
        <v>2072</v>
      </c>
      <c r="G379" s="435" t="s">
        <v>880</v>
      </c>
      <c r="H379" s="435" t="s">
        <v>2588</v>
      </c>
      <c r="I379" s="436" t="s">
        <v>1178</v>
      </c>
      <c r="J379" s="437" t="s">
        <v>2688</v>
      </c>
      <c r="K379" s="438" t="s">
        <v>2689</v>
      </c>
      <c r="L379" s="46"/>
      <c r="M379" s="55"/>
      <c r="N379" s="88">
        <v>208871.13</v>
      </c>
      <c r="O379" s="89">
        <v>174000</v>
      </c>
      <c r="P379" s="89">
        <v>210000</v>
      </c>
      <c r="Q379" s="89">
        <v>210000</v>
      </c>
      <c r="R379" s="240">
        <f>IF(N379="","",Q379-N379)</f>
        <v>1128.8699999999953</v>
      </c>
      <c r="S379" s="90">
        <f>IF(N379=0,"",R379/N379)</f>
        <v>5.404624372932704E-3</v>
      </c>
      <c r="T379" s="240">
        <f>IF(O379="","",Q379-O379)</f>
        <v>36000</v>
      </c>
      <c r="U379" s="90">
        <f>IF(O379=0,"",T379/O379)</f>
        <v>0.20689655172413793</v>
      </c>
      <c r="V379" s="240">
        <f>IF(P379="","",Q379-P379)</f>
        <v>0</v>
      </c>
      <c r="W379" s="90">
        <f>IF(P379=0,"",V379/P379)</f>
        <v>0</v>
      </c>
      <c r="Y379" s="62"/>
      <c r="Z379" s="62"/>
      <c r="AA379" s="62"/>
      <c r="AB379" s="62"/>
      <c r="AC379" s="62"/>
      <c r="AD379" s="62"/>
      <c r="AE379" s="62"/>
      <c r="AF379" s="62"/>
      <c r="AG379" s="62"/>
      <c r="AH379" s="62"/>
      <c r="AI379" s="62"/>
    </row>
    <row r="380" spans="1:35" ht="15.75" customHeight="1">
      <c r="A380" s="66" t="s">
        <v>2075</v>
      </c>
      <c r="B380" s="75" t="s">
        <v>2570</v>
      </c>
      <c r="C380" s="52" t="s">
        <v>2076</v>
      </c>
      <c r="D380" s="52" t="s">
        <v>2993</v>
      </c>
      <c r="E380" s="434" t="s">
        <v>2078</v>
      </c>
      <c r="F380" s="420" t="s">
        <v>2077</v>
      </c>
      <c r="G380" s="435"/>
      <c r="H380" s="435"/>
      <c r="I380" s="436"/>
      <c r="J380" s="437"/>
      <c r="K380" s="438"/>
      <c r="L380" s="46"/>
      <c r="M380" s="55"/>
      <c r="N380" s="88">
        <v>0</v>
      </c>
      <c r="O380" s="89">
        <v>0</v>
      </c>
      <c r="P380" s="89">
        <v>0</v>
      </c>
      <c r="Q380" s="89">
        <v>0</v>
      </c>
      <c r="R380" s="240">
        <f>IF(N380="","",Q380-N380)</f>
        <v>0</v>
      </c>
      <c r="S380" s="90" t="str">
        <f>IF(N380=0,"",R380/N380)</f>
        <v/>
      </c>
      <c r="T380" s="240">
        <f>IF(O380="","",Q380-O380)</f>
        <v>0</v>
      </c>
      <c r="U380" s="90" t="str">
        <f>IF(O380=0,"",T380/O380)</f>
        <v/>
      </c>
      <c r="V380" s="240">
        <f>IF(P380="","",Q380-P380)</f>
        <v>0</v>
      </c>
      <c r="W380" s="90" t="str">
        <f>IF(P380=0,"",V380/P380)</f>
        <v/>
      </c>
      <c r="Y380" s="62"/>
      <c r="Z380" s="62"/>
      <c r="AA380" s="62"/>
      <c r="AB380" s="62"/>
      <c r="AC380" s="62"/>
      <c r="AD380" s="62"/>
      <c r="AE380" s="62"/>
      <c r="AF380" s="62"/>
      <c r="AG380" s="62"/>
      <c r="AH380" s="62"/>
      <c r="AI380" s="62"/>
    </row>
    <row r="381" spans="1:35" ht="15.75" customHeight="1">
      <c r="A381" s="65" t="s">
        <v>2079</v>
      </c>
      <c r="B381" s="76" t="s">
        <v>2570</v>
      </c>
      <c r="C381" s="48" t="s">
        <v>2076</v>
      </c>
      <c r="D381" s="48" t="s">
        <v>2991</v>
      </c>
      <c r="E381" s="439" t="s">
        <v>2078</v>
      </c>
      <c r="F381" s="426" t="s">
        <v>2077</v>
      </c>
      <c r="G381" s="435" t="s">
        <v>880</v>
      </c>
      <c r="H381" s="435" t="s">
        <v>2588</v>
      </c>
      <c r="I381" s="436" t="s">
        <v>1178</v>
      </c>
      <c r="J381" s="437" t="s">
        <v>2688</v>
      </c>
      <c r="K381" s="438" t="s">
        <v>2689</v>
      </c>
      <c r="L381" s="46"/>
      <c r="M381" s="55"/>
      <c r="N381" s="88">
        <v>30394.11</v>
      </c>
      <c r="O381" s="89">
        <v>450000</v>
      </c>
      <c r="P381" s="89">
        <v>21000</v>
      </c>
      <c r="Q381" s="89">
        <v>300000</v>
      </c>
      <c r="R381" s="240">
        <f>IF(N381="","",Q381-N381)</f>
        <v>269605.89</v>
      </c>
      <c r="S381" s="90">
        <f>IF(N381=0,"",R381/N381)</f>
        <v>8.8703334297335896</v>
      </c>
      <c r="T381" s="240">
        <f>IF(O381="","",Q381-O381)</f>
        <v>-150000</v>
      </c>
      <c r="U381" s="90">
        <f>IF(O381=0,"",T381/O381)</f>
        <v>-0.33333333333333331</v>
      </c>
      <c r="V381" s="240">
        <f>IF(P381="","",Q381-P381)</f>
        <v>279000</v>
      </c>
      <c r="W381" s="90">
        <f>IF(P381=0,"",V381/P381)</f>
        <v>13.285714285714286</v>
      </c>
      <c r="Y381" s="62"/>
      <c r="Z381" s="62"/>
      <c r="AA381" s="62"/>
      <c r="AB381" s="62"/>
      <c r="AC381" s="62"/>
      <c r="AD381" s="62"/>
      <c r="AE381" s="62"/>
      <c r="AF381" s="62"/>
      <c r="AG381" s="62"/>
      <c r="AH381" s="62"/>
      <c r="AI381" s="62"/>
    </row>
    <row r="382" spans="1:35" ht="15.75" customHeight="1">
      <c r="A382" s="66" t="s">
        <v>2080</v>
      </c>
      <c r="B382" s="75" t="s">
        <v>2570</v>
      </c>
      <c r="C382" s="52" t="s">
        <v>2461</v>
      </c>
      <c r="D382" s="52" t="s">
        <v>2993</v>
      </c>
      <c r="E382" s="434" t="s">
        <v>2082</v>
      </c>
      <c r="F382" s="420" t="s">
        <v>2081</v>
      </c>
      <c r="G382" s="435"/>
      <c r="H382" s="435"/>
      <c r="I382" s="436"/>
      <c r="J382" s="437"/>
      <c r="K382" s="438"/>
      <c r="L382" s="46"/>
      <c r="M382" s="55"/>
      <c r="N382" s="88">
        <v>0</v>
      </c>
      <c r="O382" s="89">
        <v>0</v>
      </c>
      <c r="P382" s="89">
        <v>0</v>
      </c>
      <c r="Q382" s="89">
        <v>0</v>
      </c>
      <c r="R382" s="240">
        <f>IF(N382="","",Q382-N382)</f>
        <v>0</v>
      </c>
      <c r="S382" s="90" t="str">
        <f>IF(N382=0,"",R382/N382)</f>
        <v/>
      </c>
      <c r="T382" s="240">
        <f>IF(O382="","",Q382-O382)</f>
        <v>0</v>
      </c>
      <c r="U382" s="90" t="str">
        <f>IF(O382=0,"",T382/O382)</f>
        <v/>
      </c>
      <c r="V382" s="240">
        <f>IF(P382="","",Q382-P382)</f>
        <v>0</v>
      </c>
      <c r="W382" s="90" t="str">
        <f>IF(P382=0,"",V382/P382)</f>
        <v/>
      </c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  <c r="AI382" s="62"/>
    </row>
    <row r="383" spans="1:35" ht="15.75" customHeight="1">
      <c r="A383" s="65" t="s">
        <v>2083</v>
      </c>
      <c r="B383" s="76" t="s">
        <v>2570</v>
      </c>
      <c r="C383" s="48" t="s">
        <v>2461</v>
      </c>
      <c r="D383" s="48" t="s">
        <v>2991</v>
      </c>
      <c r="E383" s="439" t="s">
        <v>2082</v>
      </c>
      <c r="F383" s="426" t="s">
        <v>2081</v>
      </c>
      <c r="G383" s="435" t="s">
        <v>880</v>
      </c>
      <c r="H383" s="435" t="s">
        <v>2588</v>
      </c>
      <c r="I383" s="436" t="s">
        <v>1178</v>
      </c>
      <c r="J383" s="437" t="s">
        <v>2688</v>
      </c>
      <c r="K383" s="438" t="s">
        <v>2689</v>
      </c>
      <c r="L383" s="46"/>
      <c r="M383" s="55"/>
      <c r="N383" s="88">
        <v>690131.66999999993</v>
      </c>
      <c r="O383" s="89">
        <v>1221500</v>
      </c>
      <c r="P383" s="89">
        <v>1221500</v>
      </c>
      <c r="Q383" s="89">
        <v>1229500</v>
      </c>
      <c r="R383" s="240">
        <f>IF(N383="","",Q383-N383)</f>
        <v>539368.33000000007</v>
      </c>
      <c r="S383" s="90">
        <f>IF(N383=0,"",R383/N383)</f>
        <v>0.78154409288302928</v>
      </c>
      <c r="T383" s="240">
        <f>IF(O383="","",Q383-O383)</f>
        <v>8000</v>
      </c>
      <c r="U383" s="90">
        <f>IF(O383=0,"",T383/O383)</f>
        <v>6.5493246009005321E-3</v>
      </c>
      <c r="V383" s="240">
        <f>IF(P383="","",Q383-P383)</f>
        <v>8000</v>
      </c>
      <c r="W383" s="90">
        <f>IF(P383=0,"",V383/P383)</f>
        <v>6.5493246009005321E-3</v>
      </c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  <c r="AI383" s="62"/>
    </row>
    <row r="384" spans="1:35" ht="15.75" customHeight="1">
      <c r="A384" s="66" t="s">
        <v>2084</v>
      </c>
      <c r="B384" s="75" t="s">
        <v>2570</v>
      </c>
      <c r="C384" s="52" t="s">
        <v>1991</v>
      </c>
      <c r="D384" s="52" t="s">
        <v>2993</v>
      </c>
      <c r="E384" s="420" t="s">
        <v>2086</v>
      </c>
      <c r="F384" s="420" t="s">
        <v>2085</v>
      </c>
      <c r="G384" s="435"/>
      <c r="H384" s="435"/>
      <c r="I384" s="436"/>
      <c r="J384" s="437"/>
      <c r="K384" s="438"/>
      <c r="L384" s="46"/>
      <c r="M384" s="55"/>
      <c r="N384" s="88">
        <v>0</v>
      </c>
      <c r="O384" s="89">
        <v>0</v>
      </c>
      <c r="P384" s="89">
        <v>0</v>
      </c>
      <c r="Q384" s="89">
        <v>0</v>
      </c>
      <c r="R384" s="240">
        <f>IF(N384="","",Q384-N384)</f>
        <v>0</v>
      </c>
      <c r="S384" s="90" t="str">
        <f>IF(N384=0,"",R384/N384)</f>
        <v/>
      </c>
      <c r="T384" s="240">
        <f>IF(O384="","",Q384-O384)</f>
        <v>0</v>
      </c>
      <c r="U384" s="90" t="str">
        <f>IF(O384=0,"",T384/O384)</f>
        <v/>
      </c>
      <c r="V384" s="240">
        <f>IF(P384="","",Q384-P384)</f>
        <v>0</v>
      </c>
      <c r="W384" s="90" t="str">
        <f>IF(P384=0,"",V384/P384)</f>
        <v/>
      </c>
      <c r="Y384" s="62"/>
      <c r="Z384" s="62"/>
      <c r="AA384" s="62"/>
      <c r="AB384" s="62"/>
      <c r="AC384" s="62"/>
      <c r="AD384" s="62"/>
      <c r="AE384" s="62"/>
      <c r="AF384" s="62"/>
      <c r="AG384" s="62"/>
      <c r="AH384" s="62"/>
      <c r="AI384" s="62"/>
    </row>
    <row r="385" spans="1:35" ht="15.75" customHeight="1">
      <c r="A385" s="65" t="s">
        <v>2087</v>
      </c>
      <c r="B385" s="76" t="s">
        <v>2570</v>
      </c>
      <c r="C385" s="48" t="s">
        <v>1991</v>
      </c>
      <c r="D385" s="48" t="s">
        <v>2991</v>
      </c>
      <c r="E385" s="439" t="s">
        <v>2086</v>
      </c>
      <c r="F385" s="426" t="s">
        <v>2085</v>
      </c>
      <c r="G385" s="435" t="s">
        <v>1108</v>
      </c>
      <c r="H385" s="435" t="s">
        <v>3541</v>
      </c>
      <c r="I385" s="436" t="s">
        <v>2577</v>
      </c>
      <c r="J385" s="437" t="s">
        <v>190</v>
      </c>
      <c r="K385" s="438" t="s">
        <v>2702</v>
      </c>
      <c r="L385" s="46"/>
      <c r="M385" s="55"/>
      <c r="N385" s="88">
        <v>106802.59</v>
      </c>
      <c r="O385" s="89">
        <v>163500</v>
      </c>
      <c r="P385" s="89">
        <v>107000</v>
      </c>
      <c r="Q385" s="89">
        <v>107000</v>
      </c>
      <c r="R385" s="240">
        <f>IF(N385="","",Q385-N385)</f>
        <v>197.41000000000349</v>
      </c>
      <c r="S385" s="90">
        <f>IF(N385=0,"",R385/N385)</f>
        <v>1.8483634151569123E-3</v>
      </c>
      <c r="T385" s="240">
        <f>IF(O385="","",Q385-O385)</f>
        <v>-56500</v>
      </c>
      <c r="U385" s="90">
        <f>IF(O385=0,"",T385/O385)</f>
        <v>-0.34556574923547401</v>
      </c>
      <c r="V385" s="240">
        <f>IF(P385="","",Q385-P385)</f>
        <v>0</v>
      </c>
      <c r="W385" s="90">
        <f>IF(P385=0,"",V385/P385)</f>
        <v>0</v>
      </c>
      <c r="Y385" s="62"/>
      <c r="Z385" s="62"/>
      <c r="AA385" s="62"/>
      <c r="AB385" s="62"/>
      <c r="AC385" s="62"/>
      <c r="AD385" s="62"/>
      <c r="AE385" s="62"/>
      <c r="AF385" s="62"/>
      <c r="AG385" s="62"/>
      <c r="AH385" s="62"/>
      <c r="AI385" s="62"/>
    </row>
    <row r="386" spans="1:35" ht="27" customHeight="1">
      <c r="A386" s="65" t="s">
        <v>4790</v>
      </c>
      <c r="B386" s="77" t="s">
        <v>2570</v>
      </c>
      <c r="C386" s="49" t="s">
        <v>1991</v>
      </c>
      <c r="D386" s="49" t="s">
        <v>1289</v>
      </c>
      <c r="E386" s="426" t="s">
        <v>4791</v>
      </c>
      <c r="F386" s="426" t="s">
        <v>5108</v>
      </c>
      <c r="G386" s="398" t="s">
        <v>4613</v>
      </c>
      <c r="H386" s="398" t="s">
        <v>4792</v>
      </c>
      <c r="I386" s="430" t="s">
        <v>4793</v>
      </c>
      <c r="J386" s="428" t="s">
        <v>190</v>
      </c>
      <c r="K386" s="429" t="s">
        <v>2702</v>
      </c>
      <c r="L386" s="46"/>
      <c r="M386" s="55"/>
      <c r="N386" s="88">
        <v>0</v>
      </c>
      <c r="O386" s="89">
        <v>0</v>
      </c>
      <c r="P386" s="89">
        <v>0</v>
      </c>
      <c r="Q386" s="89">
        <v>0</v>
      </c>
      <c r="R386" s="240">
        <f>IF(N386="","",Q386-N386)</f>
        <v>0</v>
      </c>
      <c r="S386" s="90" t="str">
        <f>IF(N386=0,"",R386/N386)</f>
        <v/>
      </c>
      <c r="T386" s="240">
        <f>IF(O386="","",Q386-O386)</f>
        <v>0</v>
      </c>
      <c r="U386" s="90" t="str">
        <f>IF(O386=0,"",T386/O386)</f>
        <v/>
      </c>
      <c r="V386" s="240">
        <f>IF(P386="","",Q386-P386)</f>
        <v>0</v>
      </c>
      <c r="W386" s="90" t="str">
        <f>IF(P386=0,"",V386/P386)</f>
        <v/>
      </c>
      <c r="Y386" s="62"/>
      <c r="Z386" s="62"/>
      <c r="AA386" s="62"/>
      <c r="AB386" s="62"/>
      <c r="AC386" s="62"/>
      <c r="AD386" s="62"/>
      <c r="AE386" s="62"/>
      <c r="AF386" s="62"/>
      <c r="AG386" s="62"/>
      <c r="AH386" s="62"/>
      <c r="AI386" s="62"/>
    </row>
    <row r="387" spans="1:35" ht="15.75" customHeight="1">
      <c r="A387" s="64" t="s">
        <v>2088</v>
      </c>
      <c r="B387" s="86" t="s">
        <v>2089</v>
      </c>
      <c r="C387" s="87" t="s">
        <v>2992</v>
      </c>
      <c r="D387" s="87" t="s">
        <v>2993</v>
      </c>
      <c r="E387" s="415" t="s">
        <v>2091</v>
      </c>
      <c r="F387" s="415" t="s">
        <v>2090</v>
      </c>
      <c r="G387" s="416"/>
      <c r="H387" s="416"/>
      <c r="I387" s="417"/>
      <c r="J387" s="418"/>
      <c r="K387" s="419"/>
      <c r="L387" s="46"/>
      <c r="M387" s="96"/>
      <c r="N387" s="88">
        <v>0</v>
      </c>
      <c r="O387" s="89">
        <v>0</v>
      </c>
      <c r="P387" s="89">
        <v>0</v>
      </c>
      <c r="Q387" s="89">
        <v>0</v>
      </c>
      <c r="R387" s="240">
        <f>IF(N387="","",Q387-N387)</f>
        <v>0</v>
      </c>
      <c r="S387" s="90" t="str">
        <f>IF(N387=0,"",R387/N387)</f>
        <v/>
      </c>
      <c r="T387" s="240">
        <f>IF(O387="","",Q387-O387)</f>
        <v>0</v>
      </c>
      <c r="U387" s="90" t="str">
        <f>IF(O387=0,"",T387/O387)</f>
        <v/>
      </c>
      <c r="V387" s="240">
        <f>IF(P387="","",Q387-P387)</f>
        <v>0</v>
      </c>
      <c r="W387" s="90" t="str">
        <f>IF(P387=0,"",V387/P387)</f>
        <v/>
      </c>
      <c r="Y387" s="62"/>
      <c r="Z387" s="62"/>
      <c r="AA387" s="62"/>
      <c r="AB387" s="62"/>
      <c r="AC387" s="62"/>
      <c r="AD387" s="62"/>
      <c r="AE387" s="62"/>
      <c r="AF387" s="62"/>
      <c r="AG387" s="62"/>
      <c r="AH387" s="62"/>
      <c r="AI387" s="62"/>
    </row>
    <row r="388" spans="1:35" ht="24" customHeight="1">
      <c r="A388" s="66" t="s">
        <v>2092</v>
      </c>
      <c r="B388" s="75" t="s">
        <v>2089</v>
      </c>
      <c r="C388" s="52" t="s">
        <v>2994</v>
      </c>
      <c r="D388" s="52" t="s">
        <v>2993</v>
      </c>
      <c r="E388" s="434" t="s">
        <v>2094</v>
      </c>
      <c r="F388" s="420" t="s">
        <v>2093</v>
      </c>
      <c r="G388" s="435"/>
      <c r="H388" s="435"/>
      <c r="I388" s="436"/>
      <c r="J388" s="437"/>
      <c r="K388" s="438"/>
      <c r="L388" s="46"/>
      <c r="M388" s="55"/>
      <c r="N388" s="88">
        <v>0</v>
      </c>
      <c r="O388" s="89">
        <v>0</v>
      </c>
      <c r="P388" s="89">
        <v>0</v>
      </c>
      <c r="Q388" s="89">
        <v>0</v>
      </c>
      <c r="R388" s="240">
        <f>IF(N388="","",Q388-N388)</f>
        <v>0</v>
      </c>
      <c r="S388" s="90" t="str">
        <f>IF(N388=0,"",R388/N388)</f>
        <v/>
      </c>
      <c r="T388" s="240">
        <f>IF(O388="","",Q388-O388)</f>
        <v>0</v>
      </c>
      <c r="U388" s="90" t="str">
        <f>IF(O388=0,"",T388/O388)</f>
        <v/>
      </c>
      <c r="V388" s="240">
        <f>IF(P388="","",Q388-P388)</f>
        <v>0</v>
      </c>
      <c r="W388" s="90" t="str">
        <f>IF(P388=0,"",V388/P388)</f>
        <v/>
      </c>
      <c r="Y388" s="62"/>
      <c r="Z388" s="62"/>
      <c r="AA388" s="62"/>
      <c r="AB388" s="62"/>
      <c r="AC388" s="62"/>
      <c r="AD388" s="62"/>
      <c r="AE388" s="62"/>
      <c r="AF388" s="62"/>
      <c r="AG388" s="62"/>
      <c r="AH388" s="62"/>
      <c r="AI388" s="62"/>
    </row>
    <row r="389" spans="1:35" ht="28.5" customHeight="1">
      <c r="A389" s="65" t="s">
        <v>2095</v>
      </c>
      <c r="B389" s="76" t="s">
        <v>2089</v>
      </c>
      <c r="C389" s="48" t="s">
        <v>2994</v>
      </c>
      <c r="D389" s="48" t="s">
        <v>2991</v>
      </c>
      <c r="E389" s="439" t="s">
        <v>3825</v>
      </c>
      <c r="F389" s="426" t="s">
        <v>3826</v>
      </c>
      <c r="G389" s="435" t="s">
        <v>558</v>
      </c>
      <c r="H389" s="435" t="s">
        <v>3547</v>
      </c>
      <c r="I389" s="436" t="s">
        <v>3827</v>
      </c>
      <c r="J389" s="437" t="s">
        <v>919</v>
      </c>
      <c r="K389" s="438" t="s">
        <v>2696</v>
      </c>
      <c r="L389" s="46"/>
      <c r="M389" s="55"/>
      <c r="N389" s="88">
        <v>110572190.51000001</v>
      </c>
      <c r="O389" s="89">
        <f>113603000-1440000</f>
        <v>112163000</v>
      </c>
      <c r="P389" s="89">
        <v>113804000</v>
      </c>
      <c r="Q389" s="89">
        <f>119566000-1800000</f>
        <v>117766000</v>
      </c>
      <c r="R389" s="240">
        <f>IF(N389="","",Q389-N389)</f>
        <v>7193809.4899999946</v>
      </c>
      <c r="S389" s="90">
        <f>IF(N389=0,"",R389/N389)</f>
        <v>6.5059844223212676E-2</v>
      </c>
      <c r="T389" s="240">
        <f>IF(O389="","",Q389-O389)</f>
        <v>5603000</v>
      </c>
      <c r="U389" s="90">
        <f>IF(O389=0,"",T389/O389)</f>
        <v>4.9954084680331301E-2</v>
      </c>
      <c r="V389" s="240">
        <f>IF(P389="","",Q389-P389)</f>
        <v>3962000</v>
      </c>
      <c r="W389" s="90">
        <f>IF(P389=0,"",V389/P389)</f>
        <v>3.4814242030157115E-2</v>
      </c>
      <c r="Y389" s="62"/>
      <c r="Z389" s="62"/>
      <c r="AA389" s="62"/>
      <c r="AB389" s="62"/>
      <c r="AC389" s="62"/>
      <c r="AD389" s="62"/>
      <c r="AE389" s="62"/>
      <c r="AF389" s="62"/>
      <c r="AG389" s="62"/>
      <c r="AH389" s="62"/>
      <c r="AI389" s="62"/>
    </row>
    <row r="390" spans="1:35" ht="28.5" customHeight="1">
      <c r="A390" s="65" t="s">
        <v>3548</v>
      </c>
      <c r="B390" s="76" t="s">
        <v>2089</v>
      </c>
      <c r="C390" s="48" t="s">
        <v>2994</v>
      </c>
      <c r="D390" s="48" t="s">
        <v>2656</v>
      </c>
      <c r="E390" s="439" t="s">
        <v>3828</v>
      </c>
      <c r="F390" s="426" t="s">
        <v>3829</v>
      </c>
      <c r="G390" s="435" t="s">
        <v>561</v>
      </c>
      <c r="H390" s="435" t="s">
        <v>3549</v>
      </c>
      <c r="I390" s="436" t="s">
        <v>3830</v>
      </c>
      <c r="J390" s="437" t="s">
        <v>919</v>
      </c>
      <c r="K390" s="438" t="s">
        <v>2696</v>
      </c>
      <c r="L390" s="46"/>
      <c r="M390" s="55"/>
      <c r="N390" s="88">
        <v>24050618.789999999</v>
      </c>
      <c r="O390" s="89">
        <f>24876000-728000</f>
        <v>24148000</v>
      </c>
      <c r="P390" s="89">
        <v>27166000</v>
      </c>
      <c r="Q390" s="89">
        <f>30092000-1427000</f>
        <v>28665000</v>
      </c>
      <c r="R390" s="240">
        <f>IF(N390="","",Q390-N390)</f>
        <v>4614381.2100000009</v>
      </c>
      <c r="S390" s="90">
        <f>IF(N390=0,"",R390/N390)</f>
        <v>0.19186122612024492</v>
      </c>
      <c r="T390" s="240">
        <f>IF(O390="","",Q390-O390)</f>
        <v>4517000</v>
      </c>
      <c r="U390" s="90">
        <f>IF(O390=0,"",T390/O390)</f>
        <v>0.18705482855723041</v>
      </c>
      <c r="V390" s="240">
        <f>IF(P390="","",Q390-P390)</f>
        <v>1499000</v>
      </c>
      <c r="W390" s="90">
        <f>IF(P390=0,"",V390/P390)</f>
        <v>5.5179268202900686E-2</v>
      </c>
      <c r="Y390" s="62"/>
      <c r="Z390" s="408"/>
      <c r="AA390" s="62"/>
      <c r="AB390" s="62"/>
      <c r="AC390" s="62"/>
      <c r="AD390" s="62"/>
      <c r="AE390" s="62"/>
      <c r="AF390" s="62"/>
      <c r="AG390" s="62"/>
      <c r="AH390" s="62"/>
      <c r="AI390" s="62"/>
    </row>
    <row r="391" spans="1:35" ht="37.5" customHeight="1">
      <c r="A391" s="65" t="s">
        <v>2096</v>
      </c>
      <c r="B391" s="76" t="s">
        <v>2089</v>
      </c>
      <c r="C391" s="48" t="s">
        <v>2994</v>
      </c>
      <c r="D391" s="48" t="s">
        <v>3001</v>
      </c>
      <c r="E391" s="439" t="s">
        <v>3831</v>
      </c>
      <c r="F391" s="426" t="s">
        <v>3832</v>
      </c>
      <c r="G391" s="435" t="s">
        <v>558</v>
      </c>
      <c r="H391" s="435" t="s">
        <v>3547</v>
      </c>
      <c r="I391" s="436" t="s">
        <v>3827</v>
      </c>
      <c r="J391" s="437" t="s">
        <v>919</v>
      </c>
      <c r="K391" s="438" t="s">
        <v>2696</v>
      </c>
      <c r="L391" s="46"/>
      <c r="M391" s="55"/>
      <c r="N391" s="88">
        <v>0</v>
      </c>
      <c r="O391" s="89">
        <v>0</v>
      </c>
      <c r="P391" s="89">
        <v>4000</v>
      </c>
      <c r="Q391" s="89">
        <v>0</v>
      </c>
      <c r="R391" s="240">
        <f>IF(N391="","",Q391-N391)</f>
        <v>0</v>
      </c>
      <c r="S391" s="90" t="str">
        <f>IF(N391=0,"",R391/N391)</f>
        <v/>
      </c>
      <c r="T391" s="240">
        <f>IF(O391="","",Q391-O391)</f>
        <v>0</v>
      </c>
      <c r="U391" s="90" t="str">
        <f>IF(O391=0,"",T391/O391)</f>
        <v/>
      </c>
      <c r="V391" s="240">
        <f>IF(P391="","",Q391-P391)</f>
        <v>-4000</v>
      </c>
      <c r="W391" s="90">
        <f>IF(P391=0,"",V391/P391)</f>
        <v>-1</v>
      </c>
      <c r="Y391" s="62"/>
      <c r="Z391" s="62"/>
      <c r="AA391" s="62"/>
      <c r="AB391" s="62"/>
      <c r="AC391" s="62"/>
      <c r="AD391" s="62"/>
      <c r="AE391" s="62"/>
      <c r="AF391" s="62"/>
      <c r="AG391" s="62"/>
      <c r="AH391" s="62"/>
      <c r="AI391" s="62"/>
    </row>
    <row r="392" spans="1:35" ht="37.5" customHeight="1">
      <c r="A392" s="65" t="s">
        <v>3550</v>
      </c>
      <c r="B392" s="76" t="s">
        <v>2089</v>
      </c>
      <c r="C392" s="48" t="s">
        <v>2994</v>
      </c>
      <c r="D392" s="48" t="s">
        <v>1307</v>
      </c>
      <c r="E392" s="439" t="s">
        <v>3833</v>
      </c>
      <c r="F392" s="426" t="s">
        <v>3834</v>
      </c>
      <c r="G392" s="435" t="s">
        <v>561</v>
      </c>
      <c r="H392" s="435" t="s">
        <v>3549</v>
      </c>
      <c r="I392" s="436" t="s">
        <v>3830</v>
      </c>
      <c r="J392" s="437" t="s">
        <v>919</v>
      </c>
      <c r="K392" s="438" t="s">
        <v>2696</v>
      </c>
      <c r="L392" s="46"/>
      <c r="M392" s="55"/>
      <c r="N392" s="88">
        <v>0</v>
      </c>
      <c r="O392" s="89">
        <v>0</v>
      </c>
      <c r="P392" s="89">
        <v>0</v>
      </c>
      <c r="Q392" s="89">
        <v>0</v>
      </c>
      <c r="R392" s="240">
        <f>IF(N392="","",Q392-N392)</f>
        <v>0</v>
      </c>
      <c r="S392" s="90" t="str">
        <f>IF(N392=0,"",R392/N392)</f>
        <v/>
      </c>
      <c r="T392" s="240">
        <f>IF(O392="","",Q392-O392)</f>
        <v>0</v>
      </c>
      <c r="U392" s="90" t="str">
        <f>IF(O392=0,"",T392/O392)</f>
        <v/>
      </c>
      <c r="V392" s="240">
        <f>IF(P392="","",Q392-P392)</f>
        <v>0</v>
      </c>
      <c r="W392" s="90" t="str">
        <f>IF(P392=0,"",V392/P392)</f>
        <v/>
      </c>
      <c r="Y392" s="62"/>
      <c r="Z392" s="62"/>
      <c r="AA392" s="62"/>
      <c r="AB392" s="62"/>
      <c r="AC392" s="62"/>
      <c r="AD392" s="62"/>
      <c r="AE392" s="62"/>
      <c r="AF392" s="62"/>
      <c r="AG392" s="62"/>
      <c r="AH392" s="62"/>
      <c r="AI392" s="62"/>
    </row>
    <row r="393" spans="1:35" ht="28.5" customHeight="1">
      <c r="A393" s="65" t="s">
        <v>2097</v>
      </c>
      <c r="B393" s="76" t="s">
        <v>2089</v>
      </c>
      <c r="C393" s="48" t="s">
        <v>2994</v>
      </c>
      <c r="D393" s="48" t="s">
        <v>2463</v>
      </c>
      <c r="E393" s="439" t="s">
        <v>3835</v>
      </c>
      <c r="F393" s="426" t="s">
        <v>3836</v>
      </c>
      <c r="G393" s="435" t="s">
        <v>567</v>
      </c>
      <c r="H393" s="435" t="s">
        <v>3551</v>
      </c>
      <c r="I393" s="436" t="s">
        <v>3837</v>
      </c>
      <c r="J393" s="437" t="s">
        <v>942</v>
      </c>
      <c r="K393" s="438" t="s">
        <v>2697</v>
      </c>
      <c r="L393" s="46"/>
      <c r="M393" s="55"/>
      <c r="N393" s="88">
        <v>18890994.049999997</v>
      </c>
      <c r="O393" s="89">
        <v>18998000</v>
      </c>
      <c r="P393" s="89">
        <v>19460000</v>
      </c>
      <c r="Q393" s="89">
        <f>20777000-300000</f>
        <v>20477000</v>
      </c>
      <c r="R393" s="240">
        <f>IF(N393="","",Q393-N393)</f>
        <v>1586005.950000003</v>
      </c>
      <c r="S393" s="90">
        <f>IF(N393=0,"",R393/N393)</f>
        <v>8.3955664048287776E-2</v>
      </c>
      <c r="T393" s="240">
        <f>IF(O393="","",Q393-O393)</f>
        <v>1479000</v>
      </c>
      <c r="U393" s="90">
        <f>IF(O393=0,"",T393/O393)</f>
        <v>7.7850300031582276E-2</v>
      </c>
      <c r="V393" s="240">
        <f>IF(P393="","",Q393-P393)</f>
        <v>1017000</v>
      </c>
      <c r="W393" s="90">
        <f>IF(P393=0,"",V393/P393)</f>
        <v>5.226104830421377E-2</v>
      </c>
      <c r="Y393" s="62"/>
      <c r="Z393" s="408"/>
      <c r="AA393" s="62"/>
      <c r="AB393" s="62"/>
      <c r="AC393" s="62"/>
      <c r="AD393" s="62"/>
      <c r="AE393" s="62"/>
      <c r="AF393" s="62"/>
      <c r="AG393" s="62"/>
      <c r="AH393" s="62"/>
      <c r="AI393" s="62"/>
    </row>
    <row r="394" spans="1:35" ht="28.5" customHeight="1">
      <c r="A394" s="65" t="s">
        <v>3552</v>
      </c>
      <c r="B394" s="76" t="s">
        <v>2089</v>
      </c>
      <c r="C394" s="48" t="s">
        <v>2994</v>
      </c>
      <c r="D394" s="48" t="s">
        <v>2657</v>
      </c>
      <c r="E394" s="439" t="s">
        <v>3838</v>
      </c>
      <c r="F394" s="426" t="s">
        <v>3839</v>
      </c>
      <c r="G394" s="435" t="s">
        <v>569</v>
      </c>
      <c r="H394" s="435" t="s">
        <v>3553</v>
      </c>
      <c r="I394" s="436" t="s">
        <v>3840</v>
      </c>
      <c r="J394" s="437" t="s">
        <v>942</v>
      </c>
      <c r="K394" s="438" t="s">
        <v>2697</v>
      </c>
      <c r="L394" s="46"/>
      <c r="M394" s="55"/>
      <c r="N394" s="88">
        <v>2007891.96</v>
      </c>
      <c r="O394" s="89">
        <v>2407000</v>
      </c>
      <c r="P394" s="89">
        <v>1774000</v>
      </c>
      <c r="Q394" s="89">
        <f>2384000-402000</f>
        <v>1982000</v>
      </c>
      <c r="R394" s="240">
        <f>IF(N394="","",Q394-N394)</f>
        <v>-25891.959999999963</v>
      </c>
      <c r="S394" s="90">
        <f>IF(N394=0,"",R394/N394)</f>
        <v>-1.2895096208264095E-2</v>
      </c>
      <c r="T394" s="240">
        <f>IF(O394="","",Q394-O394)</f>
        <v>-425000</v>
      </c>
      <c r="U394" s="90">
        <f>IF(O394=0,"",T394/O394)</f>
        <v>-0.17656834233485666</v>
      </c>
      <c r="V394" s="240">
        <f>IF(P394="","",Q394-P394)</f>
        <v>208000</v>
      </c>
      <c r="W394" s="90">
        <f>IF(P394=0,"",V394/P394)</f>
        <v>0.11724915445321307</v>
      </c>
      <c r="Y394" s="62"/>
      <c r="Z394" s="408"/>
      <c r="AA394" s="62"/>
      <c r="AB394" s="62"/>
      <c r="AC394" s="62"/>
      <c r="AD394" s="62"/>
      <c r="AE394" s="62"/>
      <c r="AF394" s="62"/>
      <c r="AG394" s="62"/>
      <c r="AH394" s="62"/>
      <c r="AI394" s="62"/>
    </row>
    <row r="395" spans="1:35" ht="37.5" customHeight="1">
      <c r="A395" s="65" t="s">
        <v>2591</v>
      </c>
      <c r="B395" s="76" t="s">
        <v>2089</v>
      </c>
      <c r="C395" s="48" t="s">
        <v>2994</v>
      </c>
      <c r="D395" s="48" t="s">
        <v>1314</v>
      </c>
      <c r="E395" s="439" t="s">
        <v>3841</v>
      </c>
      <c r="F395" s="426" t="s">
        <v>3842</v>
      </c>
      <c r="G395" s="435" t="s">
        <v>567</v>
      </c>
      <c r="H395" s="435" t="s">
        <v>3551</v>
      </c>
      <c r="I395" s="436" t="s">
        <v>3837</v>
      </c>
      <c r="J395" s="437" t="s">
        <v>942</v>
      </c>
      <c r="K395" s="438" t="s">
        <v>2697</v>
      </c>
      <c r="L395" s="46"/>
      <c r="M395" s="55"/>
      <c r="N395" s="88">
        <v>0</v>
      </c>
      <c r="O395" s="89">
        <v>0</v>
      </c>
      <c r="P395" s="89">
        <v>0</v>
      </c>
      <c r="Q395" s="89">
        <v>0</v>
      </c>
      <c r="R395" s="240">
        <f>IF(N395="","",Q395-N395)</f>
        <v>0</v>
      </c>
      <c r="S395" s="90" t="str">
        <f>IF(N395=0,"",R395/N395)</f>
        <v/>
      </c>
      <c r="T395" s="240">
        <f>IF(O395="","",Q395-O395)</f>
        <v>0</v>
      </c>
      <c r="U395" s="90" t="str">
        <f>IF(O395=0,"",T395/O395)</f>
        <v/>
      </c>
      <c r="V395" s="240">
        <f>IF(P395="","",Q395-P395)</f>
        <v>0</v>
      </c>
      <c r="W395" s="90" t="str">
        <f>IF(P395=0,"",V395/P395)</f>
        <v/>
      </c>
      <c r="Y395" s="62"/>
      <c r="Z395" s="62"/>
      <c r="AA395" s="62"/>
      <c r="AB395" s="62"/>
      <c r="AC395" s="62"/>
      <c r="AD395" s="62"/>
      <c r="AE395" s="62"/>
      <c r="AF395" s="62"/>
      <c r="AG395" s="62"/>
      <c r="AH395" s="62"/>
      <c r="AI395" s="62"/>
    </row>
    <row r="396" spans="1:35" ht="37.5" customHeight="1">
      <c r="A396" s="65" t="s">
        <v>3554</v>
      </c>
      <c r="B396" s="77" t="s">
        <v>2089</v>
      </c>
      <c r="C396" s="49" t="s">
        <v>2994</v>
      </c>
      <c r="D396" s="49" t="s">
        <v>1283</v>
      </c>
      <c r="E396" s="426" t="s">
        <v>3843</v>
      </c>
      <c r="F396" s="426" t="s">
        <v>3844</v>
      </c>
      <c r="G396" s="435" t="s">
        <v>569</v>
      </c>
      <c r="H396" s="435" t="s">
        <v>3553</v>
      </c>
      <c r="I396" s="436" t="s">
        <v>3840</v>
      </c>
      <c r="J396" s="437" t="s">
        <v>942</v>
      </c>
      <c r="K396" s="438" t="s">
        <v>2697</v>
      </c>
      <c r="L396" s="46"/>
      <c r="M396" s="55"/>
      <c r="N396" s="88">
        <v>0</v>
      </c>
      <c r="O396" s="89">
        <v>0</v>
      </c>
      <c r="P396" s="89">
        <v>0</v>
      </c>
      <c r="Q396" s="89">
        <v>0</v>
      </c>
      <c r="R396" s="240">
        <f>IF(N396="","",Q396-N396)</f>
        <v>0</v>
      </c>
      <c r="S396" s="90" t="str">
        <f>IF(N396=0,"",R396/N396)</f>
        <v/>
      </c>
      <c r="T396" s="240">
        <f>IF(O396="","",Q396-O396)</f>
        <v>0</v>
      </c>
      <c r="U396" s="90" t="str">
        <f>IF(O396=0,"",T396/O396)</f>
        <v/>
      </c>
      <c r="V396" s="240">
        <f>IF(P396="","",Q396-P396)</f>
        <v>0</v>
      </c>
      <c r="W396" s="90" t="str">
        <f>IF(P396=0,"",V396/P396)</f>
        <v/>
      </c>
      <c r="Y396" s="62"/>
      <c r="Z396" s="62"/>
      <c r="AA396" s="62"/>
      <c r="AB396" s="62"/>
      <c r="AC396" s="62"/>
      <c r="AD396" s="62"/>
      <c r="AE396" s="62"/>
      <c r="AF396" s="62"/>
      <c r="AG396" s="62"/>
      <c r="AH396" s="62"/>
      <c r="AI396" s="62"/>
    </row>
    <row r="397" spans="1:35" ht="25.5" customHeight="1">
      <c r="A397" s="65" t="s">
        <v>2592</v>
      </c>
      <c r="B397" s="76" t="s">
        <v>2089</v>
      </c>
      <c r="C397" s="48" t="s">
        <v>2994</v>
      </c>
      <c r="D397" s="48" t="s">
        <v>1315</v>
      </c>
      <c r="E397" s="439" t="s">
        <v>3845</v>
      </c>
      <c r="F397" s="426" t="s">
        <v>5233</v>
      </c>
      <c r="G397" s="435" t="s">
        <v>575</v>
      </c>
      <c r="H397" s="435" t="s">
        <v>3555</v>
      </c>
      <c r="I397" s="436" t="s">
        <v>3846</v>
      </c>
      <c r="J397" s="437" t="s">
        <v>974</v>
      </c>
      <c r="K397" s="438" t="s">
        <v>2698</v>
      </c>
      <c r="L397" s="46"/>
      <c r="M397" s="55"/>
      <c r="N397" s="88">
        <v>137027523.59</v>
      </c>
      <c r="O397" s="89">
        <f>138876000-647000</f>
        <v>138229000</v>
      </c>
      <c r="P397" s="89">
        <v>144270000</v>
      </c>
      <c r="Q397" s="89">
        <v>147269000</v>
      </c>
      <c r="R397" s="240">
        <f>IF(N397="","",Q397-N397)</f>
        <v>10241476.409999996</v>
      </c>
      <c r="S397" s="90">
        <f>IF(N397=0,"",R397/N397)</f>
        <v>7.474028678095003E-2</v>
      </c>
      <c r="T397" s="240">
        <f>IF(O397="","",Q397-O397)</f>
        <v>9040000</v>
      </c>
      <c r="U397" s="90">
        <f>IF(O397=0,"",T397/O397)</f>
        <v>6.5398722409913984E-2</v>
      </c>
      <c r="V397" s="240">
        <f>IF(P397="","",Q397-P397)</f>
        <v>2999000</v>
      </c>
      <c r="W397" s="90">
        <f>IF(P397=0,"",V397/P397)</f>
        <v>2.0787412490469261E-2</v>
      </c>
      <c r="Y397" s="62"/>
      <c r="Z397" s="62"/>
      <c r="AA397" s="62"/>
      <c r="AB397" s="62"/>
      <c r="AC397" s="62"/>
      <c r="AD397" s="62"/>
      <c r="AE397" s="62"/>
      <c r="AF397" s="62"/>
      <c r="AG397" s="62"/>
      <c r="AH397" s="62"/>
      <c r="AI397" s="62"/>
    </row>
    <row r="398" spans="1:35" ht="25.5" customHeight="1">
      <c r="A398" s="65" t="s">
        <v>3556</v>
      </c>
      <c r="B398" s="76" t="s">
        <v>2089</v>
      </c>
      <c r="C398" s="48" t="s">
        <v>2994</v>
      </c>
      <c r="D398" s="48" t="s">
        <v>2897</v>
      </c>
      <c r="E398" s="439" t="s">
        <v>3847</v>
      </c>
      <c r="F398" s="426" t="s">
        <v>5234</v>
      </c>
      <c r="G398" s="435" t="s">
        <v>1352</v>
      </c>
      <c r="H398" s="435" t="s">
        <v>3557</v>
      </c>
      <c r="I398" s="436" t="s">
        <v>3848</v>
      </c>
      <c r="J398" s="437" t="s">
        <v>974</v>
      </c>
      <c r="K398" s="438" t="s">
        <v>2698</v>
      </c>
      <c r="L398" s="46"/>
      <c r="M398" s="55"/>
      <c r="N398" s="88">
        <v>21666454.300000001</v>
      </c>
      <c r="O398" s="89">
        <f>22720000-334000</f>
        <v>22386000</v>
      </c>
      <c r="P398" s="89">
        <v>23991000</v>
      </c>
      <c r="Q398" s="89">
        <f>25906000-1563000</f>
        <v>24343000</v>
      </c>
      <c r="R398" s="240">
        <f>IF(N398="","",Q398-N398)</f>
        <v>2676545.6999999993</v>
      </c>
      <c r="S398" s="90">
        <f>IF(N398=0,"",R398/N398)</f>
        <v>0.12353408928566587</v>
      </c>
      <c r="T398" s="240">
        <f>IF(O398="","",Q398-O398)</f>
        <v>1957000</v>
      </c>
      <c r="U398" s="90">
        <f>IF(O398=0,"",T398/O398)</f>
        <v>8.742070937192889E-2</v>
      </c>
      <c r="V398" s="240">
        <f>IF(P398="","",Q398-P398)</f>
        <v>352000</v>
      </c>
      <c r="W398" s="90">
        <f>IF(P398=0,"",V398/P398)</f>
        <v>1.4672168729940394E-2</v>
      </c>
      <c r="Y398" s="62"/>
      <c r="Z398" s="62"/>
      <c r="AA398" s="62"/>
      <c r="AB398" s="62"/>
      <c r="AC398" s="62"/>
      <c r="AD398" s="62"/>
      <c r="AE398" s="62"/>
      <c r="AF398" s="62"/>
      <c r="AG398" s="62"/>
      <c r="AH398" s="62"/>
      <c r="AI398" s="62"/>
    </row>
    <row r="399" spans="1:35" ht="37.5" customHeight="1">
      <c r="A399" s="65" t="s">
        <v>2593</v>
      </c>
      <c r="B399" s="76" t="s">
        <v>2089</v>
      </c>
      <c r="C399" s="48" t="s">
        <v>2994</v>
      </c>
      <c r="D399" s="48" t="s">
        <v>2138</v>
      </c>
      <c r="E399" s="439" t="s">
        <v>3849</v>
      </c>
      <c r="F399" s="426" t="s">
        <v>5235</v>
      </c>
      <c r="G399" s="435" t="s">
        <v>575</v>
      </c>
      <c r="H399" s="435" t="s">
        <v>3555</v>
      </c>
      <c r="I399" s="436" t="s">
        <v>3846</v>
      </c>
      <c r="J399" s="437" t="s">
        <v>974</v>
      </c>
      <c r="K399" s="438" t="s">
        <v>2698</v>
      </c>
      <c r="L399" s="46"/>
      <c r="M399" s="55"/>
      <c r="N399" s="88">
        <v>5040.41</v>
      </c>
      <c r="O399" s="89">
        <v>2000</v>
      </c>
      <c r="P399" s="89">
        <v>16000</v>
      </c>
      <c r="Q399" s="89">
        <v>5000</v>
      </c>
      <c r="R399" s="240">
        <f>IF(N399="","",Q399-N399)</f>
        <v>-40.409999999999854</v>
      </c>
      <c r="S399" s="90">
        <f>IF(N399=0,"",R399/N399)</f>
        <v>-8.0172049495973261E-3</v>
      </c>
      <c r="T399" s="240">
        <f>IF(O399="","",Q399-O399)</f>
        <v>3000</v>
      </c>
      <c r="U399" s="90">
        <f>IF(O399=0,"",T399/O399)</f>
        <v>1.5</v>
      </c>
      <c r="V399" s="240">
        <f>IF(P399="","",Q399-P399)</f>
        <v>-11000</v>
      </c>
      <c r="W399" s="90">
        <f>IF(P399=0,"",V399/P399)</f>
        <v>-0.6875</v>
      </c>
      <c r="Y399" s="62"/>
      <c r="Z399" s="62"/>
      <c r="AA399" s="62"/>
      <c r="AB399" s="62"/>
      <c r="AC399" s="62"/>
      <c r="AD399" s="62"/>
      <c r="AE399" s="62"/>
      <c r="AF399" s="62"/>
      <c r="AG399" s="62"/>
      <c r="AH399" s="62"/>
      <c r="AI399" s="62"/>
    </row>
    <row r="400" spans="1:35" ht="37.5" customHeight="1">
      <c r="A400" s="65" t="s">
        <v>3558</v>
      </c>
      <c r="B400" s="76" t="s">
        <v>2089</v>
      </c>
      <c r="C400" s="48" t="s">
        <v>2994</v>
      </c>
      <c r="D400" s="48" t="s">
        <v>2464</v>
      </c>
      <c r="E400" s="439" t="s">
        <v>3850</v>
      </c>
      <c r="F400" s="426" t="s">
        <v>5236</v>
      </c>
      <c r="G400" s="435" t="s">
        <v>1352</v>
      </c>
      <c r="H400" s="435" t="s">
        <v>3557</v>
      </c>
      <c r="I400" s="436" t="s">
        <v>3848</v>
      </c>
      <c r="J400" s="437" t="s">
        <v>974</v>
      </c>
      <c r="K400" s="438" t="s">
        <v>2698</v>
      </c>
      <c r="L400" s="46"/>
      <c r="M400" s="55"/>
      <c r="N400" s="88">
        <v>0</v>
      </c>
      <c r="O400" s="89">
        <v>0</v>
      </c>
      <c r="P400" s="89">
        <v>0</v>
      </c>
      <c r="Q400" s="89">
        <v>0</v>
      </c>
      <c r="R400" s="240">
        <f>IF(N400="","",Q400-N400)</f>
        <v>0</v>
      </c>
      <c r="S400" s="90" t="str">
        <f>IF(N400=0,"",R400/N400)</f>
        <v/>
      </c>
      <c r="T400" s="240">
        <f>IF(O400="","",Q400-O400)</f>
        <v>0</v>
      </c>
      <c r="U400" s="90" t="str">
        <f>IF(O400=0,"",T400/O400)</f>
        <v/>
      </c>
      <c r="V400" s="240">
        <f>IF(P400="","",Q400-P400)</f>
        <v>0</v>
      </c>
      <c r="W400" s="90" t="str">
        <f>IF(P400=0,"",V400/P400)</f>
        <v/>
      </c>
      <c r="Y400" s="62"/>
      <c r="Z400" s="62"/>
      <c r="AA400" s="62"/>
      <c r="AB400" s="62"/>
      <c r="AC400" s="62"/>
      <c r="AD400" s="62"/>
      <c r="AE400" s="62"/>
      <c r="AF400" s="62"/>
      <c r="AG400" s="62"/>
      <c r="AH400" s="62"/>
      <c r="AI400" s="62"/>
    </row>
    <row r="401" spans="1:35" ht="28.5" customHeight="1">
      <c r="A401" s="68" t="s">
        <v>2594</v>
      </c>
      <c r="B401" s="78" t="s">
        <v>2089</v>
      </c>
      <c r="C401" s="50" t="s">
        <v>2995</v>
      </c>
      <c r="D401" s="50" t="s">
        <v>2993</v>
      </c>
      <c r="E401" s="420" t="s">
        <v>2596</v>
      </c>
      <c r="F401" s="420" t="s">
        <v>2595</v>
      </c>
      <c r="G401" s="435"/>
      <c r="H401" s="435"/>
      <c r="I401" s="436"/>
      <c r="J401" s="437"/>
      <c r="K401" s="438"/>
      <c r="L401" s="46"/>
      <c r="M401" s="55"/>
      <c r="N401" s="88">
        <v>0</v>
      </c>
      <c r="O401" s="89">
        <v>0</v>
      </c>
      <c r="P401" s="89">
        <v>0</v>
      </c>
      <c r="Q401" s="89">
        <v>0</v>
      </c>
      <c r="R401" s="240">
        <f>IF(N401="","",Q401-N401)</f>
        <v>0</v>
      </c>
      <c r="S401" s="90" t="str">
        <f>IF(N401=0,"",R401/N401)</f>
        <v/>
      </c>
      <c r="T401" s="240">
        <f>IF(O401="","",Q401-O401)</f>
        <v>0</v>
      </c>
      <c r="U401" s="90" t="str">
        <f>IF(O401=0,"",T401/O401)</f>
        <v/>
      </c>
      <c r="V401" s="240">
        <f>IF(P401="","",Q401-P401)</f>
        <v>0</v>
      </c>
      <c r="W401" s="90" t="str">
        <f>IF(P401=0,"",V401/P401)</f>
        <v/>
      </c>
      <c r="Y401" s="62"/>
      <c r="Z401" s="62"/>
      <c r="AA401" s="62"/>
      <c r="AB401" s="62"/>
      <c r="AC401" s="62"/>
      <c r="AD401" s="62"/>
      <c r="AE401" s="62"/>
      <c r="AF401" s="62"/>
      <c r="AG401" s="62"/>
      <c r="AH401" s="62"/>
      <c r="AI401" s="62"/>
    </row>
    <row r="402" spans="1:35" ht="28.5" customHeight="1">
      <c r="A402" s="67" t="s">
        <v>2597</v>
      </c>
      <c r="B402" s="77" t="s">
        <v>2089</v>
      </c>
      <c r="C402" s="49" t="s">
        <v>2995</v>
      </c>
      <c r="D402" s="49" t="s">
        <v>2991</v>
      </c>
      <c r="E402" s="426" t="s">
        <v>3851</v>
      </c>
      <c r="F402" s="426" t="s">
        <v>3852</v>
      </c>
      <c r="G402" s="435" t="s">
        <v>558</v>
      </c>
      <c r="H402" s="435" t="s">
        <v>3547</v>
      </c>
      <c r="I402" s="436" t="s">
        <v>3827</v>
      </c>
      <c r="J402" s="437" t="s">
        <v>919</v>
      </c>
      <c r="K402" s="438" t="s">
        <v>2696</v>
      </c>
      <c r="L402" s="46"/>
      <c r="M402" s="55"/>
      <c r="N402" s="88">
        <v>12198397.93</v>
      </c>
      <c r="O402" s="89">
        <v>12385000</v>
      </c>
      <c r="P402" s="89">
        <f>14408000+534000</f>
        <v>14942000</v>
      </c>
      <c r="Q402" s="89">
        <v>14408000</v>
      </c>
      <c r="R402" s="240">
        <f>IF(N402="","",Q402-N402)</f>
        <v>2209602.0700000003</v>
      </c>
      <c r="S402" s="90">
        <f>IF(N402=0,"",R402/N402)</f>
        <v>0.18113871040112892</v>
      </c>
      <c r="T402" s="240">
        <f>IF(O402="","",Q402-O402)</f>
        <v>2023000</v>
      </c>
      <c r="U402" s="90">
        <f>IF(O402=0,"",T402/O402)</f>
        <v>0.16334275333064191</v>
      </c>
      <c r="V402" s="240">
        <f>IF(P402="","",Q402-P402)</f>
        <v>-534000</v>
      </c>
      <c r="W402" s="90">
        <f>IF(P402=0,"",V402/P402)</f>
        <v>-3.5738187658947929E-2</v>
      </c>
      <c r="Y402" s="62"/>
      <c r="Z402" s="62"/>
      <c r="AA402" s="62"/>
      <c r="AB402" s="62"/>
      <c r="AC402" s="62"/>
      <c r="AD402" s="62"/>
      <c r="AE402" s="62"/>
      <c r="AF402" s="62"/>
      <c r="AG402" s="62"/>
      <c r="AH402" s="62"/>
      <c r="AI402" s="62"/>
    </row>
    <row r="403" spans="1:35" ht="28.5" customHeight="1">
      <c r="A403" s="67" t="s">
        <v>3559</v>
      </c>
      <c r="B403" s="77" t="s">
        <v>2089</v>
      </c>
      <c r="C403" s="49" t="s">
        <v>2995</v>
      </c>
      <c r="D403" s="49" t="s">
        <v>2656</v>
      </c>
      <c r="E403" s="426" t="s">
        <v>3853</v>
      </c>
      <c r="F403" s="426" t="s">
        <v>3854</v>
      </c>
      <c r="G403" s="435" t="s">
        <v>561</v>
      </c>
      <c r="H403" s="435" t="s">
        <v>3549</v>
      </c>
      <c r="I403" s="436" t="s">
        <v>3830</v>
      </c>
      <c r="J403" s="437" t="s">
        <v>919</v>
      </c>
      <c r="K403" s="438" t="s">
        <v>2696</v>
      </c>
      <c r="L403" s="46"/>
      <c r="M403" s="55"/>
      <c r="N403" s="88">
        <v>3876837.44</v>
      </c>
      <c r="O403" s="89">
        <v>3715000</v>
      </c>
      <c r="P403" s="89">
        <v>4610000</v>
      </c>
      <c r="Q403" s="89">
        <v>4610000</v>
      </c>
      <c r="R403" s="240">
        <f>IF(N403="","",Q403-N403)</f>
        <v>733162.56</v>
      </c>
      <c r="S403" s="90">
        <f>IF(N403=0,"",R403/N403)</f>
        <v>0.18911356778477667</v>
      </c>
      <c r="T403" s="240">
        <f>IF(O403="","",Q403-O403)</f>
        <v>895000</v>
      </c>
      <c r="U403" s="90">
        <f>IF(O403=0,"",T403/O403)</f>
        <v>0.24091520861372812</v>
      </c>
      <c r="V403" s="240">
        <f>IF(P403="","",Q403-P403)</f>
        <v>0</v>
      </c>
      <c r="W403" s="90">
        <f>IF(P403=0,"",V403/P403)</f>
        <v>0</v>
      </c>
      <c r="Y403" s="62"/>
      <c r="Z403" s="62"/>
      <c r="AA403" s="62"/>
      <c r="AB403" s="62"/>
      <c r="AC403" s="62"/>
      <c r="AD403" s="62"/>
      <c r="AE403" s="62"/>
      <c r="AF403" s="62"/>
      <c r="AG403" s="62"/>
      <c r="AH403" s="62"/>
      <c r="AI403" s="62"/>
    </row>
    <row r="404" spans="1:35" ht="28.5" customHeight="1">
      <c r="A404" s="67" t="s">
        <v>2598</v>
      </c>
      <c r="B404" s="77" t="s">
        <v>2089</v>
      </c>
      <c r="C404" s="49" t="s">
        <v>2995</v>
      </c>
      <c r="D404" s="49" t="s">
        <v>3001</v>
      </c>
      <c r="E404" s="426" t="s">
        <v>3855</v>
      </c>
      <c r="F404" s="426" t="s">
        <v>3856</v>
      </c>
      <c r="G404" s="435" t="s">
        <v>567</v>
      </c>
      <c r="H404" s="435" t="s">
        <v>3551</v>
      </c>
      <c r="I404" s="436" t="s">
        <v>3837</v>
      </c>
      <c r="J404" s="437" t="s">
        <v>942</v>
      </c>
      <c r="K404" s="438" t="s">
        <v>2697</v>
      </c>
      <c r="L404" s="46"/>
      <c r="M404" s="55"/>
      <c r="N404" s="88">
        <v>308156.40999999997</v>
      </c>
      <c r="O404" s="89">
        <v>217000</v>
      </c>
      <c r="P404" s="89">
        <v>529000</v>
      </c>
      <c r="Q404" s="89">
        <v>529000</v>
      </c>
      <c r="R404" s="240">
        <f>IF(N404="","",Q404-N404)</f>
        <v>220843.59000000003</v>
      </c>
      <c r="S404" s="90">
        <f>IF(N404=0,"",R404/N404)</f>
        <v>0.71666070486737576</v>
      </c>
      <c r="T404" s="240">
        <f>IF(O404="","",Q404-O404)</f>
        <v>312000</v>
      </c>
      <c r="U404" s="90">
        <f>IF(O404=0,"",T404/O404)</f>
        <v>1.4377880184331797</v>
      </c>
      <c r="V404" s="240">
        <f>IF(P404="","",Q404-P404)</f>
        <v>0</v>
      </c>
      <c r="W404" s="90">
        <f>IF(P404=0,"",V404/P404)</f>
        <v>0</v>
      </c>
      <c r="Y404" s="62"/>
      <c r="Z404" s="62"/>
      <c r="AA404" s="62"/>
      <c r="AB404" s="62"/>
      <c r="AC404" s="62"/>
      <c r="AD404" s="62"/>
      <c r="AE404" s="62"/>
      <c r="AF404" s="62"/>
      <c r="AG404" s="62"/>
      <c r="AH404" s="62"/>
      <c r="AI404" s="62"/>
    </row>
    <row r="405" spans="1:35" ht="28.5" customHeight="1">
      <c r="A405" s="67" t="s">
        <v>3414</v>
      </c>
      <c r="B405" s="77" t="s">
        <v>2089</v>
      </c>
      <c r="C405" s="49" t="s">
        <v>2995</v>
      </c>
      <c r="D405" s="49" t="s">
        <v>1307</v>
      </c>
      <c r="E405" s="426" t="s">
        <v>3857</v>
      </c>
      <c r="F405" s="426" t="s">
        <v>3858</v>
      </c>
      <c r="G405" s="435" t="s">
        <v>569</v>
      </c>
      <c r="H405" s="435" t="s">
        <v>3553</v>
      </c>
      <c r="I405" s="436" t="s">
        <v>3840</v>
      </c>
      <c r="J405" s="437" t="s">
        <v>942</v>
      </c>
      <c r="K405" s="438" t="s">
        <v>2697</v>
      </c>
      <c r="L405" s="46"/>
      <c r="M405" s="55"/>
      <c r="N405" s="88">
        <v>40404.33</v>
      </c>
      <c r="O405" s="89">
        <v>31000</v>
      </c>
      <c r="P405" s="89">
        <v>66000</v>
      </c>
      <c r="Q405" s="89">
        <v>66000</v>
      </c>
      <c r="R405" s="240">
        <f>IF(N405="","",Q405-N405)</f>
        <v>25595.67</v>
      </c>
      <c r="S405" s="90">
        <f>IF(N405=0,"",R405/N405)</f>
        <v>0.63348829197266721</v>
      </c>
      <c r="T405" s="240">
        <f>IF(O405="","",Q405-O405)</f>
        <v>35000</v>
      </c>
      <c r="U405" s="90">
        <f>IF(O405=0,"",T405/O405)</f>
        <v>1.1290322580645162</v>
      </c>
      <c r="V405" s="240">
        <f>IF(P405="","",Q405-P405)</f>
        <v>0</v>
      </c>
      <c r="W405" s="90">
        <f>IF(P405=0,"",V405/P405)</f>
        <v>0</v>
      </c>
      <c r="Y405" s="62"/>
      <c r="Z405" s="62"/>
      <c r="AA405" s="62"/>
      <c r="AB405" s="62"/>
      <c r="AC405" s="62"/>
      <c r="AD405" s="62"/>
      <c r="AE405" s="62"/>
      <c r="AF405" s="62"/>
      <c r="AG405" s="62"/>
      <c r="AH405" s="62"/>
      <c r="AI405" s="62"/>
    </row>
    <row r="406" spans="1:35" ht="28.5" customHeight="1">
      <c r="A406" s="67" t="s">
        <v>2599</v>
      </c>
      <c r="B406" s="77" t="s">
        <v>2089</v>
      </c>
      <c r="C406" s="49" t="s">
        <v>2995</v>
      </c>
      <c r="D406" s="49" t="s">
        <v>2463</v>
      </c>
      <c r="E406" s="426" t="s">
        <v>3859</v>
      </c>
      <c r="F406" s="426" t="s">
        <v>3860</v>
      </c>
      <c r="G406" s="435" t="s">
        <v>575</v>
      </c>
      <c r="H406" s="435" t="s">
        <v>3555</v>
      </c>
      <c r="I406" s="436" t="s">
        <v>3846</v>
      </c>
      <c r="J406" s="437" t="s">
        <v>974</v>
      </c>
      <c r="K406" s="438" t="s">
        <v>2698</v>
      </c>
      <c r="L406" s="46"/>
      <c r="M406" s="55"/>
      <c r="N406" s="88">
        <v>9403464.9399999995</v>
      </c>
      <c r="O406" s="89">
        <v>8813000</v>
      </c>
      <c r="P406" s="89">
        <f>10251000+972000</f>
        <v>11223000</v>
      </c>
      <c r="Q406" s="89">
        <v>10124000</v>
      </c>
      <c r="R406" s="240">
        <f>IF(N406="","",Q406-N406)</f>
        <v>720535.06000000052</v>
      </c>
      <c r="S406" s="90">
        <f>IF(N406=0,"",R406/N406)</f>
        <v>7.6624421380572572E-2</v>
      </c>
      <c r="T406" s="240">
        <f>IF(O406="","",Q406-O406)</f>
        <v>1311000</v>
      </c>
      <c r="U406" s="90">
        <f>IF(O406=0,"",T406/O406)</f>
        <v>0.14875751730398276</v>
      </c>
      <c r="V406" s="240">
        <f>IF(P406="","",Q406-P406)</f>
        <v>-1099000</v>
      </c>
      <c r="W406" s="90">
        <f>IF(P406=0,"",V406/P406)</f>
        <v>-9.7923906263922306E-2</v>
      </c>
      <c r="Y406" s="62"/>
      <c r="Z406" s="62"/>
      <c r="AA406" s="62"/>
      <c r="AB406" s="62"/>
      <c r="AC406" s="62"/>
      <c r="AD406" s="62"/>
      <c r="AE406" s="62"/>
      <c r="AF406" s="62"/>
      <c r="AG406" s="62"/>
      <c r="AH406" s="62"/>
      <c r="AI406" s="62"/>
    </row>
    <row r="407" spans="1:35" ht="28.5" customHeight="1">
      <c r="A407" s="67" t="s">
        <v>3415</v>
      </c>
      <c r="B407" s="77" t="s">
        <v>2089</v>
      </c>
      <c r="C407" s="49" t="s">
        <v>2995</v>
      </c>
      <c r="D407" s="49" t="s">
        <v>2657</v>
      </c>
      <c r="E407" s="426" t="s">
        <v>5237</v>
      </c>
      <c r="F407" s="426" t="s">
        <v>5238</v>
      </c>
      <c r="G407" s="435" t="s">
        <v>1352</v>
      </c>
      <c r="H407" s="435" t="s">
        <v>3557</v>
      </c>
      <c r="I407" s="436" t="s">
        <v>3848</v>
      </c>
      <c r="J407" s="437" t="s">
        <v>974</v>
      </c>
      <c r="K407" s="438" t="s">
        <v>2698</v>
      </c>
      <c r="L407" s="46"/>
      <c r="M407" s="55"/>
      <c r="N407" s="88">
        <v>2624412.33</v>
      </c>
      <c r="O407" s="89">
        <v>2531000</v>
      </c>
      <c r="P407" s="89">
        <v>2922000</v>
      </c>
      <c r="Q407" s="89">
        <v>2922000</v>
      </c>
      <c r="R407" s="240">
        <f>IF(N407="","",Q407-N407)</f>
        <v>297587.66999999993</v>
      </c>
      <c r="S407" s="90">
        <f>IF(N407=0,"",R407/N407)</f>
        <v>0.11339211700777214</v>
      </c>
      <c r="T407" s="240">
        <f>IF(O407="","",Q407-O407)</f>
        <v>391000</v>
      </c>
      <c r="U407" s="90">
        <f>IF(O407=0,"",T407/O407)</f>
        <v>0.15448439352034768</v>
      </c>
      <c r="V407" s="240">
        <f>IF(P407="","",Q407-P407)</f>
        <v>0</v>
      </c>
      <c r="W407" s="90">
        <f>IF(P407=0,"",V407/P407)</f>
        <v>0</v>
      </c>
      <c r="Y407" s="62"/>
      <c r="Z407" s="62"/>
      <c r="AA407" s="62"/>
      <c r="AB407" s="62"/>
      <c r="AC407" s="62"/>
      <c r="AD407" s="62"/>
      <c r="AE407" s="62"/>
      <c r="AF407" s="62"/>
      <c r="AG407" s="62"/>
      <c r="AH407" s="62"/>
      <c r="AI407" s="62"/>
    </row>
    <row r="408" spans="1:35" ht="28.5" customHeight="1">
      <c r="A408" s="68" t="s">
        <v>2600</v>
      </c>
      <c r="B408" s="78" t="s">
        <v>2089</v>
      </c>
      <c r="C408" s="50" t="s">
        <v>2997</v>
      </c>
      <c r="D408" s="50" t="s">
        <v>2993</v>
      </c>
      <c r="E408" s="420" t="s">
        <v>2099</v>
      </c>
      <c r="F408" s="420" t="s">
        <v>2098</v>
      </c>
      <c r="G408" s="435"/>
      <c r="H408" s="435"/>
      <c r="I408" s="436"/>
      <c r="J408" s="437"/>
      <c r="K408" s="438"/>
      <c r="L408" s="46"/>
      <c r="M408" s="55"/>
      <c r="N408" s="88">
        <v>0</v>
      </c>
      <c r="O408" s="89">
        <v>0</v>
      </c>
      <c r="P408" s="89">
        <v>0</v>
      </c>
      <c r="Q408" s="89">
        <v>0</v>
      </c>
      <c r="R408" s="240">
        <f>IF(N408="","",Q408-N408)</f>
        <v>0</v>
      </c>
      <c r="S408" s="90" t="str">
        <f>IF(N408=0,"",R408/N408)</f>
        <v/>
      </c>
      <c r="T408" s="240">
        <f>IF(O408="","",Q408-O408)</f>
        <v>0</v>
      </c>
      <c r="U408" s="90" t="str">
        <f>IF(O408=0,"",T408/O408)</f>
        <v/>
      </c>
      <c r="V408" s="240">
        <f>IF(P408="","",Q408-P408)</f>
        <v>0</v>
      </c>
      <c r="W408" s="90" t="str">
        <f>IF(P408=0,"",V408/P408)</f>
        <v/>
      </c>
      <c r="Y408" s="62"/>
      <c r="Z408" s="62"/>
      <c r="AA408" s="62"/>
      <c r="AB408" s="62"/>
      <c r="AC408" s="62"/>
      <c r="AD408" s="62"/>
      <c r="AE408" s="62"/>
      <c r="AF408" s="62"/>
      <c r="AG408" s="62"/>
      <c r="AH408" s="62"/>
      <c r="AI408" s="62"/>
    </row>
    <row r="409" spans="1:35" ht="36" customHeight="1">
      <c r="A409" s="67" t="s">
        <v>2100</v>
      </c>
      <c r="B409" s="77" t="s">
        <v>2089</v>
      </c>
      <c r="C409" s="49" t="s">
        <v>2997</v>
      </c>
      <c r="D409" s="49" t="s">
        <v>2991</v>
      </c>
      <c r="E409" s="426" t="s">
        <v>3861</v>
      </c>
      <c r="F409" s="426" t="s">
        <v>5239</v>
      </c>
      <c r="G409" s="435" t="s">
        <v>558</v>
      </c>
      <c r="H409" s="435" t="s">
        <v>3547</v>
      </c>
      <c r="I409" s="436" t="s">
        <v>3827</v>
      </c>
      <c r="J409" s="437" t="s">
        <v>919</v>
      </c>
      <c r="K409" s="438" t="s">
        <v>2696</v>
      </c>
      <c r="L409" s="46"/>
      <c r="M409" s="55"/>
      <c r="N409" s="88">
        <v>6639162.1600000001</v>
      </c>
      <c r="O409" s="89">
        <v>6277000</v>
      </c>
      <c r="P409" s="89">
        <v>8098000</v>
      </c>
      <c r="Q409" s="89">
        <v>6485000</v>
      </c>
      <c r="R409" s="240">
        <f>IF(N409="","",Q409-N409)</f>
        <v>-154162.16000000015</v>
      </c>
      <c r="S409" s="90">
        <f>IF(N409=0,"",R409/N409)</f>
        <v>-2.322012270295265E-2</v>
      </c>
      <c r="T409" s="240">
        <f>IF(O409="","",Q409-O409)</f>
        <v>208000</v>
      </c>
      <c r="U409" s="90">
        <f>IF(O409=0,"",T409/O409)</f>
        <v>3.3136848813127291E-2</v>
      </c>
      <c r="V409" s="240">
        <f>IF(P409="","",Q409-P409)</f>
        <v>-1613000</v>
      </c>
      <c r="W409" s="90">
        <f>IF(P409=0,"",V409/P409)</f>
        <v>-0.19918498394665349</v>
      </c>
      <c r="Y409" s="62"/>
      <c r="Z409" s="62"/>
      <c r="AA409" s="62"/>
      <c r="AB409" s="62"/>
      <c r="AC409" s="62"/>
      <c r="AD409" s="62"/>
      <c r="AE409" s="62"/>
      <c r="AF409" s="62"/>
      <c r="AG409" s="62"/>
      <c r="AH409" s="62"/>
      <c r="AI409" s="62"/>
    </row>
    <row r="410" spans="1:35" ht="36" customHeight="1">
      <c r="A410" s="67" t="s">
        <v>3416</v>
      </c>
      <c r="B410" s="77" t="s">
        <v>2089</v>
      </c>
      <c r="C410" s="49" t="s">
        <v>2997</v>
      </c>
      <c r="D410" s="49" t="s">
        <v>2656</v>
      </c>
      <c r="E410" s="426" t="s">
        <v>3862</v>
      </c>
      <c r="F410" s="426" t="s">
        <v>5240</v>
      </c>
      <c r="G410" s="435" t="s">
        <v>561</v>
      </c>
      <c r="H410" s="435" t="s">
        <v>3549</v>
      </c>
      <c r="I410" s="436" t="s">
        <v>3830</v>
      </c>
      <c r="J410" s="437" t="s">
        <v>919</v>
      </c>
      <c r="K410" s="438" t="s">
        <v>2696</v>
      </c>
      <c r="L410" s="46"/>
      <c r="M410" s="55"/>
      <c r="N410" s="88">
        <v>1542868.25</v>
      </c>
      <c r="O410" s="89">
        <v>1379000</v>
      </c>
      <c r="P410" s="89">
        <v>2008000</v>
      </c>
      <c r="Q410" s="89">
        <v>1609000</v>
      </c>
      <c r="R410" s="240">
        <f>IF(N410="","",Q410-N410)</f>
        <v>66131.75</v>
      </c>
      <c r="S410" s="90">
        <f>IF(N410=0,"",R410/N410)</f>
        <v>4.2862862723372523E-2</v>
      </c>
      <c r="T410" s="240">
        <f>IF(O410="","",Q410-O410)</f>
        <v>230000</v>
      </c>
      <c r="U410" s="90">
        <f>IF(O410=0,"",T410/O410)</f>
        <v>0.16678752719361856</v>
      </c>
      <c r="V410" s="240">
        <f>IF(P410="","",Q410-P410)</f>
        <v>-399000</v>
      </c>
      <c r="W410" s="90">
        <f>IF(P410=0,"",V410/P410)</f>
        <v>-0.19870517928286852</v>
      </c>
      <c r="Y410" s="62"/>
      <c r="Z410" s="62"/>
      <c r="AA410" s="62"/>
      <c r="AB410" s="62"/>
      <c r="AC410" s="62"/>
      <c r="AD410" s="62"/>
      <c r="AE410" s="62"/>
      <c r="AF410" s="62"/>
      <c r="AG410" s="62"/>
      <c r="AH410" s="62"/>
      <c r="AI410" s="62"/>
    </row>
    <row r="411" spans="1:35" ht="36" customHeight="1">
      <c r="A411" s="67" t="s">
        <v>2101</v>
      </c>
      <c r="B411" s="77" t="s">
        <v>2089</v>
      </c>
      <c r="C411" s="49" t="s">
        <v>2997</v>
      </c>
      <c r="D411" s="49" t="s">
        <v>3001</v>
      </c>
      <c r="E411" s="426" t="s">
        <v>3863</v>
      </c>
      <c r="F411" s="426" t="s">
        <v>3864</v>
      </c>
      <c r="G411" s="435" t="s">
        <v>567</v>
      </c>
      <c r="H411" s="435" t="s">
        <v>3551</v>
      </c>
      <c r="I411" s="436" t="s">
        <v>3837</v>
      </c>
      <c r="J411" s="437" t="s">
        <v>942</v>
      </c>
      <c r="K411" s="438" t="s">
        <v>2697</v>
      </c>
      <c r="L411" s="46"/>
      <c r="M411" s="55"/>
      <c r="N411" s="88">
        <v>1184131.5</v>
      </c>
      <c r="O411" s="89">
        <v>1164000</v>
      </c>
      <c r="P411" s="89">
        <v>1445000</v>
      </c>
      <c r="Q411" s="89">
        <v>1210000</v>
      </c>
      <c r="R411" s="240">
        <f>IF(N411="","",Q411-N411)</f>
        <v>25868.5</v>
      </c>
      <c r="S411" s="90">
        <f>IF(N411=0,"",R411/N411)</f>
        <v>2.1845968965440072E-2</v>
      </c>
      <c r="T411" s="240">
        <f>IF(O411="","",Q411-O411)</f>
        <v>46000</v>
      </c>
      <c r="U411" s="90">
        <f>IF(O411=0,"",T411/O411)</f>
        <v>3.951890034364261E-2</v>
      </c>
      <c r="V411" s="240">
        <f>IF(P411="","",Q411-P411)</f>
        <v>-235000</v>
      </c>
      <c r="W411" s="90">
        <f>IF(P411=0,"",V411/P411)</f>
        <v>-0.16262975778546712</v>
      </c>
      <c r="Y411" s="62"/>
      <c r="Z411" s="62"/>
      <c r="AA411" s="62"/>
      <c r="AB411" s="62"/>
      <c r="AC411" s="62"/>
      <c r="AD411" s="62"/>
      <c r="AE411" s="62"/>
      <c r="AF411" s="62"/>
      <c r="AG411" s="62"/>
      <c r="AH411" s="62"/>
      <c r="AI411" s="62"/>
    </row>
    <row r="412" spans="1:35" ht="36" customHeight="1">
      <c r="A412" s="67" t="s">
        <v>3417</v>
      </c>
      <c r="B412" s="77" t="s">
        <v>2089</v>
      </c>
      <c r="C412" s="49" t="s">
        <v>2997</v>
      </c>
      <c r="D412" s="49" t="s">
        <v>1307</v>
      </c>
      <c r="E412" s="426" t="s">
        <v>3865</v>
      </c>
      <c r="F412" s="426" t="s">
        <v>3866</v>
      </c>
      <c r="G412" s="435" t="s">
        <v>569</v>
      </c>
      <c r="H412" s="435" t="s">
        <v>3553</v>
      </c>
      <c r="I412" s="436" t="s">
        <v>3840</v>
      </c>
      <c r="J412" s="437" t="s">
        <v>942</v>
      </c>
      <c r="K412" s="438" t="s">
        <v>2697</v>
      </c>
      <c r="L412" s="46"/>
      <c r="M412" s="55"/>
      <c r="N412" s="88">
        <v>136385.54999999999</v>
      </c>
      <c r="O412" s="89">
        <v>142000</v>
      </c>
      <c r="P412" s="89">
        <v>146000</v>
      </c>
      <c r="Q412" s="89">
        <v>123000</v>
      </c>
      <c r="R412" s="240">
        <f>IF(N412="","",Q412-N412)</f>
        <v>-13385.549999999988</v>
      </c>
      <c r="S412" s="90">
        <f>IF(N412=0,"",R412/N412)</f>
        <v>-9.814492811005264E-2</v>
      </c>
      <c r="T412" s="240">
        <f>IF(O412="","",Q412-O412)</f>
        <v>-19000</v>
      </c>
      <c r="U412" s="90">
        <f>IF(O412=0,"",T412/O412)</f>
        <v>-0.13380281690140844</v>
      </c>
      <c r="V412" s="240">
        <f>IF(P412="","",Q412-P412)</f>
        <v>-23000</v>
      </c>
      <c r="W412" s="90">
        <f>IF(P412=0,"",V412/P412)</f>
        <v>-0.15753424657534246</v>
      </c>
      <c r="Y412" s="62"/>
      <c r="Z412" s="62"/>
      <c r="AA412" s="62"/>
      <c r="AB412" s="62"/>
      <c r="AC412" s="62"/>
      <c r="AD412" s="62"/>
      <c r="AE412" s="62"/>
      <c r="AF412" s="62"/>
      <c r="AG412" s="62"/>
      <c r="AH412" s="62"/>
      <c r="AI412" s="62"/>
    </row>
    <row r="413" spans="1:35" ht="33" customHeight="1">
      <c r="A413" s="67" t="s">
        <v>2102</v>
      </c>
      <c r="B413" s="77" t="s">
        <v>2089</v>
      </c>
      <c r="C413" s="49" t="s">
        <v>2997</v>
      </c>
      <c r="D413" s="49" t="s">
        <v>2463</v>
      </c>
      <c r="E413" s="426" t="s">
        <v>3867</v>
      </c>
      <c r="F413" s="426" t="s">
        <v>5241</v>
      </c>
      <c r="G413" s="435" t="s">
        <v>575</v>
      </c>
      <c r="H413" s="435" t="s">
        <v>3555</v>
      </c>
      <c r="I413" s="436" t="s">
        <v>3846</v>
      </c>
      <c r="J413" s="437" t="s">
        <v>974</v>
      </c>
      <c r="K413" s="438" t="s">
        <v>2698</v>
      </c>
      <c r="L413" s="46"/>
      <c r="M413" s="55"/>
      <c r="N413" s="88">
        <v>7708494.6200000001</v>
      </c>
      <c r="O413" s="89">
        <v>7712000</v>
      </c>
      <c r="P413" s="89">
        <v>9050000</v>
      </c>
      <c r="Q413" s="89">
        <v>7638000</v>
      </c>
      <c r="R413" s="240">
        <f>IF(N413="","",Q413-N413)</f>
        <v>-70494.620000000112</v>
      </c>
      <c r="S413" s="90">
        <f>IF(N413=0,"",R413/N413)</f>
        <v>-9.1450566518005965E-3</v>
      </c>
      <c r="T413" s="240">
        <f>IF(O413="","",Q413-O413)</f>
        <v>-74000</v>
      </c>
      <c r="U413" s="90">
        <f>IF(O413=0,"",T413/O413)</f>
        <v>-9.5954356846473035E-3</v>
      </c>
      <c r="V413" s="240">
        <f>IF(P413="","",Q413-P413)</f>
        <v>-1412000</v>
      </c>
      <c r="W413" s="90">
        <f>IF(P413=0,"",V413/P413)</f>
        <v>-0.1560220994475138</v>
      </c>
      <c r="Y413" s="62"/>
      <c r="Z413" s="62"/>
      <c r="AA413" s="62"/>
      <c r="AB413" s="62"/>
      <c r="AC413" s="62"/>
      <c r="AD413" s="62"/>
      <c r="AE413" s="62"/>
      <c r="AF413" s="62"/>
      <c r="AG413" s="62"/>
      <c r="AH413" s="62"/>
      <c r="AI413" s="62"/>
    </row>
    <row r="414" spans="1:35" ht="36" customHeight="1">
      <c r="A414" s="67" t="s">
        <v>3418</v>
      </c>
      <c r="B414" s="77" t="s">
        <v>2089</v>
      </c>
      <c r="C414" s="49" t="s">
        <v>2997</v>
      </c>
      <c r="D414" s="49" t="s">
        <v>2657</v>
      </c>
      <c r="E414" s="426" t="s">
        <v>3868</v>
      </c>
      <c r="F414" s="426" t="s">
        <v>5242</v>
      </c>
      <c r="G414" s="435" t="s">
        <v>1352</v>
      </c>
      <c r="H414" s="435" t="s">
        <v>3557</v>
      </c>
      <c r="I414" s="436" t="s">
        <v>3848</v>
      </c>
      <c r="J414" s="437" t="s">
        <v>974</v>
      </c>
      <c r="K414" s="438" t="s">
        <v>2698</v>
      </c>
      <c r="L414" s="46"/>
      <c r="M414" s="55"/>
      <c r="N414" s="88">
        <v>1758491.35</v>
      </c>
      <c r="O414" s="89">
        <v>1763000</v>
      </c>
      <c r="P414" s="89">
        <v>2255000</v>
      </c>
      <c r="Q414" s="89">
        <v>2024000</v>
      </c>
      <c r="R414" s="240">
        <f>IF(N414="","",Q414-N414)</f>
        <v>265508.64999999991</v>
      </c>
      <c r="S414" s="90">
        <f>IF(N414=0,"",R414/N414)</f>
        <v>0.15098661133590444</v>
      </c>
      <c r="T414" s="240">
        <f>IF(O414="","",Q414-O414)</f>
        <v>261000</v>
      </c>
      <c r="U414" s="90">
        <f>IF(O414=0,"",T414/O414)</f>
        <v>0.14804310833806011</v>
      </c>
      <c r="V414" s="240">
        <f>IF(P414="","",Q414-P414)</f>
        <v>-231000</v>
      </c>
      <c r="W414" s="90">
        <f>IF(P414=0,"",V414/P414)</f>
        <v>-0.1024390243902439</v>
      </c>
      <c r="Y414" s="62"/>
      <c r="Z414" s="62"/>
      <c r="AA414" s="62"/>
      <c r="AB414" s="62"/>
      <c r="AC414" s="62"/>
      <c r="AD414" s="62"/>
      <c r="AE414" s="62"/>
      <c r="AF414" s="62"/>
      <c r="AG414" s="62"/>
      <c r="AH414" s="62"/>
      <c r="AI414" s="62"/>
    </row>
    <row r="415" spans="1:35" ht="36" customHeight="1">
      <c r="A415" s="68" t="s">
        <v>2103</v>
      </c>
      <c r="B415" s="78" t="s">
        <v>2089</v>
      </c>
      <c r="C415" s="50" t="s">
        <v>3002</v>
      </c>
      <c r="D415" s="50" t="s">
        <v>2993</v>
      </c>
      <c r="E415" s="420" t="s">
        <v>2105</v>
      </c>
      <c r="F415" s="420" t="s">
        <v>2104</v>
      </c>
      <c r="G415" s="435"/>
      <c r="H415" s="435"/>
      <c r="I415" s="436"/>
      <c r="J415" s="437"/>
      <c r="K415" s="438"/>
      <c r="L415" s="46"/>
      <c r="M415" s="55"/>
      <c r="N415" s="88">
        <v>0</v>
      </c>
      <c r="O415" s="89">
        <v>0</v>
      </c>
      <c r="P415" s="89">
        <v>0</v>
      </c>
      <c r="Q415" s="89">
        <v>0</v>
      </c>
      <c r="R415" s="240">
        <f>IF(N415="","",Q415-N415)</f>
        <v>0</v>
      </c>
      <c r="S415" s="90" t="str">
        <f>IF(N415=0,"",R415/N415)</f>
        <v/>
      </c>
      <c r="T415" s="240">
        <f>IF(O415="","",Q415-O415)</f>
        <v>0</v>
      </c>
      <c r="U415" s="90" t="str">
        <f>IF(O415=0,"",T415/O415)</f>
        <v/>
      </c>
      <c r="V415" s="240">
        <f>IF(P415="","",Q415-P415)</f>
        <v>0</v>
      </c>
      <c r="W415" s="90" t="str">
        <f>IF(P415=0,"",V415/P415)</f>
        <v/>
      </c>
      <c r="Y415" s="62"/>
      <c r="Z415" s="62"/>
      <c r="AA415" s="62"/>
      <c r="AB415" s="62"/>
      <c r="AC415" s="62"/>
      <c r="AD415" s="62"/>
      <c r="AE415" s="62"/>
      <c r="AF415" s="62"/>
      <c r="AG415" s="62"/>
      <c r="AH415" s="62"/>
      <c r="AI415" s="62"/>
    </row>
    <row r="416" spans="1:35" ht="36" customHeight="1">
      <c r="A416" s="67" t="s">
        <v>2106</v>
      </c>
      <c r="B416" s="77" t="s">
        <v>2089</v>
      </c>
      <c r="C416" s="49" t="s">
        <v>3002</v>
      </c>
      <c r="D416" s="49" t="s">
        <v>2991</v>
      </c>
      <c r="E416" s="426" t="s">
        <v>3869</v>
      </c>
      <c r="F416" s="426" t="s">
        <v>5243</v>
      </c>
      <c r="G416" s="435" t="s">
        <v>558</v>
      </c>
      <c r="H416" s="435" t="s">
        <v>3547</v>
      </c>
      <c r="I416" s="436" t="s">
        <v>3827</v>
      </c>
      <c r="J416" s="437" t="s">
        <v>919</v>
      </c>
      <c r="K416" s="438" t="s">
        <v>2696</v>
      </c>
      <c r="L416" s="46"/>
      <c r="M416" s="55"/>
      <c r="N416" s="88">
        <v>0</v>
      </c>
      <c r="O416" s="89">
        <v>102000</v>
      </c>
      <c r="P416" s="89">
        <v>102000</v>
      </c>
      <c r="Q416" s="89">
        <v>0</v>
      </c>
      <c r="R416" s="240">
        <f>IF(N416="","",Q416-N416)</f>
        <v>0</v>
      </c>
      <c r="S416" s="90" t="str">
        <f>IF(N416=0,"",R416/N416)</f>
        <v/>
      </c>
      <c r="T416" s="240">
        <f>IF(O416="","",Q416-O416)</f>
        <v>-102000</v>
      </c>
      <c r="U416" s="90">
        <f>IF(O416=0,"",T416/O416)</f>
        <v>-1</v>
      </c>
      <c r="V416" s="240">
        <f>IF(P416="","",Q416-P416)</f>
        <v>-102000</v>
      </c>
      <c r="W416" s="90">
        <f>IF(P416=0,"",V416/P416)</f>
        <v>-1</v>
      </c>
      <c r="Y416" s="62"/>
      <c r="Z416" s="62"/>
      <c r="AA416" s="62"/>
      <c r="AB416" s="62"/>
      <c r="AC416" s="62"/>
      <c r="AD416" s="62"/>
      <c r="AE416" s="62"/>
      <c r="AF416" s="62"/>
      <c r="AG416" s="62"/>
      <c r="AH416" s="62"/>
      <c r="AI416" s="62"/>
    </row>
    <row r="417" spans="1:35" ht="36" customHeight="1">
      <c r="A417" s="67" t="s">
        <v>3419</v>
      </c>
      <c r="B417" s="77" t="s">
        <v>2089</v>
      </c>
      <c r="C417" s="49" t="s">
        <v>3002</v>
      </c>
      <c r="D417" s="49" t="s">
        <v>2656</v>
      </c>
      <c r="E417" s="426" t="s">
        <v>3870</v>
      </c>
      <c r="F417" s="426" t="s">
        <v>5244</v>
      </c>
      <c r="G417" s="435" t="s">
        <v>561</v>
      </c>
      <c r="H417" s="435" t="s">
        <v>3549</v>
      </c>
      <c r="I417" s="436" t="s">
        <v>3830</v>
      </c>
      <c r="J417" s="437" t="s">
        <v>919</v>
      </c>
      <c r="K417" s="438" t="s">
        <v>2696</v>
      </c>
      <c r="L417" s="46"/>
      <c r="M417" s="55"/>
      <c r="N417" s="88">
        <v>0</v>
      </c>
      <c r="O417" s="89">
        <v>0</v>
      </c>
      <c r="P417" s="89">
        <v>0</v>
      </c>
      <c r="Q417" s="89">
        <v>0</v>
      </c>
      <c r="R417" s="240">
        <f>IF(N417="","",Q417-N417)</f>
        <v>0</v>
      </c>
      <c r="S417" s="90" t="str">
        <f>IF(N417=0,"",R417/N417)</f>
        <v/>
      </c>
      <c r="T417" s="240">
        <f>IF(O417="","",Q417-O417)</f>
        <v>0</v>
      </c>
      <c r="U417" s="90" t="str">
        <f>IF(O417=0,"",T417/O417)</f>
        <v/>
      </c>
      <c r="V417" s="240">
        <f>IF(P417="","",Q417-P417)</f>
        <v>0</v>
      </c>
      <c r="W417" s="90" t="str">
        <f>IF(P417=0,"",V417/P417)</f>
        <v/>
      </c>
      <c r="Y417" s="62"/>
      <c r="Z417" s="62"/>
      <c r="AA417" s="62"/>
      <c r="AB417" s="62"/>
      <c r="AC417" s="62"/>
      <c r="AD417" s="62"/>
      <c r="AE417" s="62"/>
      <c r="AF417" s="62"/>
      <c r="AG417" s="62"/>
      <c r="AH417" s="62"/>
      <c r="AI417" s="62"/>
    </row>
    <row r="418" spans="1:35" ht="36" customHeight="1">
      <c r="A418" s="67" t="s">
        <v>2107</v>
      </c>
      <c r="B418" s="77" t="s">
        <v>2089</v>
      </c>
      <c r="C418" s="49" t="s">
        <v>3002</v>
      </c>
      <c r="D418" s="49" t="s">
        <v>3001</v>
      </c>
      <c r="E418" s="426" t="s">
        <v>3871</v>
      </c>
      <c r="F418" s="426" t="s">
        <v>3872</v>
      </c>
      <c r="G418" s="435" t="s">
        <v>567</v>
      </c>
      <c r="H418" s="435" t="s">
        <v>3551</v>
      </c>
      <c r="I418" s="436" t="s">
        <v>3837</v>
      </c>
      <c r="J418" s="437" t="s">
        <v>942</v>
      </c>
      <c r="K418" s="438" t="s">
        <v>2697</v>
      </c>
      <c r="L418" s="46"/>
      <c r="M418" s="55"/>
      <c r="N418" s="88">
        <v>0</v>
      </c>
      <c r="O418" s="89">
        <v>465000</v>
      </c>
      <c r="P418" s="89">
        <v>465000</v>
      </c>
      <c r="Q418" s="89">
        <v>0</v>
      </c>
      <c r="R418" s="240">
        <f>IF(N418="","",Q418-N418)</f>
        <v>0</v>
      </c>
      <c r="S418" s="90" t="str">
        <f>IF(N418=0,"",R418/N418)</f>
        <v/>
      </c>
      <c r="T418" s="240">
        <f>IF(O418="","",Q418-O418)</f>
        <v>-465000</v>
      </c>
      <c r="U418" s="90">
        <f>IF(O418=0,"",T418/O418)</f>
        <v>-1</v>
      </c>
      <c r="V418" s="240">
        <f>IF(P418="","",Q418-P418)</f>
        <v>-465000</v>
      </c>
      <c r="W418" s="90">
        <f>IF(P418=0,"",V418/P418)</f>
        <v>-1</v>
      </c>
      <c r="Y418" s="62"/>
      <c r="Z418" s="62"/>
      <c r="AA418" s="62"/>
      <c r="AB418" s="62"/>
      <c r="AC418" s="62"/>
      <c r="AD418" s="62"/>
      <c r="AE418" s="62"/>
      <c r="AF418" s="62"/>
      <c r="AG418" s="62"/>
      <c r="AH418" s="62"/>
      <c r="AI418" s="62"/>
    </row>
    <row r="419" spans="1:35" ht="36" customHeight="1">
      <c r="A419" s="67" t="s">
        <v>3420</v>
      </c>
      <c r="B419" s="77" t="s">
        <v>2089</v>
      </c>
      <c r="C419" s="49" t="s">
        <v>3002</v>
      </c>
      <c r="D419" s="49" t="s">
        <v>1307</v>
      </c>
      <c r="E419" s="426" t="s">
        <v>3873</v>
      </c>
      <c r="F419" s="426" t="s">
        <v>3874</v>
      </c>
      <c r="G419" s="435" t="s">
        <v>569</v>
      </c>
      <c r="H419" s="435" t="s">
        <v>3553</v>
      </c>
      <c r="I419" s="436" t="s">
        <v>3840</v>
      </c>
      <c r="J419" s="437" t="s">
        <v>942</v>
      </c>
      <c r="K419" s="438" t="s">
        <v>2697</v>
      </c>
      <c r="L419" s="46"/>
      <c r="M419" s="55"/>
      <c r="N419" s="88">
        <v>0</v>
      </c>
      <c r="O419" s="89">
        <v>0</v>
      </c>
      <c r="P419" s="89">
        <v>0</v>
      </c>
      <c r="Q419" s="89">
        <v>0</v>
      </c>
      <c r="R419" s="240">
        <f>IF(N419="","",Q419-N419)</f>
        <v>0</v>
      </c>
      <c r="S419" s="90" t="str">
        <f>IF(N419=0,"",R419/N419)</f>
        <v/>
      </c>
      <c r="T419" s="240">
        <f>IF(O419="","",Q419-O419)</f>
        <v>0</v>
      </c>
      <c r="U419" s="90" t="str">
        <f>IF(O419=0,"",T419/O419)</f>
        <v/>
      </c>
      <c r="V419" s="240">
        <f>IF(P419="","",Q419-P419)</f>
        <v>0</v>
      </c>
      <c r="W419" s="90" t="str">
        <f>IF(P419=0,"",V419/P419)</f>
        <v/>
      </c>
      <c r="Y419" s="62"/>
      <c r="Z419" s="62"/>
      <c r="AA419" s="62"/>
      <c r="AB419" s="62"/>
      <c r="AC419" s="62"/>
      <c r="AD419" s="62"/>
      <c r="AE419" s="62"/>
      <c r="AF419" s="62"/>
      <c r="AG419" s="62"/>
      <c r="AH419" s="62"/>
      <c r="AI419" s="62"/>
    </row>
    <row r="420" spans="1:35" ht="28.5" customHeight="1">
      <c r="A420" s="66" t="s">
        <v>2108</v>
      </c>
      <c r="B420" s="75" t="s">
        <v>2089</v>
      </c>
      <c r="C420" s="52" t="s">
        <v>2461</v>
      </c>
      <c r="D420" s="52" t="s">
        <v>2993</v>
      </c>
      <c r="E420" s="434" t="s">
        <v>1447</v>
      </c>
      <c r="F420" s="420" t="s">
        <v>1446</v>
      </c>
      <c r="G420" s="435"/>
      <c r="H420" s="435"/>
      <c r="I420" s="436"/>
      <c r="J420" s="437"/>
      <c r="K420" s="438"/>
      <c r="L420" s="46"/>
      <c r="M420" s="55"/>
      <c r="N420" s="88">
        <v>0</v>
      </c>
      <c r="O420" s="89">
        <v>0</v>
      </c>
      <c r="P420" s="89">
        <v>0</v>
      </c>
      <c r="Q420" s="89">
        <v>0</v>
      </c>
      <c r="R420" s="240">
        <f>IF(N420="","",Q420-N420)</f>
        <v>0</v>
      </c>
      <c r="S420" s="90" t="str">
        <f>IF(N420=0,"",R420/N420)</f>
        <v/>
      </c>
      <c r="T420" s="240">
        <f>IF(O420="","",Q420-O420)</f>
        <v>0</v>
      </c>
      <c r="U420" s="90" t="str">
        <f>IF(O420=0,"",T420/O420)</f>
        <v/>
      </c>
      <c r="V420" s="240">
        <f>IF(P420="","",Q420-P420)</f>
        <v>0</v>
      </c>
      <c r="W420" s="90" t="str">
        <f>IF(P420=0,"",V420/P420)</f>
        <v/>
      </c>
      <c r="Y420" s="62"/>
      <c r="Z420" s="62"/>
      <c r="AA420" s="62"/>
      <c r="AB420" s="62"/>
      <c r="AC420" s="62"/>
      <c r="AD420" s="62"/>
      <c r="AE420" s="62"/>
      <c r="AF420" s="62"/>
      <c r="AG420" s="62"/>
      <c r="AH420" s="62"/>
      <c r="AI420" s="62"/>
    </row>
    <row r="421" spans="1:35" ht="28.5" customHeight="1">
      <c r="A421" s="67" t="s">
        <v>1448</v>
      </c>
      <c r="B421" s="77" t="s">
        <v>2089</v>
      </c>
      <c r="C421" s="49" t="s">
        <v>2461</v>
      </c>
      <c r="D421" s="49" t="s">
        <v>2991</v>
      </c>
      <c r="E421" s="426" t="s">
        <v>3875</v>
      </c>
      <c r="F421" s="426" t="s">
        <v>3876</v>
      </c>
      <c r="G421" s="435" t="s">
        <v>558</v>
      </c>
      <c r="H421" s="435" t="s">
        <v>3547</v>
      </c>
      <c r="I421" s="436" t="s">
        <v>3827</v>
      </c>
      <c r="J421" s="437" t="s">
        <v>919</v>
      </c>
      <c r="K421" s="438" t="s">
        <v>2696</v>
      </c>
      <c r="L421" s="46"/>
      <c r="M421" s="55"/>
      <c r="N421" s="88">
        <v>33847957.759999998</v>
      </c>
      <c r="O421" s="89">
        <f>35924000-389000</f>
        <v>35535000</v>
      </c>
      <c r="P421" s="89">
        <v>37330000</v>
      </c>
      <c r="Q421" s="89">
        <v>38729000</v>
      </c>
      <c r="R421" s="240">
        <f>IF(N421="","",Q421-N421)</f>
        <v>4881042.2400000021</v>
      </c>
      <c r="S421" s="90">
        <f>IF(N421=0,"",R421/N421)</f>
        <v>0.14420492588088135</v>
      </c>
      <c r="T421" s="240">
        <f>IF(O421="","",Q421-O421)</f>
        <v>3194000</v>
      </c>
      <c r="U421" s="90">
        <f>IF(O421=0,"",T421/O421)</f>
        <v>8.9883213732939352E-2</v>
      </c>
      <c r="V421" s="240">
        <f>IF(P421="","",Q421-P421)</f>
        <v>1399000</v>
      </c>
      <c r="W421" s="90">
        <f>IF(P421=0,"",V421/P421)</f>
        <v>3.7476560407179213E-2</v>
      </c>
      <c r="Y421" s="62"/>
      <c r="Z421" s="62"/>
      <c r="AA421" s="62"/>
      <c r="AB421" s="62"/>
      <c r="AC421" s="62"/>
      <c r="AD421" s="62"/>
      <c r="AE421" s="62"/>
      <c r="AF421" s="62"/>
      <c r="AG421" s="62"/>
      <c r="AH421" s="62"/>
      <c r="AI421" s="62"/>
    </row>
    <row r="422" spans="1:35" ht="28.5" customHeight="1">
      <c r="A422" s="67" t="s">
        <v>3421</v>
      </c>
      <c r="B422" s="77" t="s">
        <v>2089</v>
      </c>
      <c r="C422" s="49" t="s">
        <v>2461</v>
      </c>
      <c r="D422" s="49" t="s">
        <v>2656</v>
      </c>
      <c r="E422" s="426" t="s">
        <v>3877</v>
      </c>
      <c r="F422" s="426" t="s">
        <v>3878</v>
      </c>
      <c r="G422" s="435" t="s">
        <v>561</v>
      </c>
      <c r="H422" s="435" t="s">
        <v>3549</v>
      </c>
      <c r="I422" s="436" t="s">
        <v>3830</v>
      </c>
      <c r="J422" s="437" t="s">
        <v>919</v>
      </c>
      <c r="K422" s="438" t="s">
        <v>2696</v>
      </c>
      <c r="L422" s="46"/>
      <c r="M422" s="55"/>
      <c r="N422" s="88">
        <v>7981271.6299999999</v>
      </c>
      <c r="O422" s="89">
        <f>8286000-197000</f>
        <v>8089000</v>
      </c>
      <c r="P422" s="89">
        <v>9220000</v>
      </c>
      <c r="Q422" s="89">
        <v>9930000</v>
      </c>
      <c r="R422" s="240">
        <f>IF(N422="","",Q422-N422)</f>
        <v>1948728.37</v>
      </c>
      <c r="S422" s="90">
        <f>IF(N422=0,"",R422/N422)</f>
        <v>0.24416264228811871</v>
      </c>
      <c r="T422" s="240">
        <f>IF(O422="","",Q422-O422)</f>
        <v>1841000</v>
      </c>
      <c r="U422" s="90">
        <f>IF(O422=0,"",T422/O422)</f>
        <v>0.22759302756830263</v>
      </c>
      <c r="V422" s="240">
        <f>IF(P422="","",Q422-P422)</f>
        <v>710000</v>
      </c>
      <c r="W422" s="90">
        <f>IF(P422=0,"",V422/P422)</f>
        <v>7.7006507592190895E-2</v>
      </c>
      <c r="Y422" s="62"/>
      <c r="Z422" s="62"/>
      <c r="AA422" s="62"/>
      <c r="AB422" s="62"/>
      <c r="AC422" s="62"/>
      <c r="AD422" s="62"/>
      <c r="AE422" s="62"/>
      <c r="AF422" s="62"/>
      <c r="AG422" s="62"/>
      <c r="AH422" s="62"/>
      <c r="AI422" s="62"/>
    </row>
    <row r="423" spans="1:35" ht="28.5" customHeight="1">
      <c r="A423" s="67" t="s">
        <v>1449</v>
      </c>
      <c r="B423" s="77" t="s">
        <v>2089</v>
      </c>
      <c r="C423" s="49" t="s">
        <v>2461</v>
      </c>
      <c r="D423" s="49" t="s">
        <v>3001</v>
      </c>
      <c r="E423" s="426" t="s">
        <v>3879</v>
      </c>
      <c r="F423" s="426" t="s">
        <v>5245</v>
      </c>
      <c r="G423" s="435" t="s">
        <v>567</v>
      </c>
      <c r="H423" s="435" t="s">
        <v>3551</v>
      </c>
      <c r="I423" s="436" t="s">
        <v>3837</v>
      </c>
      <c r="J423" s="437" t="s">
        <v>942</v>
      </c>
      <c r="K423" s="438" t="s">
        <v>2697</v>
      </c>
      <c r="L423" s="46"/>
      <c r="M423" s="55"/>
      <c r="N423" s="88">
        <v>5857101.0899999999</v>
      </c>
      <c r="O423" s="89">
        <v>5934000</v>
      </c>
      <c r="P423" s="89">
        <v>6225000</v>
      </c>
      <c r="Q423" s="89">
        <v>6587000</v>
      </c>
      <c r="R423" s="240">
        <f>IF(N423="","",Q423-N423)</f>
        <v>729898.91000000015</v>
      </c>
      <c r="S423" s="90">
        <f>IF(N423=0,"",R423/N423)</f>
        <v>0.12461777571948995</v>
      </c>
      <c r="T423" s="240">
        <f>IF(O423="","",Q423-O423)</f>
        <v>653000</v>
      </c>
      <c r="U423" s="90">
        <f>IF(O423=0,"",T423/O423)</f>
        <v>0.1100438153016515</v>
      </c>
      <c r="V423" s="240">
        <f>IF(P423="","",Q423-P423)</f>
        <v>362000</v>
      </c>
      <c r="W423" s="90">
        <f>IF(P423=0,"",V423/P423)</f>
        <v>5.8152610441767068E-2</v>
      </c>
      <c r="Y423" s="62"/>
      <c r="Z423" s="62"/>
      <c r="AA423" s="62"/>
      <c r="AB423" s="62"/>
      <c r="AC423" s="62"/>
      <c r="AD423" s="62"/>
      <c r="AE423" s="62"/>
      <c r="AF423" s="62"/>
      <c r="AG423" s="62"/>
      <c r="AH423" s="62"/>
      <c r="AI423" s="62"/>
    </row>
    <row r="424" spans="1:35" ht="28.5" customHeight="1">
      <c r="A424" s="67" t="s">
        <v>3422</v>
      </c>
      <c r="B424" s="77" t="s">
        <v>2089</v>
      </c>
      <c r="C424" s="49" t="s">
        <v>2461</v>
      </c>
      <c r="D424" s="49" t="s">
        <v>1307</v>
      </c>
      <c r="E424" s="426" t="s">
        <v>3880</v>
      </c>
      <c r="F424" s="426" t="s">
        <v>5246</v>
      </c>
      <c r="G424" s="435" t="s">
        <v>569</v>
      </c>
      <c r="H424" s="435" t="s">
        <v>3553</v>
      </c>
      <c r="I424" s="436" t="s">
        <v>3840</v>
      </c>
      <c r="J424" s="437" t="s">
        <v>942</v>
      </c>
      <c r="K424" s="438" t="s">
        <v>2697</v>
      </c>
      <c r="L424" s="46"/>
      <c r="M424" s="55"/>
      <c r="N424" s="88">
        <v>646819.67000000004</v>
      </c>
      <c r="O424" s="89">
        <v>734000</v>
      </c>
      <c r="P424" s="89">
        <v>586000</v>
      </c>
      <c r="Q424" s="89">
        <v>748000</v>
      </c>
      <c r="R424" s="240">
        <f>IF(N424="","",Q424-N424)</f>
        <v>101180.32999999996</v>
      </c>
      <c r="S424" s="90">
        <f>IF(N424=0,"",R424/N424)</f>
        <v>0.15642741662448198</v>
      </c>
      <c r="T424" s="240">
        <f>IF(O424="","",Q424-O424)</f>
        <v>14000</v>
      </c>
      <c r="U424" s="90">
        <f>IF(O424=0,"",T424/O424)</f>
        <v>1.9073569482288829E-2</v>
      </c>
      <c r="V424" s="240">
        <f>IF(P424="","",Q424-P424)</f>
        <v>162000</v>
      </c>
      <c r="W424" s="90">
        <f>IF(P424=0,"",V424/P424)</f>
        <v>0.2764505119453925</v>
      </c>
      <c r="Y424" s="62"/>
      <c r="Z424" s="62"/>
      <c r="AA424" s="62"/>
      <c r="AB424" s="62"/>
      <c r="AC424" s="62"/>
      <c r="AD424" s="62"/>
      <c r="AE424" s="62"/>
      <c r="AF424" s="62"/>
      <c r="AG424" s="62"/>
      <c r="AH424" s="62"/>
      <c r="AI424" s="62"/>
    </row>
    <row r="425" spans="1:35" ht="28.5" customHeight="1">
      <c r="A425" s="67" t="s">
        <v>1450</v>
      </c>
      <c r="B425" s="77" t="s">
        <v>2089</v>
      </c>
      <c r="C425" s="49" t="s">
        <v>2461</v>
      </c>
      <c r="D425" s="49" t="s">
        <v>2463</v>
      </c>
      <c r="E425" s="426" t="s">
        <v>3881</v>
      </c>
      <c r="F425" s="426" t="s">
        <v>5247</v>
      </c>
      <c r="G425" s="435" t="s">
        <v>575</v>
      </c>
      <c r="H425" s="435" t="s">
        <v>3555</v>
      </c>
      <c r="I425" s="436" t="s">
        <v>3846</v>
      </c>
      <c r="J425" s="437" t="s">
        <v>974</v>
      </c>
      <c r="K425" s="438" t="s">
        <v>2698</v>
      </c>
      <c r="L425" s="46"/>
      <c r="M425" s="55"/>
      <c r="N425" s="88">
        <v>46429074.009999998</v>
      </c>
      <c r="O425" s="89">
        <f>46345000-174000</f>
        <v>46171000</v>
      </c>
      <c r="P425" s="89">
        <v>49715000</v>
      </c>
      <c r="Q425" s="89">
        <v>50730000</v>
      </c>
      <c r="R425" s="240">
        <f>IF(N425="","",Q425-N425)</f>
        <v>4300925.9900000021</v>
      </c>
      <c r="S425" s="90">
        <f>IF(N425=0,"",R425/N425)</f>
        <v>9.2634326264479427E-2</v>
      </c>
      <c r="T425" s="240">
        <f>IF(O425="","",Q425-O425)</f>
        <v>4559000</v>
      </c>
      <c r="U425" s="90">
        <f>IF(O425=0,"",T425/O425)</f>
        <v>9.8741634359229821E-2</v>
      </c>
      <c r="V425" s="240">
        <f>IF(P425="","",Q425-P425)</f>
        <v>1015000</v>
      </c>
      <c r="W425" s="90">
        <f>IF(P425=0,"",V425/P425)</f>
        <v>2.0416373327969424E-2</v>
      </c>
      <c r="Y425" s="62"/>
      <c r="Z425" s="62"/>
      <c r="AA425" s="62"/>
      <c r="AB425" s="62"/>
      <c r="AC425" s="62"/>
      <c r="AD425" s="62"/>
      <c r="AE425" s="62"/>
      <c r="AF425" s="62"/>
      <c r="AG425" s="62"/>
      <c r="AH425" s="62"/>
      <c r="AI425" s="62"/>
    </row>
    <row r="426" spans="1:35" ht="28.5" customHeight="1">
      <c r="A426" s="67" t="s">
        <v>2744</v>
      </c>
      <c r="B426" s="77" t="s">
        <v>2089</v>
      </c>
      <c r="C426" s="49" t="s">
        <v>2461</v>
      </c>
      <c r="D426" s="49" t="s">
        <v>2657</v>
      </c>
      <c r="E426" s="426" t="s">
        <v>3882</v>
      </c>
      <c r="F426" s="426" t="s">
        <v>5248</v>
      </c>
      <c r="G426" s="435" t="s">
        <v>1352</v>
      </c>
      <c r="H426" s="435" t="s">
        <v>3557</v>
      </c>
      <c r="I426" s="436" t="s">
        <v>3848</v>
      </c>
      <c r="J426" s="437" t="s">
        <v>974</v>
      </c>
      <c r="K426" s="438" t="s">
        <v>2698</v>
      </c>
      <c r="L426" s="46"/>
      <c r="M426" s="55"/>
      <c r="N426" s="88">
        <v>7767235.8700000001</v>
      </c>
      <c r="O426" s="89">
        <f>8105000-91000</f>
        <v>8014000</v>
      </c>
      <c r="P426" s="89">
        <v>8447000</v>
      </c>
      <c r="Q426" s="89">
        <v>9096000</v>
      </c>
      <c r="R426" s="240">
        <f>IF(N426="","",Q426-N426)</f>
        <v>1328764.1299999999</v>
      </c>
      <c r="S426" s="90">
        <f>IF(N426=0,"",R426/N426)</f>
        <v>0.17107297270734226</v>
      </c>
      <c r="T426" s="240">
        <f>IF(O426="","",Q426-O426)</f>
        <v>1082000</v>
      </c>
      <c r="U426" s="90">
        <f>IF(O426=0,"",T426/O426)</f>
        <v>0.13501372597953581</v>
      </c>
      <c r="V426" s="240">
        <f>IF(P426="","",Q426-P426)</f>
        <v>649000</v>
      </c>
      <c r="W426" s="90">
        <f>IF(P426=0,"",V426/P426)</f>
        <v>7.6832011364981648E-2</v>
      </c>
      <c r="Y426" s="62"/>
      <c r="Z426" s="62"/>
      <c r="AA426" s="62"/>
      <c r="AB426" s="62"/>
      <c r="AC426" s="62"/>
      <c r="AD426" s="62"/>
      <c r="AE426" s="62"/>
      <c r="AF426" s="62"/>
      <c r="AG426" s="62"/>
      <c r="AH426" s="62"/>
      <c r="AI426" s="62"/>
    </row>
    <row r="427" spans="1:35" ht="42">
      <c r="A427" s="67" t="s">
        <v>1451</v>
      </c>
      <c r="B427" s="77" t="s">
        <v>2089</v>
      </c>
      <c r="C427" s="49" t="s">
        <v>2461</v>
      </c>
      <c r="D427" s="49" t="s">
        <v>1314</v>
      </c>
      <c r="E427" s="426" t="s">
        <v>3883</v>
      </c>
      <c r="F427" s="426" t="s">
        <v>3884</v>
      </c>
      <c r="G427" s="435" t="s">
        <v>558</v>
      </c>
      <c r="H427" s="435" t="s">
        <v>3547</v>
      </c>
      <c r="I427" s="436" t="s">
        <v>3827</v>
      </c>
      <c r="J427" s="437" t="s">
        <v>919</v>
      </c>
      <c r="K427" s="438" t="s">
        <v>2696</v>
      </c>
      <c r="L427" s="46"/>
      <c r="M427" s="55"/>
      <c r="N427" s="88">
        <v>0</v>
      </c>
      <c r="O427" s="89">
        <v>0</v>
      </c>
      <c r="P427" s="89">
        <v>0</v>
      </c>
      <c r="Q427" s="89">
        <v>0</v>
      </c>
      <c r="R427" s="240">
        <f>IF(N427="","",Q427-N427)</f>
        <v>0</v>
      </c>
      <c r="S427" s="90" t="str">
        <f>IF(N427=0,"",R427/N427)</f>
        <v/>
      </c>
      <c r="T427" s="240">
        <f>IF(O427="","",Q427-O427)</f>
        <v>0</v>
      </c>
      <c r="U427" s="90" t="str">
        <f>IF(O427=0,"",T427/O427)</f>
        <v/>
      </c>
      <c r="V427" s="240">
        <f>IF(P427="","",Q427-P427)</f>
        <v>0</v>
      </c>
      <c r="W427" s="90" t="str">
        <f>IF(P427=0,"",V427/P427)</f>
        <v/>
      </c>
      <c r="Y427" s="62"/>
      <c r="Z427" s="62"/>
      <c r="AA427" s="62"/>
      <c r="AB427" s="62"/>
      <c r="AC427" s="62"/>
      <c r="AD427" s="62"/>
      <c r="AE427" s="62"/>
      <c r="AF427" s="62"/>
      <c r="AG427" s="62"/>
      <c r="AH427" s="62"/>
      <c r="AI427" s="62"/>
    </row>
    <row r="428" spans="1:35" ht="42">
      <c r="A428" s="67" t="s">
        <v>2745</v>
      </c>
      <c r="B428" s="77" t="s">
        <v>2089</v>
      </c>
      <c r="C428" s="49" t="s">
        <v>2461</v>
      </c>
      <c r="D428" s="49" t="s">
        <v>1283</v>
      </c>
      <c r="E428" s="426" t="s">
        <v>3885</v>
      </c>
      <c r="F428" s="426" t="s">
        <v>3886</v>
      </c>
      <c r="G428" s="435" t="s">
        <v>561</v>
      </c>
      <c r="H428" s="435" t="s">
        <v>3549</v>
      </c>
      <c r="I428" s="436" t="s">
        <v>3830</v>
      </c>
      <c r="J428" s="437" t="s">
        <v>919</v>
      </c>
      <c r="K428" s="438" t="s">
        <v>2696</v>
      </c>
      <c r="L428" s="46"/>
      <c r="M428" s="55"/>
      <c r="N428" s="88">
        <v>0</v>
      </c>
      <c r="O428" s="89">
        <v>0</v>
      </c>
      <c r="P428" s="89">
        <v>0</v>
      </c>
      <c r="Q428" s="89">
        <v>0</v>
      </c>
      <c r="R428" s="240">
        <f>IF(N428="","",Q428-N428)</f>
        <v>0</v>
      </c>
      <c r="S428" s="90" t="str">
        <f>IF(N428=0,"",R428/N428)</f>
        <v/>
      </c>
      <c r="T428" s="240">
        <f>IF(O428="","",Q428-O428)</f>
        <v>0</v>
      </c>
      <c r="U428" s="90" t="str">
        <f>IF(O428=0,"",T428/O428)</f>
        <v/>
      </c>
      <c r="V428" s="240">
        <f>IF(P428="","",Q428-P428)</f>
        <v>0</v>
      </c>
      <c r="W428" s="90" t="str">
        <f>IF(P428=0,"",V428/P428)</f>
        <v/>
      </c>
      <c r="Y428" s="62"/>
      <c r="Z428" s="62"/>
      <c r="AA428" s="62"/>
      <c r="AB428" s="62"/>
      <c r="AC428" s="62"/>
      <c r="AD428" s="62"/>
      <c r="AE428" s="62"/>
      <c r="AF428" s="62"/>
      <c r="AG428" s="62"/>
      <c r="AH428" s="62"/>
      <c r="AI428" s="62"/>
    </row>
    <row r="429" spans="1:35" ht="42">
      <c r="A429" s="67" t="s">
        <v>1452</v>
      </c>
      <c r="B429" s="77" t="s">
        <v>2089</v>
      </c>
      <c r="C429" s="49" t="s">
        <v>2461</v>
      </c>
      <c r="D429" s="49" t="s">
        <v>1315</v>
      </c>
      <c r="E429" s="426" t="s">
        <v>3887</v>
      </c>
      <c r="F429" s="426" t="s">
        <v>3888</v>
      </c>
      <c r="G429" s="435" t="s">
        <v>567</v>
      </c>
      <c r="H429" s="435" t="s">
        <v>3551</v>
      </c>
      <c r="I429" s="436" t="s">
        <v>3837</v>
      </c>
      <c r="J429" s="437" t="s">
        <v>942</v>
      </c>
      <c r="K429" s="438" t="s">
        <v>2697</v>
      </c>
      <c r="L429" s="46"/>
      <c r="M429" s="55"/>
      <c r="N429" s="88">
        <v>0</v>
      </c>
      <c r="O429" s="89">
        <v>0</v>
      </c>
      <c r="P429" s="89">
        <v>0</v>
      </c>
      <c r="Q429" s="89">
        <v>0</v>
      </c>
      <c r="R429" s="240">
        <f>IF(N429="","",Q429-N429)</f>
        <v>0</v>
      </c>
      <c r="S429" s="90" t="str">
        <f>IF(N429=0,"",R429/N429)</f>
        <v/>
      </c>
      <c r="T429" s="240">
        <f>IF(O429="","",Q429-O429)</f>
        <v>0</v>
      </c>
      <c r="U429" s="90" t="str">
        <f>IF(O429=0,"",T429/O429)</f>
        <v/>
      </c>
      <c r="V429" s="240">
        <f>IF(P429="","",Q429-P429)</f>
        <v>0</v>
      </c>
      <c r="W429" s="90" t="str">
        <f>IF(P429=0,"",V429/P429)</f>
        <v/>
      </c>
      <c r="Y429" s="62"/>
      <c r="Z429" s="62"/>
      <c r="AA429" s="62"/>
      <c r="AB429" s="62"/>
      <c r="AC429" s="62"/>
      <c r="AD429" s="62"/>
      <c r="AE429" s="62"/>
      <c r="AF429" s="62"/>
      <c r="AG429" s="62"/>
      <c r="AH429" s="62"/>
      <c r="AI429" s="62"/>
    </row>
    <row r="430" spans="1:35" ht="42">
      <c r="A430" s="67" t="s">
        <v>2746</v>
      </c>
      <c r="B430" s="77" t="s">
        <v>2089</v>
      </c>
      <c r="C430" s="49" t="s">
        <v>2461</v>
      </c>
      <c r="D430" s="49" t="s">
        <v>2897</v>
      </c>
      <c r="E430" s="426" t="s">
        <v>3889</v>
      </c>
      <c r="F430" s="426" t="s">
        <v>3890</v>
      </c>
      <c r="G430" s="435" t="s">
        <v>569</v>
      </c>
      <c r="H430" s="435" t="s">
        <v>3553</v>
      </c>
      <c r="I430" s="436" t="s">
        <v>3840</v>
      </c>
      <c r="J430" s="437" t="s">
        <v>942</v>
      </c>
      <c r="K430" s="438" t="s">
        <v>2697</v>
      </c>
      <c r="L430" s="46"/>
      <c r="M430" s="55"/>
      <c r="N430" s="88">
        <v>0</v>
      </c>
      <c r="O430" s="89">
        <v>0</v>
      </c>
      <c r="P430" s="89">
        <v>0</v>
      </c>
      <c r="Q430" s="89">
        <v>0</v>
      </c>
      <c r="R430" s="240">
        <f>IF(N430="","",Q430-N430)</f>
        <v>0</v>
      </c>
      <c r="S430" s="90" t="str">
        <f>IF(N430=0,"",R430/N430)</f>
        <v/>
      </c>
      <c r="T430" s="240">
        <f>IF(O430="","",Q430-O430)</f>
        <v>0</v>
      </c>
      <c r="U430" s="90" t="str">
        <f>IF(O430=0,"",T430/O430)</f>
        <v/>
      </c>
      <c r="V430" s="240">
        <f>IF(P430="","",Q430-P430)</f>
        <v>0</v>
      </c>
      <c r="W430" s="90" t="str">
        <f>IF(P430=0,"",V430/P430)</f>
        <v/>
      </c>
      <c r="Y430" s="62"/>
      <c r="Z430" s="62"/>
      <c r="AA430" s="62"/>
      <c r="AB430" s="62"/>
      <c r="AC430" s="62"/>
      <c r="AD430" s="62"/>
      <c r="AE430" s="62"/>
      <c r="AF430" s="62"/>
      <c r="AG430" s="62"/>
      <c r="AH430" s="62"/>
      <c r="AI430" s="62"/>
    </row>
    <row r="431" spans="1:35" ht="31.5">
      <c r="A431" s="67" t="s">
        <v>1453</v>
      </c>
      <c r="B431" s="77" t="s">
        <v>2089</v>
      </c>
      <c r="C431" s="49" t="s">
        <v>2461</v>
      </c>
      <c r="D431" s="49" t="s">
        <v>2138</v>
      </c>
      <c r="E431" s="426" t="s">
        <v>3891</v>
      </c>
      <c r="F431" s="426" t="s">
        <v>5249</v>
      </c>
      <c r="G431" s="435" t="s">
        <v>575</v>
      </c>
      <c r="H431" s="435" t="s">
        <v>3555</v>
      </c>
      <c r="I431" s="436" t="s">
        <v>3846</v>
      </c>
      <c r="J431" s="437" t="s">
        <v>974</v>
      </c>
      <c r="K431" s="438" t="s">
        <v>2698</v>
      </c>
      <c r="L431" s="46"/>
      <c r="M431" s="55"/>
      <c r="N431" s="88">
        <v>0</v>
      </c>
      <c r="O431" s="89">
        <v>0</v>
      </c>
      <c r="P431" s="89">
        <v>0</v>
      </c>
      <c r="Q431" s="89">
        <v>0</v>
      </c>
      <c r="R431" s="240">
        <f>IF(N431="","",Q431-N431)</f>
        <v>0</v>
      </c>
      <c r="S431" s="90" t="str">
        <f>IF(N431=0,"",R431/N431)</f>
        <v/>
      </c>
      <c r="T431" s="240">
        <f>IF(O431="","",Q431-O431)</f>
        <v>0</v>
      </c>
      <c r="U431" s="90" t="str">
        <f>IF(O431=0,"",T431/O431)</f>
        <v/>
      </c>
      <c r="V431" s="240">
        <f>IF(P431="","",Q431-P431)</f>
        <v>0</v>
      </c>
      <c r="W431" s="90" t="str">
        <f>IF(P431=0,"",V431/P431)</f>
        <v/>
      </c>
      <c r="Y431" s="62"/>
      <c r="Z431" s="62"/>
      <c r="AA431" s="62"/>
      <c r="AB431" s="62"/>
      <c r="AC431" s="62"/>
      <c r="AD431" s="62"/>
      <c r="AE431" s="62"/>
      <c r="AF431" s="62"/>
      <c r="AG431" s="62"/>
      <c r="AH431" s="62"/>
      <c r="AI431" s="62"/>
    </row>
    <row r="432" spans="1:35" ht="31.5">
      <c r="A432" s="67" t="s">
        <v>2747</v>
      </c>
      <c r="B432" s="77" t="s">
        <v>2089</v>
      </c>
      <c r="C432" s="49" t="s">
        <v>2461</v>
      </c>
      <c r="D432" s="49" t="s">
        <v>2464</v>
      </c>
      <c r="E432" s="426" t="s">
        <v>3892</v>
      </c>
      <c r="F432" s="426" t="s">
        <v>5250</v>
      </c>
      <c r="G432" s="435" t="s">
        <v>1352</v>
      </c>
      <c r="H432" s="435" t="s">
        <v>3557</v>
      </c>
      <c r="I432" s="436" t="s">
        <v>3848</v>
      </c>
      <c r="J432" s="437" t="s">
        <v>974</v>
      </c>
      <c r="K432" s="438" t="s">
        <v>2698</v>
      </c>
      <c r="L432" s="46"/>
      <c r="M432" s="55"/>
      <c r="N432" s="88">
        <v>0</v>
      </c>
      <c r="O432" s="89">
        <v>0</v>
      </c>
      <c r="P432" s="89">
        <v>0</v>
      </c>
      <c r="Q432" s="89">
        <v>0</v>
      </c>
      <c r="R432" s="240">
        <f>IF(N432="","",Q432-N432)</f>
        <v>0</v>
      </c>
      <c r="S432" s="90" t="str">
        <f>IF(N432=0,"",R432/N432)</f>
        <v/>
      </c>
      <c r="T432" s="240">
        <f>IF(O432="","",Q432-O432)</f>
        <v>0</v>
      </c>
      <c r="U432" s="90" t="str">
        <f>IF(O432=0,"",T432/O432)</f>
        <v/>
      </c>
      <c r="V432" s="240">
        <f>IF(P432="","",Q432-P432)</f>
        <v>0</v>
      </c>
      <c r="W432" s="90" t="str">
        <f>IF(P432=0,"",V432/P432)</f>
        <v/>
      </c>
      <c r="Y432" s="62"/>
      <c r="Z432" s="62"/>
      <c r="AA432" s="62"/>
      <c r="AB432" s="62"/>
      <c r="AC432" s="62"/>
      <c r="AD432" s="62"/>
      <c r="AE432" s="62"/>
      <c r="AF432" s="62"/>
      <c r="AG432" s="62"/>
      <c r="AH432" s="62"/>
      <c r="AI432" s="62"/>
    </row>
    <row r="433" spans="1:35" ht="31.5">
      <c r="A433" s="66" t="s">
        <v>1454</v>
      </c>
      <c r="B433" s="75" t="s">
        <v>2089</v>
      </c>
      <c r="C433" s="52" t="s">
        <v>2462</v>
      </c>
      <c r="D433" s="52" t="s">
        <v>2993</v>
      </c>
      <c r="E433" s="434" t="s">
        <v>3893</v>
      </c>
      <c r="F433" s="420" t="s">
        <v>3894</v>
      </c>
      <c r="G433" s="435"/>
      <c r="H433" s="435"/>
      <c r="I433" s="436"/>
      <c r="J433" s="437"/>
      <c r="K433" s="438"/>
      <c r="L433" s="46"/>
      <c r="M433" s="55"/>
      <c r="N433" s="88">
        <v>0</v>
      </c>
      <c r="O433" s="89">
        <v>0</v>
      </c>
      <c r="P433" s="89">
        <v>0</v>
      </c>
      <c r="Q433" s="89">
        <v>0</v>
      </c>
      <c r="R433" s="240">
        <f>IF(N433="","",Q433-N433)</f>
        <v>0</v>
      </c>
      <c r="S433" s="90" t="str">
        <f>IF(N433=0,"",R433/N433)</f>
        <v/>
      </c>
      <c r="T433" s="240">
        <f>IF(O433="","",Q433-O433)</f>
        <v>0</v>
      </c>
      <c r="U433" s="90" t="str">
        <f>IF(O433=0,"",T433/O433)</f>
        <v/>
      </c>
      <c r="V433" s="240">
        <f>IF(P433="","",Q433-P433)</f>
        <v>0</v>
      </c>
      <c r="W433" s="90" t="str">
        <f>IF(P433=0,"",V433/P433)</f>
        <v/>
      </c>
      <c r="Y433" s="62"/>
      <c r="Z433" s="62"/>
      <c r="AA433" s="62"/>
      <c r="AB433" s="62"/>
      <c r="AC433" s="62"/>
      <c r="AD433" s="62"/>
      <c r="AE433" s="62"/>
      <c r="AF433" s="62"/>
      <c r="AG433" s="62"/>
      <c r="AH433" s="62"/>
      <c r="AI433" s="62"/>
    </row>
    <row r="434" spans="1:35" ht="47.25" customHeight="1">
      <c r="A434" s="67" t="s">
        <v>1455</v>
      </c>
      <c r="B434" s="77" t="s">
        <v>2089</v>
      </c>
      <c r="C434" s="49" t="s">
        <v>2462</v>
      </c>
      <c r="D434" s="49" t="s">
        <v>2991</v>
      </c>
      <c r="E434" s="426" t="s">
        <v>4154</v>
      </c>
      <c r="F434" s="426" t="s">
        <v>5251</v>
      </c>
      <c r="G434" s="435" t="s">
        <v>558</v>
      </c>
      <c r="H434" s="435" t="s">
        <v>3547</v>
      </c>
      <c r="I434" s="436" t="s">
        <v>3827</v>
      </c>
      <c r="J434" s="437" t="s">
        <v>919</v>
      </c>
      <c r="K434" s="438" t="s">
        <v>2696</v>
      </c>
      <c r="L434" s="46"/>
      <c r="M434" s="55"/>
      <c r="N434" s="88">
        <v>3782779.41</v>
      </c>
      <c r="O434" s="89">
        <v>4387000</v>
      </c>
      <c r="P434" s="89">
        <v>3783000</v>
      </c>
      <c r="Q434" s="89">
        <v>4305000</v>
      </c>
      <c r="R434" s="240">
        <f>IF(N434="","",Q434-N434)</f>
        <v>522220.58999999985</v>
      </c>
      <c r="S434" s="90">
        <f>IF(N434=0,"",R434/N434)</f>
        <v>0.13805208641547509</v>
      </c>
      <c r="T434" s="240">
        <f>IF(O434="","",Q434-O434)</f>
        <v>-82000</v>
      </c>
      <c r="U434" s="90">
        <f>IF(O434=0,"",T434/O434)</f>
        <v>-1.8691588785046728E-2</v>
      </c>
      <c r="V434" s="240">
        <f>IF(P434="","",Q434-P434)</f>
        <v>522000</v>
      </c>
      <c r="W434" s="90">
        <f>IF(P434=0,"",V434/P434)</f>
        <v>0.1379857256145916</v>
      </c>
      <c r="Y434" s="62"/>
      <c r="Z434" s="62"/>
      <c r="AA434" s="62"/>
      <c r="AB434" s="62"/>
      <c r="AC434" s="62"/>
      <c r="AD434" s="62"/>
      <c r="AE434" s="62"/>
      <c r="AF434" s="62"/>
      <c r="AG434" s="62"/>
      <c r="AH434" s="62"/>
      <c r="AI434" s="62"/>
    </row>
    <row r="435" spans="1:35" ht="47.25" customHeight="1">
      <c r="A435" s="67" t="s">
        <v>2748</v>
      </c>
      <c r="B435" s="77" t="s">
        <v>2089</v>
      </c>
      <c r="C435" s="49" t="s">
        <v>2462</v>
      </c>
      <c r="D435" s="49" t="s">
        <v>2656</v>
      </c>
      <c r="E435" s="426" t="s">
        <v>4155</v>
      </c>
      <c r="F435" s="426" t="s">
        <v>5252</v>
      </c>
      <c r="G435" s="435" t="s">
        <v>561</v>
      </c>
      <c r="H435" s="435" t="s">
        <v>3549</v>
      </c>
      <c r="I435" s="436" t="s">
        <v>3830</v>
      </c>
      <c r="J435" s="437" t="s">
        <v>919</v>
      </c>
      <c r="K435" s="438" t="s">
        <v>2696</v>
      </c>
      <c r="L435" s="46"/>
      <c r="M435" s="55"/>
      <c r="N435" s="88">
        <v>605134.18999999994</v>
      </c>
      <c r="O435" s="89">
        <v>681000</v>
      </c>
      <c r="P435" s="89">
        <v>606000</v>
      </c>
      <c r="Q435" s="89">
        <v>830000</v>
      </c>
      <c r="R435" s="240">
        <f>IF(N435="","",Q435-N435)</f>
        <v>224865.81000000006</v>
      </c>
      <c r="S435" s="90">
        <f>IF(N435=0,"",R435/N435)</f>
        <v>0.37159660405240047</v>
      </c>
      <c r="T435" s="240">
        <f>IF(O435="","",Q435-O435)</f>
        <v>149000</v>
      </c>
      <c r="U435" s="90">
        <f>IF(O435=0,"",T435/O435)</f>
        <v>0.21879588839941264</v>
      </c>
      <c r="V435" s="240">
        <f>IF(P435="","",Q435-P435)</f>
        <v>224000</v>
      </c>
      <c r="W435" s="90">
        <f>IF(P435=0,"",V435/P435)</f>
        <v>0.36963696369636961</v>
      </c>
      <c r="Y435" s="62"/>
      <c r="Z435" s="62"/>
      <c r="AA435" s="62"/>
      <c r="AB435" s="62"/>
      <c r="AC435" s="62"/>
      <c r="AD435" s="62"/>
      <c r="AE435" s="62"/>
      <c r="AF435" s="62"/>
      <c r="AG435" s="62"/>
      <c r="AH435" s="62"/>
      <c r="AI435" s="62"/>
    </row>
    <row r="436" spans="1:35" ht="47.25" customHeight="1">
      <c r="A436" s="67" t="s">
        <v>1456</v>
      </c>
      <c r="B436" s="77" t="s">
        <v>2089</v>
      </c>
      <c r="C436" s="49" t="s">
        <v>2462</v>
      </c>
      <c r="D436" s="49" t="s">
        <v>1990</v>
      </c>
      <c r="E436" s="426" t="s">
        <v>4156</v>
      </c>
      <c r="F436" s="426" t="s">
        <v>5253</v>
      </c>
      <c r="G436" s="435" t="s">
        <v>567</v>
      </c>
      <c r="H436" s="435" t="s">
        <v>3551</v>
      </c>
      <c r="I436" s="436" t="s">
        <v>3837</v>
      </c>
      <c r="J436" s="437" t="s">
        <v>942</v>
      </c>
      <c r="K436" s="438" t="s">
        <v>2697</v>
      </c>
      <c r="L436" s="46"/>
      <c r="M436" s="55"/>
      <c r="N436" s="88">
        <v>507307.22</v>
      </c>
      <c r="O436" s="89">
        <v>818000</v>
      </c>
      <c r="P436" s="89">
        <v>508000</v>
      </c>
      <c r="Q436" s="89">
        <v>622000</v>
      </c>
      <c r="R436" s="240">
        <f>IF(N436="","",Q436-N436)</f>
        <v>114692.78000000003</v>
      </c>
      <c r="S436" s="90">
        <f>IF(N436=0,"",R436/N436)</f>
        <v>0.22608150540416128</v>
      </c>
      <c r="T436" s="240">
        <f>IF(O436="","",Q436-O436)</f>
        <v>-196000</v>
      </c>
      <c r="U436" s="90">
        <f>IF(O436=0,"",T436/O436)</f>
        <v>-0.23960880195599021</v>
      </c>
      <c r="V436" s="240">
        <f>IF(P436="","",Q436-P436)</f>
        <v>114000</v>
      </c>
      <c r="W436" s="90">
        <f>IF(P436=0,"",V436/P436)</f>
        <v>0.22440944881889763</v>
      </c>
      <c r="Y436" s="62"/>
      <c r="Z436" s="62"/>
      <c r="AA436" s="62"/>
      <c r="AB436" s="62"/>
      <c r="AC436" s="62"/>
      <c r="AD436" s="62"/>
      <c r="AE436" s="62"/>
      <c r="AF436" s="62"/>
      <c r="AG436" s="62"/>
      <c r="AH436" s="62"/>
      <c r="AI436" s="62"/>
    </row>
    <row r="437" spans="1:35" ht="47.25" customHeight="1">
      <c r="A437" s="67" t="s">
        <v>2226</v>
      </c>
      <c r="B437" s="77" t="s">
        <v>2089</v>
      </c>
      <c r="C437" s="49" t="s">
        <v>2462</v>
      </c>
      <c r="D437" s="49" t="s">
        <v>2306</v>
      </c>
      <c r="E437" s="426" t="s">
        <v>4157</v>
      </c>
      <c r="F437" s="426" t="s">
        <v>5254</v>
      </c>
      <c r="G437" s="435" t="s">
        <v>569</v>
      </c>
      <c r="H437" s="435" t="s">
        <v>3553</v>
      </c>
      <c r="I437" s="436" t="s">
        <v>3840</v>
      </c>
      <c r="J437" s="437" t="s">
        <v>942</v>
      </c>
      <c r="K437" s="438" t="s">
        <v>2697</v>
      </c>
      <c r="L437" s="46"/>
      <c r="M437" s="55"/>
      <c r="N437" s="88">
        <v>38424.39</v>
      </c>
      <c r="O437" s="89">
        <v>64000</v>
      </c>
      <c r="P437" s="89">
        <v>39000</v>
      </c>
      <c r="Q437" s="89">
        <v>88000</v>
      </c>
      <c r="R437" s="240">
        <f>IF(N437="","",Q437-N437)</f>
        <v>49575.61</v>
      </c>
      <c r="S437" s="90">
        <f>IF(N437=0,"",R437/N437)</f>
        <v>1.29021202418568</v>
      </c>
      <c r="T437" s="240">
        <f>IF(O437="","",Q437-O437)</f>
        <v>24000</v>
      </c>
      <c r="U437" s="90">
        <f>IF(O437=0,"",T437/O437)</f>
        <v>0.375</v>
      </c>
      <c r="V437" s="240">
        <f>IF(P437="","",Q437-P437)</f>
        <v>49000</v>
      </c>
      <c r="W437" s="90">
        <f>IF(P437=0,"",V437/P437)</f>
        <v>1.2564102564102564</v>
      </c>
      <c r="Y437" s="62"/>
      <c r="Z437" s="62"/>
      <c r="AA437" s="62"/>
      <c r="AB437" s="62"/>
      <c r="AC437" s="62"/>
      <c r="AD437" s="62"/>
      <c r="AE437" s="62"/>
      <c r="AF437" s="62"/>
      <c r="AG437" s="62"/>
      <c r="AH437" s="62"/>
      <c r="AI437" s="62"/>
    </row>
    <row r="438" spans="1:35" ht="47.25" customHeight="1">
      <c r="A438" s="67" t="s">
        <v>1457</v>
      </c>
      <c r="B438" s="77" t="s">
        <v>2089</v>
      </c>
      <c r="C438" s="49" t="s">
        <v>2462</v>
      </c>
      <c r="D438" s="49" t="s">
        <v>3001</v>
      </c>
      <c r="E438" s="426" t="s">
        <v>5255</v>
      </c>
      <c r="F438" s="426" t="s">
        <v>5256</v>
      </c>
      <c r="G438" s="435" t="s">
        <v>575</v>
      </c>
      <c r="H438" s="435" t="s">
        <v>3555</v>
      </c>
      <c r="I438" s="436" t="s">
        <v>3846</v>
      </c>
      <c r="J438" s="437" t="s">
        <v>974</v>
      </c>
      <c r="K438" s="438" t="s">
        <v>2698</v>
      </c>
      <c r="L438" s="46"/>
      <c r="M438" s="55"/>
      <c r="N438" s="88">
        <v>3747088.73</v>
      </c>
      <c r="O438" s="89">
        <v>3738000</v>
      </c>
      <c r="P438" s="89">
        <v>3748000</v>
      </c>
      <c r="Q438" s="89">
        <v>4001000</v>
      </c>
      <c r="R438" s="240">
        <f>IF(N438="","",Q438-N438)</f>
        <v>253911.27000000002</v>
      </c>
      <c r="S438" s="90">
        <f>IF(N438=0,"",R438/N438)</f>
        <v>6.776227847692308E-2</v>
      </c>
      <c r="T438" s="240">
        <f>IF(O438="","",Q438-O438)</f>
        <v>263000</v>
      </c>
      <c r="U438" s="90">
        <f>IF(O438=0,"",T438/O438)</f>
        <v>7.0358480470840021E-2</v>
      </c>
      <c r="V438" s="240">
        <f>IF(P438="","",Q438-P438)</f>
        <v>253000</v>
      </c>
      <c r="W438" s="90">
        <f>IF(P438=0,"",V438/P438)</f>
        <v>6.7502668089647819E-2</v>
      </c>
      <c r="Y438" s="62"/>
      <c r="Z438" s="62"/>
      <c r="AA438" s="62"/>
      <c r="AB438" s="62"/>
      <c r="AC438" s="62"/>
      <c r="AD438" s="62"/>
      <c r="AE438" s="62"/>
      <c r="AF438" s="62"/>
      <c r="AG438" s="62"/>
      <c r="AH438" s="62"/>
      <c r="AI438" s="62"/>
    </row>
    <row r="439" spans="1:35" ht="47.25" customHeight="1">
      <c r="A439" s="67" t="s">
        <v>2227</v>
      </c>
      <c r="B439" s="77" t="s">
        <v>2089</v>
      </c>
      <c r="C439" s="49" t="s">
        <v>2462</v>
      </c>
      <c r="D439" s="49" t="s">
        <v>1307</v>
      </c>
      <c r="E439" s="426" t="s">
        <v>4158</v>
      </c>
      <c r="F439" s="426" t="s">
        <v>5257</v>
      </c>
      <c r="G439" s="435" t="s">
        <v>1352</v>
      </c>
      <c r="H439" s="435" t="s">
        <v>3557</v>
      </c>
      <c r="I439" s="436" t="s">
        <v>3848</v>
      </c>
      <c r="J439" s="437" t="s">
        <v>974</v>
      </c>
      <c r="K439" s="438" t="s">
        <v>2698</v>
      </c>
      <c r="L439" s="46"/>
      <c r="M439" s="55"/>
      <c r="N439" s="88">
        <v>627704.35</v>
      </c>
      <c r="O439" s="89">
        <v>714000</v>
      </c>
      <c r="P439" s="89">
        <v>628000</v>
      </c>
      <c r="Q439" s="89">
        <v>736000</v>
      </c>
      <c r="R439" s="240">
        <f>IF(N439="","",Q439-N439)</f>
        <v>108295.65000000002</v>
      </c>
      <c r="S439" s="90">
        <f>IF(N439=0,"",R439/N439)</f>
        <v>0.17252652462899137</v>
      </c>
      <c r="T439" s="240">
        <f>IF(O439="","",Q439-O439)</f>
        <v>22000</v>
      </c>
      <c r="U439" s="90">
        <f>IF(O439=0,"",T439/O439)</f>
        <v>3.081232492997199E-2</v>
      </c>
      <c r="V439" s="240">
        <f>IF(P439="","",Q439-P439)</f>
        <v>108000</v>
      </c>
      <c r="W439" s="90">
        <f>IF(P439=0,"",V439/P439)</f>
        <v>0.17197452229299362</v>
      </c>
      <c r="Y439" s="62"/>
      <c r="Z439" s="62"/>
      <c r="AA439" s="62"/>
      <c r="AB439" s="62"/>
      <c r="AC439" s="62"/>
      <c r="AD439" s="62"/>
      <c r="AE439" s="62"/>
      <c r="AF439" s="62"/>
      <c r="AG439" s="62"/>
      <c r="AH439" s="62"/>
      <c r="AI439" s="62"/>
    </row>
    <row r="440" spans="1:35" ht="36.75" customHeight="1">
      <c r="A440" s="67" t="s">
        <v>1458</v>
      </c>
      <c r="B440" s="77" t="s">
        <v>2089</v>
      </c>
      <c r="C440" s="49" t="s">
        <v>2462</v>
      </c>
      <c r="D440" s="49" t="s">
        <v>1311</v>
      </c>
      <c r="E440" s="426" t="s">
        <v>3895</v>
      </c>
      <c r="F440" s="426" t="s">
        <v>5258</v>
      </c>
      <c r="G440" s="435" t="s">
        <v>558</v>
      </c>
      <c r="H440" s="435" t="s">
        <v>3547</v>
      </c>
      <c r="I440" s="436" t="s">
        <v>3827</v>
      </c>
      <c r="J440" s="437" t="s">
        <v>919</v>
      </c>
      <c r="K440" s="438" t="s">
        <v>2696</v>
      </c>
      <c r="L440" s="46"/>
      <c r="M440" s="55"/>
      <c r="N440" s="88">
        <v>2271283.09</v>
      </c>
      <c r="O440" s="89">
        <v>2175000</v>
      </c>
      <c r="P440" s="89">
        <v>2272000</v>
      </c>
      <c r="Q440" s="89">
        <v>2272000</v>
      </c>
      <c r="R440" s="240">
        <f>IF(N440="","",Q440-N440)</f>
        <v>716.91000000014901</v>
      </c>
      <c r="S440" s="90">
        <f>IF(N440=0,"",R440/N440)</f>
        <v>3.1564097102495007E-4</v>
      </c>
      <c r="T440" s="240">
        <f>IF(O440="","",Q440-O440)</f>
        <v>97000</v>
      </c>
      <c r="U440" s="90">
        <f>IF(O440=0,"",T440/O440)</f>
        <v>4.4597701149425288E-2</v>
      </c>
      <c r="V440" s="240">
        <f>IF(P440="","",Q440-P440)</f>
        <v>0</v>
      </c>
      <c r="W440" s="90">
        <f>IF(P440=0,"",V440/P440)</f>
        <v>0</v>
      </c>
      <c r="Y440" s="62"/>
      <c r="Z440" s="62"/>
      <c r="AA440" s="62"/>
      <c r="AB440" s="62"/>
      <c r="AC440" s="62"/>
      <c r="AD440" s="62"/>
      <c r="AE440" s="62"/>
      <c r="AF440" s="62"/>
      <c r="AG440" s="62"/>
      <c r="AH440" s="62"/>
      <c r="AI440" s="62"/>
    </row>
    <row r="441" spans="1:35" ht="36.75" customHeight="1">
      <c r="A441" s="67" t="s">
        <v>2228</v>
      </c>
      <c r="B441" s="77" t="s">
        <v>2089</v>
      </c>
      <c r="C441" s="49" t="s">
        <v>2462</v>
      </c>
      <c r="D441" s="49" t="s">
        <v>1312</v>
      </c>
      <c r="E441" s="426" t="s">
        <v>5259</v>
      </c>
      <c r="F441" s="426" t="s">
        <v>5260</v>
      </c>
      <c r="G441" s="435" t="s">
        <v>561</v>
      </c>
      <c r="H441" s="435" t="s">
        <v>3549</v>
      </c>
      <c r="I441" s="436" t="s">
        <v>3830</v>
      </c>
      <c r="J441" s="437" t="s">
        <v>919</v>
      </c>
      <c r="K441" s="438" t="s">
        <v>2696</v>
      </c>
      <c r="L441" s="46"/>
      <c r="M441" s="55"/>
      <c r="N441" s="88">
        <v>352364.47</v>
      </c>
      <c r="O441" s="89">
        <v>320000</v>
      </c>
      <c r="P441" s="89">
        <v>353000</v>
      </c>
      <c r="Q441" s="89">
        <v>353000</v>
      </c>
      <c r="R441" s="240">
        <f>IF(N441="","",Q441-N441)</f>
        <v>635.53000000002794</v>
      </c>
      <c r="S441" s="90">
        <f>IF(N441=0,"",R441/N441)</f>
        <v>1.8036154439748933E-3</v>
      </c>
      <c r="T441" s="240">
        <f>IF(O441="","",Q441-O441)</f>
        <v>33000</v>
      </c>
      <c r="U441" s="90">
        <f>IF(O441=0,"",T441/O441)</f>
        <v>0.10312499999999999</v>
      </c>
      <c r="V441" s="240">
        <f>IF(P441="","",Q441-P441)</f>
        <v>0</v>
      </c>
      <c r="W441" s="90">
        <f>IF(P441=0,"",V441/P441)</f>
        <v>0</v>
      </c>
      <c r="Y441" s="62"/>
      <c r="Z441" s="62"/>
      <c r="AA441" s="62"/>
      <c r="AB441" s="62"/>
      <c r="AC441" s="62"/>
      <c r="AD441" s="62"/>
      <c r="AE441" s="62"/>
      <c r="AF441" s="62"/>
      <c r="AG441" s="62"/>
      <c r="AH441" s="62"/>
      <c r="AI441" s="62"/>
    </row>
    <row r="442" spans="1:35" ht="36.75" customHeight="1">
      <c r="A442" s="67" t="s">
        <v>1459</v>
      </c>
      <c r="B442" s="77" t="s">
        <v>2089</v>
      </c>
      <c r="C442" s="49" t="s">
        <v>2462</v>
      </c>
      <c r="D442" s="49" t="s">
        <v>2463</v>
      </c>
      <c r="E442" s="426" t="s">
        <v>3896</v>
      </c>
      <c r="F442" s="426" t="s">
        <v>5261</v>
      </c>
      <c r="G442" s="435" t="s">
        <v>567</v>
      </c>
      <c r="H442" s="435" t="s">
        <v>3551</v>
      </c>
      <c r="I442" s="436" t="s">
        <v>3837</v>
      </c>
      <c r="J442" s="437" t="s">
        <v>942</v>
      </c>
      <c r="K442" s="438" t="s">
        <v>2697</v>
      </c>
      <c r="L442" s="46"/>
      <c r="M442" s="55"/>
      <c r="N442" s="88">
        <v>265512.71000000002</v>
      </c>
      <c r="O442" s="89">
        <v>254000</v>
      </c>
      <c r="P442" s="89">
        <v>266000</v>
      </c>
      <c r="Q442" s="89">
        <v>266000</v>
      </c>
      <c r="R442" s="240">
        <f>IF(N442="","",Q442-N442)</f>
        <v>487.28999999997905</v>
      </c>
      <c r="S442" s="90">
        <f>IF(N442=0,"",R442/N442)</f>
        <v>1.8352793732547832E-3</v>
      </c>
      <c r="T442" s="240">
        <f>IF(O442="","",Q442-O442)</f>
        <v>12000</v>
      </c>
      <c r="U442" s="90">
        <f>IF(O442=0,"",T442/O442)</f>
        <v>4.7244094488188976E-2</v>
      </c>
      <c r="V442" s="240">
        <f>IF(P442="","",Q442-P442)</f>
        <v>0</v>
      </c>
      <c r="W442" s="90">
        <f>IF(P442=0,"",V442/P442)</f>
        <v>0</v>
      </c>
      <c r="Y442" s="62"/>
      <c r="Z442" s="62"/>
      <c r="AA442" s="62"/>
      <c r="AB442" s="62"/>
      <c r="AC442" s="62"/>
      <c r="AD442" s="62"/>
      <c r="AE442" s="62"/>
      <c r="AF442" s="62"/>
      <c r="AG442" s="62"/>
      <c r="AH442" s="62"/>
      <c r="AI442" s="62"/>
    </row>
    <row r="443" spans="1:35" ht="36.75" customHeight="1">
      <c r="A443" s="67" t="s">
        <v>2956</v>
      </c>
      <c r="B443" s="77" t="s">
        <v>2089</v>
      </c>
      <c r="C443" s="49" t="s">
        <v>2462</v>
      </c>
      <c r="D443" s="49" t="s">
        <v>2657</v>
      </c>
      <c r="E443" s="426" t="s">
        <v>3897</v>
      </c>
      <c r="F443" s="426" t="s">
        <v>5262</v>
      </c>
      <c r="G443" s="435" t="s">
        <v>569</v>
      </c>
      <c r="H443" s="435" t="s">
        <v>3553</v>
      </c>
      <c r="I443" s="436" t="s">
        <v>3840</v>
      </c>
      <c r="J443" s="437" t="s">
        <v>942</v>
      </c>
      <c r="K443" s="438" t="s">
        <v>2697</v>
      </c>
      <c r="L443" s="46"/>
      <c r="M443" s="55"/>
      <c r="N443" s="88">
        <v>14085.56</v>
      </c>
      <c r="O443" s="89">
        <v>23000</v>
      </c>
      <c r="P443" s="89">
        <v>15000</v>
      </c>
      <c r="Q443" s="89">
        <v>15000</v>
      </c>
      <c r="R443" s="240">
        <f>IF(N443="","",Q443-N443)</f>
        <v>914.44000000000051</v>
      </c>
      <c r="S443" s="90">
        <f>IF(N443=0,"",R443/N443)</f>
        <v>6.4920386551901424E-2</v>
      </c>
      <c r="T443" s="240">
        <f>IF(O443="","",Q443-O443)</f>
        <v>-8000</v>
      </c>
      <c r="U443" s="90">
        <f>IF(O443=0,"",T443/O443)</f>
        <v>-0.34782608695652173</v>
      </c>
      <c r="V443" s="240">
        <f>IF(P443="","",Q443-P443)</f>
        <v>0</v>
      </c>
      <c r="W443" s="90">
        <f>IF(P443=0,"",V443/P443)</f>
        <v>0</v>
      </c>
      <c r="Y443" s="62"/>
      <c r="Z443" s="62"/>
      <c r="AA443" s="62"/>
      <c r="AB443" s="62"/>
      <c r="AC443" s="62"/>
      <c r="AD443" s="62"/>
      <c r="AE443" s="62"/>
      <c r="AF443" s="62"/>
      <c r="AG443" s="62"/>
      <c r="AH443" s="62"/>
      <c r="AI443" s="62"/>
    </row>
    <row r="444" spans="1:35" ht="36.75" customHeight="1">
      <c r="A444" s="67" t="s">
        <v>1460</v>
      </c>
      <c r="B444" s="77" t="s">
        <v>2089</v>
      </c>
      <c r="C444" s="49" t="s">
        <v>2462</v>
      </c>
      <c r="D444" s="49" t="s">
        <v>1461</v>
      </c>
      <c r="E444" s="426" t="s">
        <v>4159</v>
      </c>
      <c r="F444" s="426" t="s">
        <v>5263</v>
      </c>
      <c r="G444" s="435" t="s">
        <v>575</v>
      </c>
      <c r="H444" s="435" t="s">
        <v>3555</v>
      </c>
      <c r="I444" s="436" t="s">
        <v>3846</v>
      </c>
      <c r="J444" s="437" t="s">
        <v>974</v>
      </c>
      <c r="K444" s="438" t="s">
        <v>2698</v>
      </c>
      <c r="L444" s="46"/>
      <c r="M444" s="55"/>
      <c r="N444" s="88">
        <v>1776353.78</v>
      </c>
      <c r="O444" s="89">
        <v>1942000</v>
      </c>
      <c r="P444" s="89">
        <v>1777000</v>
      </c>
      <c r="Q444" s="89">
        <v>1777000</v>
      </c>
      <c r="R444" s="240">
        <f>IF(N444="","",Q444-N444)</f>
        <v>646.21999999997206</v>
      </c>
      <c r="S444" s="90">
        <f>IF(N444=0,"",R444/N444)</f>
        <v>3.6379014545175346E-4</v>
      </c>
      <c r="T444" s="240">
        <f>IF(O444="","",Q444-O444)</f>
        <v>-165000</v>
      </c>
      <c r="U444" s="90">
        <f>IF(O444=0,"",T444/O444)</f>
        <v>-8.4963954685890838E-2</v>
      </c>
      <c r="V444" s="240">
        <f>IF(P444="","",Q444-P444)</f>
        <v>0</v>
      </c>
      <c r="W444" s="90">
        <f>IF(P444=0,"",V444/P444)</f>
        <v>0</v>
      </c>
      <c r="Y444" s="62"/>
      <c r="Z444" s="62"/>
      <c r="AA444" s="62"/>
      <c r="AB444" s="62"/>
      <c r="AC444" s="62"/>
      <c r="AD444" s="62"/>
      <c r="AE444" s="62"/>
      <c r="AF444" s="62"/>
      <c r="AG444" s="62"/>
      <c r="AH444" s="62"/>
      <c r="AI444" s="62"/>
    </row>
    <row r="445" spans="1:35" ht="36.75" customHeight="1">
      <c r="A445" s="67" t="s">
        <v>2957</v>
      </c>
      <c r="B445" s="77" t="s">
        <v>2089</v>
      </c>
      <c r="C445" s="49" t="s">
        <v>2462</v>
      </c>
      <c r="D445" s="49" t="s">
        <v>3004</v>
      </c>
      <c r="E445" s="426" t="s">
        <v>3898</v>
      </c>
      <c r="F445" s="426" t="s">
        <v>5264</v>
      </c>
      <c r="G445" s="435" t="s">
        <v>1352</v>
      </c>
      <c r="H445" s="435" t="s">
        <v>3557</v>
      </c>
      <c r="I445" s="436" t="s">
        <v>3848</v>
      </c>
      <c r="J445" s="437" t="s">
        <v>974</v>
      </c>
      <c r="K445" s="438" t="s">
        <v>2698</v>
      </c>
      <c r="L445" s="46"/>
      <c r="M445" s="55"/>
      <c r="N445" s="88">
        <v>193226.66</v>
      </c>
      <c r="O445" s="89">
        <v>250000</v>
      </c>
      <c r="P445" s="89">
        <v>194000</v>
      </c>
      <c r="Q445" s="89">
        <v>194000</v>
      </c>
      <c r="R445" s="240">
        <f>IF(N445="","",Q445-N445)</f>
        <v>773.33999999999651</v>
      </c>
      <c r="S445" s="90">
        <f>IF(N445=0,"",R445/N445)</f>
        <v>4.0022427547006011E-3</v>
      </c>
      <c r="T445" s="240">
        <f>IF(O445="","",Q445-O445)</f>
        <v>-56000</v>
      </c>
      <c r="U445" s="90">
        <f>IF(O445=0,"",T445/O445)</f>
        <v>-0.224</v>
      </c>
      <c r="V445" s="240">
        <f>IF(P445="","",Q445-P445)</f>
        <v>0</v>
      </c>
      <c r="W445" s="90">
        <f>IF(P445=0,"",V445/P445)</f>
        <v>0</v>
      </c>
      <c r="Y445" s="62"/>
      <c r="Z445" s="62"/>
      <c r="AA445" s="62"/>
      <c r="AB445" s="62"/>
      <c r="AC445" s="62"/>
      <c r="AD445" s="62"/>
      <c r="AE445" s="62"/>
      <c r="AF445" s="62"/>
      <c r="AG445" s="62"/>
      <c r="AH445" s="62"/>
      <c r="AI445" s="62"/>
    </row>
    <row r="446" spans="1:35" ht="36.75" customHeight="1">
      <c r="A446" s="67" t="s">
        <v>1462</v>
      </c>
      <c r="B446" s="77" t="s">
        <v>2089</v>
      </c>
      <c r="C446" s="49" t="s">
        <v>2462</v>
      </c>
      <c r="D446" s="49" t="s">
        <v>1314</v>
      </c>
      <c r="E446" s="439" t="s">
        <v>3899</v>
      </c>
      <c r="F446" s="426" t="s">
        <v>3900</v>
      </c>
      <c r="G446" s="435" t="s">
        <v>558</v>
      </c>
      <c r="H446" s="435" t="s">
        <v>3547</v>
      </c>
      <c r="I446" s="436" t="s">
        <v>3827</v>
      </c>
      <c r="J446" s="437" t="s">
        <v>919</v>
      </c>
      <c r="K446" s="438" t="s">
        <v>2696</v>
      </c>
      <c r="L446" s="46"/>
      <c r="M446" s="55"/>
      <c r="N446" s="88">
        <v>1713219.72</v>
      </c>
      <c r="O446" s="89">
        <v>1690000</v>
      </c>
      <c r="P446" s="89">
        <v>1713000</v>
      </c>
      <c r="Q446" s="89">
        <v>1713000</v>
      </c>
      <c r="R446" s="240">
        <f>IF(N446="","",Q446-N446)</f>
        <v>-219.71999999997206</v>
      </c>
      <c r="S446" s="90">
        <f>IF(N446=0,"",R446/N446)</f>
        <v>-1.2824974954174124E-4</v>
      </c>
      <c r="T446" s="240">
        <f>IF(O446="","",Q446-O446)</f>
        <v>23000</v>
      </c>
      <c r="U446" s="90">
        <f>IF(O446=0,"",T446/O446)</f>
        <v>1.3609467455621301E-2</v>
      </c>
      <c r="V446" s="240">
        <f>IF(P446="","",Q446-P446)</f>
        <v>0</v>
      </c>
      <c r="W446" s="90">
        <f>IF(P446=0,"",V446/P446)</f>
        <v>0</v>
      </c>
      <c r="Y446" s="62"/>
      <c r="Z446" s="62"/>
      <c r="AA446" s="62"/>
      <c r="AB446" s="62"/>
      <c r="AC446" s="62"/>
      <c r="AD446" s="62"/>
      <c r="AE446" s="62"/>
      <c r="AF446" s="62"/>
      <c r="AG446" s="62"/>
      <c r="AH446" s="62"/>
      <c r="AI446" s="62"/>
    </row>
    <row r="447" spans="1:35" ht="36.75" customHeight="1">
      <c r="A447" s="67" t="s">
        <v>2958</v>
      </c>
      <c r="B447" s="77" t="s">
        <v>2089</v>
      </c>
      <c r="C447" s="49" t="s">
        <v>2462</v>
      </c>
      <c r="D447" s="49" t="s">
        <v>1283</v>
      </c>
      <c r="E447" s="439" t="s">
        <v>3901</v>
      </c>
      <c r="F447" s="426" t="s">
        <v>3902</v>
      </c>
      <c r="G447" s="435" t="s">
        <v>561</v>
      </c>
      <c r="H447" s="435" t="s">
        <v>3549</v>
      </c>
      <c r="I447" s="436" t="s">
        <v>3830</v>
      </c>
      <c r="J447" s="437" t="s">
        <v>919</v>
      </c>
      <c r="K447" s="438" t="s">
        <v>2696</v>
      </c>
      <c r="L447" s="46"/>
      <c r="M447" s="55"/>
      <c r="N447" s="88">
        <v>276091.51</v>
      </c>
      <c r="O447" s="89">
        <v>176000</v>
      </c>
      <c r="P447" s="89">
        <v>276000</v>
      </c>
      <c r="Q447" s="89">
        <v>276000</v>
      </c>
      <c r="R447" s="240">
        <f>IF(N447="","",Q447-N447)</f>
        <v>-91.510000000009313</v>
      </c>
      <c r="S447" s="90">
        <f>IF(N447=0,"",R447/N447)</f>
        <v>-3.3144807676269839E-4</v>
      </c>
      <c r="T447" s="240">
        <f>IF(O447="","",Q447-O447)</f>
        <v>100000</v>
      </c>
      <c r="U447" s="90">
        <f>IF(O447=0,"",T447/O447)</f>
        <v>0.56818181818181823</v>
      </c>
      <c r="V447" s="240">
        <f>IF(P447="","",Q447-P447)</f>
        <v>0</v>
      </c>
      <c r="W447" s="90">
        <f>IF(P447=0,"",V447/P447)</f>
        <v>0</v>
      </c>
      <c r="Y447" s="62"/>
      <c r="Z447" s="62"/>
      <c r="AA447" s="62"/>
      <c r="AB447" s="62"/>
      <c r="AC447" s="62"/>
      <c r="AD447" s="62"/>
      <c r="AE447" s="62"/>
      <c r="AF447" s="62"/>
      <c r="AG447" s="62"/>
      <c r="AH447" s="62"/>
      <c r="AI447" s="62"/>
    </row>
    <row r="448" spans="1:35" ht="36.75" customHeight="1">
      <c r="A448" s="67" t="s">
        <v>1463</v>
      </c>
      <c r="B448" s="77" t="s">
        <v>2089</v>
      </c>
      <c r="C448" s="49" t="s">
        <v>2462</v>
      </c>
      <c r="D448" s="49" t="s">
        <v>1464</v>
      </c>
      <c r="E448" s="439" t="s">
        <v>3903</v>
      </c>
      <c r="F448" s="426" t="s">
        <v>3904</v>
      </c>
      <c r="G448" s="435" t="s">
        <v>567</v>
      </c>
      <c r="H448" s="435" t="s">
        <v>3551</v>
      </c>
      <c r="I448" s="436" t="s">
        <v>3837</v>
      </c>
      <c r="J448" s="437" t="s">
        <v>942</v>
      </c>
      <c r="K448" s="438" t="s">
        <v>2697</v>
      </c>
      <c r="L448" s="46"/>
      <c r="M448" s="55"/>
      <c r="N448" s="88">
        <v>206122.28</v>
      </c>
      <c r="O448" s="89">
        <v>269000</v>
      </c>
      <c r="P448" s="89">
        <v>206000</v>
      </c>
      <c r="Q448" s="89">
        <v>206000</v>
      </c>
      <c r="R448" s="240">
        <f>IF(N448="","",Q448-N448)</f>
        <v>-122.27999999999884</v>
      </c>
      <c r="S448" s="90">
        <f>IF(N448=0,"",R448/N448)</f>
        <v>-5.9324009029979117E-4</v>
      </c>
      <c r="T448" s="240">
        <f>IF(O448="","",Q448-O448)</f>
        <v>-63000</v>
      </c>
      <c r="U448" s="90">
        <f>IF(O448=0,"",T448/O448)</f>
        <v>-0.2342007434944238</v>
      </c>
      <c r="V448" s="240">
        <f>IF(P448="","",Q448-P448)</f>
        <v>0</v>
      </c>
      <c r="W448" s="90">
        <f>IF(P448=0,"",V448/P448)</f>
        <v>0</v>
      </c>
      <c r="Y448" s="62"/>
      <c r="Z448" s="62"/>
      <c r="AA448" s="62"/>
      <c r="AB448" s="62"/>
      <c r="AC448" s="62"/>
      <c r="AD448" s="62"/>
      <c r="AE448" s="62"/>
      <c r="AF448" s="62"/>
      <c r="AG448" s="62"/>
      <c r="AH448" s="62"/>
      <c r="AI448" s="62"/>
    </row>
    <row r="449" spans="1:35" ht="36.75" customHeight="1">
      <c r="A449" s="67" t="s">
        <v>2959</v>
      </c>
      <c r="B449" s="77" t="s">
        <v>2089</v>
      </c>
      <c r="C449" s="49" t="s">
        <v>2462</v>
      </c>
      <c r="D449" s="49" t="s">
        <v>2960</v>
      </c>
      <c r="E449" s="439" t="s">
        <v>3905</v>
      </c>
      <c r="F449" s="426" t="s">
        <v>3906</v>
      </c>
      <c r="G449" s="435" t="s">
        <v>569</v>
      </c>
      <c r="H449" s="435" t="s">
        <v>3553</v>
      </c>
      <c r="I449" s="436" t="s">
        <v>3840</v>
      </c>
      <c r="J449" s="437" t="s">
        <v>942</v>
      </c>
      <c r="K449" s="438" t="s">
        <v>2697</v>
      </c>
      <c r="L449" s="46"/>
      <c r="M449" s="55"/>
      <c r="N449" s="88">
        <v>13915.14</v>
      </c>
      <c r="O449" s="89">
        <v>18000</v>
      </c>
      <c r="P449" s="89">
        <v>14000</v>
      </c>
      <c r="Q449" s="89">
        <v>14000</v>
      </c>
      <c r="R449" s="240">
        <f>IF(N449="","",Q449-N449)</f>
        <v>84.860000000000582</v>
      </c>
      <c r="S449" s="90">
        <f>IF(N449=0,"",R449/N449)</f>
        <v>6.0983935483222293E-3</v>
      </c>
      <c r="T449" s="240">
        <f>IF(O449="","",Q449-O449)</f>
        <v>-4000</v>
      </c>
      <c r="U449" s="90">
        <f>IF(O449=0,"",T449/O449)</f>
        <v>-0.22222222222222221</v>
      </c>
      <c r="V449" s="240">
        <f>IF(P449="","",Q449-P449)</f>
        <v>0</v>
      </c>
      <c r="W449" s="90">
        <f>IF(P449=0,"",V449/P449)</f>
        <v>0</v>
      </c>
      <c r="Y449" s="62"/>
      <c r="Z449" s="62"/>
      <c r="AA449" s="62"/>
      <c r="AB449" s="62"/>
      <c r="AC449" s="62"/>
      <c r="AD449" s="62"/>
      <c r="AE449" s="62"/>
      <c r="AF449" s="62"/>
      <c r="AG449" s="62"/>
      <c r="AH449" s="62"/>
      <c r="AI449" s="62"/>
    </row>
    <row r="450" spans="1:35" ht="28.5" customHeight="1">
      <c r="A450" s="67" t="s">
        <v>1465</v>
      </c>
      <c r="B450" s="77" t="s">
        <v>2089</v>
      </c>
      <c r="C450" s="49" t="s">
        <v>2462</v>
      </c>
      <c r="D450" s="49" t="s">
        <v>1315</v>
      </c>
      <c r="E450" s="439" t="s">
        <v>3907</v>
      </c>
      <c r="F450" s="426" t="s">
        <v>5265</v>
      </c>
      <c r="G450" s="435" t="s">
        <v>575</v>
      </c>
      <c r="H450" s="435" t="s">
        <v>3555</v>
      </c>
      <c r="I450" s="436" t="s">
        <v>3846</v>
      </c>
      <c r="J450" s="437" t="s">
        <v>974</v>
      </c>
      <c r="K450" s="438" t="s">
        <v>2698</v>
      </c>
      <c r="L450" s="46"/>
      <c r="M450" s="55"/>
      <c r="N450" s="88">
        <v>1475931.42</v>
      </c>
      <c r="O450" s="89">
        <v>1216000</v>
      </c>
      <c r="P450" s="89">
        <v>1476000</v>
      </c>
      <c r="Q450" s="89">
        <v>1476000</v>
      </c>
      <c r="R450" s="240">
        <f>IF(N450="","",Q450-N450)</f>
        <v>68.580000000074506</v>
      </c>
      <c r="S450" s="90">
        <f>IF(N450=0,"",R450/N450)</f>
        <v>4.6465573583408441E-5</v>
      </c>
      <c r="T450" s="240">
        <f>IF(O450="","",Q450-O450)</f>
        <v>260000</v>
      </c>
      <c r="U450" s="90">
        <f>IF(O450=0,"",T450/O450)</f>
        <v>0.21381578947368421</v>
      </c>
      <c r="V450" s="240">
        <f>IF(P450="","",Q450-P450)</f>
        <v>0</v>
      </c>
      <c r="W450" s="90">
        <f>IF(P450=0,"",V450/P450)</f>
        <v>0</v>
      </c>
      <c r="Y450" s="62"/>
      <c r="Z450" s="62"/>
      <c r="AA450" s="62"/>
      <c r="AB450" s="62"/>
      <c r="AC450" s="62"/>
      <c r="AD450" s="62"/>
      <c r="AE450" s="62"/>
      <c r="AF450" s="62"/>
      <c r="AG450" s="62"/>
      <c r="AH450" s="62"/>
      <c r="AI450" s="62"/>
    </row>
    <row r="451" spans="1:35" ht="28.5" customHeight="1">
      <c r="A451" s="67" t="s">
        <v>2961</v>
      </c>
      <c r="B451" s="77" t="s">
        <v>2089</v>
      </c>
      <c r="C451" s="49" t="s">
        <v>2462</v>
      </c>
      <c r="D451" s="49" t="s">
        <v>2897</v>
      </c>
      <c r="E451" s="439" t="s">
        <v>3908</v>
      </c>
      <c r="F451" s="426" t="s">
        <v>3909</v>
      </c>
      <c r="G451" s="435" t="s">
        <v>1352</v>
      </c>
      <c r="H451" s="435" t="s">
        <v>3557</v>
      </c>
      <c r="I451" s="436" t="s">
        <v>3848</v>
      </c>
      <c r="J451" s="437" t="s">
        <v>974</v>
      </c>
      <c r="K451" s="438" t="s">
        <v>2698</v>
      </c>
      <c r="L451" s="46"/>
      <c r="M451" s="55"/>
      <c r="N451" s="88">
        <v>222233.39</v>
      </c>
      <c r="O451" s="89">
        <v>236000</v>
      </c>
      <c r="P451" s="89">
        <v>222000</v>
      </c>
      <c r="Q451" s="89">
        <v>222000</v>
      </c>
      <c r="R451" s="240">
        <f>IF(N451="","",Q451-N451)</f>
        <v>-233.39000000001397</v>
      </c>
      <c r="S451" s="90">
        <f>IF(N451=0,"",R451/N451)</f>
        <v>-1.0502022220873917E-3</v>
      </c>
      <c r="T451" s="240">
        <f>IF(O451="","",Q451-O451)</f>
        <v>-14000</v>
      </c>
      <c r="U451" s="90">
        <f>IF(O451=0,"",T451/O451)</f>
        <v>-5.9322033898305086E-2</v>
      </c>
      <c r="V451" s="240">
        <f>IF(P451="","",Q451-P451)</f>
        <v>0</v>
      </c>
      <c r="W451" s="90">
        <f>IF(P451=0,"",V451/P451)</f>
        <v>0</v>
      </c>
      <c r="Y451" s="62"/>
      <c r="Z451" s="62"/>
      <c r="AA451" s="62"/>
      <c r="AB451" s="62"/>
      <c r="AC451" s="62"/>
      <c r="AD451" s="62"/>
      <c r="AE451" s="62"/>
      <c r="AF451" s="62"/>
      <c r="AG451" s="62"/>
      <c r="AH451" s="62"/>
      <c r="AI451" s="62"/>
    </row>
    <row r="452" spans="1:35" ht="36.75" customHeight="1">
      <c r="A452" s="67" t="s">
        <v>1466</v>
      </c>
      <c r="B452" s="77" t="s">
        <v>2089</v>
      </c>
      <c r="C452" s="49" t="s">
        <v>2462</v>
      </c>
      <c r="D452" s="49" t="s">
        <v>1467</v>
      </c>
      <c r="E452" s="439" t="s">
        <v>3910</v>
      </c>
      <c r="F452" s="426" t="s">
        <v>3911</v>
      </c>
      <c r="G452" s="398" t="s">
        <v>558</v>
      </c>
      <c r="H452" s="398" t="s">
        <v>3547</v>
      </c>
      <c r="I452" s="430" t="s">
        <v>3827</v>
      </c>
      <c r="J452" s="428" t="s">
        <v>919</v>
      </c>
      <c r="K452" s="429" t="s">
        <v>2696</v>
      </c>
      <c r="L452" s="46"/>
      <c r="M452" s="55"/>
      <c r="N452" s="88">
        <v>425217.56</v>
      </c>
      <c r="O452" s="89">
        <v>61000</v>
      </c>
      <c r="P452" s="89">
        <v>426000</v>
      </c>
      <c r="Q452" s="89">
        <v>0</v>
      </c>
      <c r="R452" s="240">
        <f>IF(N452="","",Q452-N452)</f>
        <v>-425217.56</v>
      </c>
      <c r="S452" s="90">
        <f>IF(N452=0,"",R452/N452)</f>
        <v>-1</v>
      </c>
      <c r="T452" s="240">
        <f>IF(O452="","",Q452-O452)</f>
        <v>-61000</v>
      </c>
      <c r="U452" s="90">
        <f>IF(O452=0,"",T452/O452)</f>
        <v>-1</v>
      </c>
      <c r="V452" s="240">
        <f>IF(P452="","",Q452-P452)</f>
        <v>-426000</v>
      </c>
      <c r="W452" s="90">
        <f>IF(P452=0,"",V452/P452)</f>
        <v>-1</v>
      </c>
      <c r="Y452" s="62"/>
      <c r="Z452" s="62"/>
      <c r="AA452" s="62"/>
      <c r="AB452" s="62"/>
      <c r="AC452" s="62"/>
      <c r="AD452" s="62"/>
      <c r="AE452" s="62"/>
      <c r="AF452" s="62"/>
      <c r="AG452" s="62"/>
      <c r="AH452" s="62"/>
      <c r="AI452" s="62"/>
    </row>
    <row r="453" spans="1:35" ht="36.75" customHeight="1">
      <c r="A453" s="67" t="s">
        <v>2403</v>
      </c>
      <c r="B453" s="77" t="s">
        <v>2089</v>
      </c>
      <c r="C453" s="49" t="s">
        <v>2462</v>
      </c>
      <c r="D453" s="49" t="s">
        <v>2404</v>
      </c>
      <c r="E453" s="439" t="s">
        <v>3912</v>
      </c>
      <c r="F453" s="426" t="s">
        <v>3913</v>
      </c>
      <c r="G453" s="398" t="s">
        <v>561</v>
      </c>
      <c r="H453" s="398" t="s">
        <v>3549</v>
      </c>
      <c r="I453" s="430" t="s">
        <v>3830</v>
      </c>
      <c r="J453" s="428" t="s">
        <v>919</v>
      </c>
      <c r="K453" s="429" t="s">
        <v>2696</v>
      </c>
      <c r="L453" s="46"/>
      <c r="M453" s="55"/>
      <c r="N453" s="88">
        <v>84356.1</v>
      </c>
      <c r="O453" s="89">
        <v>10000</v>
      </c>
      <c r="P453" s="89">
        <v>85000</v>
      </c>
      <c r="Q453" s="89">
        <v>0</v>
      </c>
      <c r="R453" s="240">
        <f>IF(N453="","",Q453-N453)</f>
        <v>-84356.1</v>
      </c>
      <c r="S453" s="90">
        <f>IF(N453=0,"",R453/N453)</f>
        <v>-1</v>
      </c>
      <c r="T453" s="240">
        <f>IF(O453="","",Q453-O453)</f>
        <v>-10000</v>
      </c>
      <c r="U453" s="90">
        <f>IF(O453=0,"",T453/O453)</f>
        <v>-1</v>
      </c>
      <c r="V453" s="240">
        <f>IF(P453="","",Q453-P453)</f>
        <v>-85000</v>
      </c>
      <c r="W453" s="90">
        <f>IF(P453=0,"",V453/P453)</f>
        <v>-1</v>
      </c>
      <c r="Y453" s="62"/>
      <c r="Z453" s="62"/>
      <c r="AA453" s="62"/>
      <c r="AB453" s="62"/>
      <c r="AC453" s="62"/>
      <c r="AD453" s="62"/>
      <c r="AE453" s="62"/>
      <c r="AF453" s="62"/>
      <c r="AG453" s="62"/>
      <c r="AH453" s="62"/>
      <c r="AI453" s="62"/>
    </row>
    <row r="454" spans="1:35" ht="36.75" customHeight="1">
      <c r="A454" s="67" t="s">
        <v>1468</v>
      </c>
      <c r="B454" s="77" t="s">
        <v>2089</v>
      </c>
      <c r="C454" s="49" t="s">
        <v>2462</v>
      </c>
      <c r="D454" s="49" t="s">
        <v>2138</v>
      </c>
      <c r="E454" s="439" t="s">
        <v>3914</v>
      </c>
      <c r="F454" s="426" t="s">
        <v>5266</v>
      </c>
      <c r="G454" s="398" t="s">
        <v>567</v>
      </c>
      <c r="H454" s="398" t="s">
        <v>3551</v>
      </c>
      <c r="I454" s="430" t="s">
        <v>3837</v>
      </c>
      <c r="J454" s="428" t="s">
        <v>942</v>
      </c>
      <c r="K454" s="429" t="s">
        <v>2697</v>
      </c>
      <c r="L454" s="46"/>
      <c r="M454" s="55"/>
      <c r="N454" s="88">
        <v>5000</v>
      </c>
      <c r="O454" s="89">
        <v>18000</v>
      </c>
      <c r="P454" s="89">
        <v>5000</v>
      </c>
      <c r="Q454" s="89">
        <v>0</v>
      </c>
      <c r="R454" s="240">
        <f>IF(N454="","",Q454-N454)</f>
        <v>-5000</v>
      </c>
      <c r="S454" s="90">
        <f>IF(N454=0,"",R454/N454)</f>
        <v>-1</v>
      </c>
      <c r="T454" s="240">
        <f>IF(O454="","",Q454-O454)</f>
        <v>-18000</v>
      </c>
      <c r="U454" s="90">
        <f>IF(O454=0,"",T454/O454)</f>
        <v>-1</v>
      </c>
      <c r="V454" s="240">
        <f>IF(P454="","",Q454-P454)</f>
        <v>-5000</v>
      </c>
      <c r="W454" s="90">
        <f>IF(P454=0,"",V454/P454)</f>
        <v>-1</v>
      </c>
      <c r="Y454" s="62"/>
      <c r="Z454" s="62"/>
      <c r="AA454" s="62"/>
      <c r="AB454" s="62"/>
      <c r="AC454" s="62"/>
      <c r="AD454" s="62"/>
      <c r="AE454" s="62"/>
      <c r="AF454" s="62"/>
      <c r="AG454" s="62"/>
      <c r="AH454" s="62"/>
      <c r="AI454" s="62"/>
    </row>
    <row r="455" spans="1:35" ht="36.75" customHeight="1">
      <c r="A455" s="67" t="s">
        <v>2405</v>
      </c>
      <c r="B455" s="77" t="s">
        <v>2089</v>
      </c>
      <c r="C455" s="49" t="s">
        <v>2462</v>
      </c>
      <c r="D455" s="49" t="s">
        <v>2464</v>
      </c>
      <c r="E455" s="439" t="s">
        <v>3915</v>
      </c>
      <c r="F455" s="426" t="s">
        <v>3916</v>
      </c>
      <c r="G455" s="398" t="s">
        <v>569</v>
      </c>
      <c r="H455" s="398" t="s">
        <v>3553</v>
      </c>
      <c r="I455" s="430" t="s">
        <v>3840</v>
      </c>
      <c r="J455" s="428" t="s">
        <v>942</v>
      </c>
      <c r="K455" s="429" t="s">
        <v>2697</v>
      </c>
      <c r="L455" s="46"/>
      <c r="M455" s="55"/>
      <c r="N455" s="88">
        <v>0</v>
      </c>
      <c r="O455" s="89">
        <v>0</v>
      </c>
      <c r="P455" s="89">
        <v>0</v>
      </c>
      <c r="Q455" s="89">
        <v>0</v>
      </c>
      <c r="R455" s="240">
        <f>IF(N455="","",Q455-N455)</f>
        <v>0</v>
      </c>
      <c r="S455" s="90" t="str">
        <f>IF(N455=0,"",R455/N455)</f>
        <v/>
      </c>
      <c r="T455" s="240">
        <f>IF(O455="","",Q455-O455)</f>
        <v>0</v>
      </c>
      <c r="U455" s="90" t="str">
        <f>IF(O455=0,"",T455/O455)</f>
        <v/>
      </c>
      <c r="V455" s="240">
        <f>IF(P455="","",Q455-P455)</f>
        <v>0</v>
      </c>
      <c r="W455" s="90" t="str">
        <f>IF(P455=0,"",V455/P455)</f>
        <v/>
      </c>
      <c r="Y455" s="62"/>
      <c r="Z455" s="62"/>
      <c r="AA455" s="62"/>
      <c r="AB455" s="62"/>
      <c r="AC455" s="62"/>
      <c r="AD455" s="62"/>
      <c r="AE455" s="62"/>
      <c r="AF455" s="62"/>
      <c r="AG455" s="62"/>
      <c r="AH455" s="62"/>
      <c r="AI455" s="62"/>
    </row>
    <row r="456" spans="1:35" ht="36.75" customHeight="1">
      <c r="A456" s="67" t="s">
        <v>78</v>
      </c>
      <c r="B456" s="77" t="s">
        <v>2089</v>
      </c>
      <c r="C456" s="49" t="s">
        <v>2462</v>
      </c>
      <c r="D456" s="49" t="s">
        <v>79</v>
      </c>
      <c r="E456" s="439" t="s">
        <v>3917</v>
      </c>
      <c r="F456" s="426" t="s">
        <v>3918</v>
      </c>
      <c r="G456" s="398" t="s">
        <v>575</v>
      </c>
      <c r="H456" s="398" t="s">
        <v>3555</v>
      </c>
      <c r="I456" s="430" t="s">
        <v>3846</v>
      </c>
      <c r="J456" s="428" t="s">
        <v>974</v>
      </c>
      <c r="K456" s="429" t="s">
        <v>2698</v>
      </c>
      <c r="L456" s="46"/>
      <c r="M456" s="55"/>
      <c r="N456" s="88">
        <v>46110.02</v>
      </c>
      <c r="O456" s="89">
        <v>0</v>
      </c>
      <c r="P456" s="89">
        <v>47000</v>
      </c>
      <c r="Q456" s="89">
        <v>0</v>
      </c>
      <c r="R456" s="240">
        <f>IF(N456="","",Q456-N456)</f>
        <v>-46110.02</v>
      </c>
      <c r="S456" s="90">
        <f>IF(N456=0,"",R456/N456)</f>
        <v>-1</v>
      </c>
      <c r="T456" s="240">
        <f>IF(O456="","",Q456-O456)</f>
        <v>0</v>
      </c>
      <c r="U456" s="90" t="str">
        <f>IF(O456=0,"",T456/O456)</f>
        <v/>
      </c>
      <c r="V456" s="240">
        <f>IF(P456="","",Q456-P456)</f>
        <v>-47000</v>
      </c>
      <c r="W456" s="90">
        <f>IF(P456=0,"",V456/P456)</f>
        <v>-1</v>
      </c>
      <c r="Y456" s="62"/>
      <c r="Z456" s="62"/>
      <c r="AA456" s="62"/>
      <c r="AB456" s="62"/>
      <c r="AC456" s="62"/>
      <c r="AD456" s="62"/>
      <c r="AE456" s="62"/>
      <c r="AF456" s="62"/>
      <c r="AG456" s="62"/>
      <c r="AH456" s="62"/>
      <c r="AI456" s="62"/>
    </row>
    <row r="457" spans="1:35" ht="36.75" customHeight="1">
      <c r="A457" s="67" t="s">
        <v>3218</v>
      </c>
      <c r="B457" s="77" t="s">
        <v>2089</v>
      </c>
      <c r="C457" s="49" t="s">
        <v>2462</v>
      </c>
      <c r="D457" s="49" t="s">
        <v>3219</v>
      </c>
      <c r="E457" s="439" t="s">
        <v>3919</v>
      </c>
      <c r="F457" s="426" t="s">
        <v>3920</v>
      </c>
      <c r="G457" s="398" t="s">
        <v>1352</v>
      </c>
      <c r="H457" s="398" t="s">
        <v>3557</v>
      </c>
      <c r="I457" s="430" t="s">
        <v>3848</v>
      </c>
      <c r="J457" s="428" t="s">
        <v>974</v>
      </c>
      <c r="K457" s="429" t="s">
        <v>2698</v>
      </c>
      <c r="L457" s="46"/>
      <c r="M457" s="55"/>
      <c r="N457" s="88">
        <v>17685.54</v>
      </c>
      <c r="O457" s="89">
        <v>0</v>
      </c>
      <c r="P457" s="89">
        <v>18000</v>
      </c>
      <c r="Q457" s="89">
        <v>0</v>
      </c>
      <c r="R457" s="240">
        <f>IF(N457="","",Q457-N457)</f>
        <v>-17685.54</v>
      </c>
      <c r="S457" s="90">
        <f>IF(N457=0,"",R457/N457)</f>
        <v>-1</v>
      </c>
      <c r="T457" s="240">
        <f>IF(O457="","",Q457-O457)</f>
        <v>0</v>
      </c>
      <c r="U457" s="90" t="str">
        <f>IF(O457=0,"",T457/O457)</f>
        <v/>
      </c>
      <c r="V457" s="240">
        <f>IF(P457="","",Q457-P457)</f>
        <v>-18000</v>
      </c>
      <c r="W457" s="90">
        <f>IF(P457=0,"",V457/P457)</f>
        <v>-1</v>
      </c>
      <c r="Y457" s="62"/>
      <c r="Z457" s="62"/>
      <c r="AA457" s="62"/>
      <c r="AB457" s="62"/>
      <c r="AC457" s="62"/>
      <c r="AD457" s="62"/>
      <c r="AE457" s="62"/>
      <c r="AF457" s="62"/>
      <c r="AG457" s="62"/>
      <c r="AH457" s="62"/>
      <c r="AI457" s="62"/>
    </row>
    <row r="458" spans="1:35" ht="36.75" customHeight="1">
      <c r="A458" s="67" t="s">
        <v>80</v>
      </c>
      <c r="B458" s="77" t="s">
        <v>2089</v>
      </c>
      <c r="C458" s="49" t="s">
        <v>2462</v>
      </c>
      <c r="D458" s="49" t="s">
        <v>81</v>
      </c>
      <c r="E458" s="439" t="s">
        <v>3921</v>
      </c>
      <c r="F458" s="426" t="s">
        <v>3922</v>
      </c>
      <c r="G458" s="398" t="s">
        <v>4680</v>
      </c>
      <c r="H458" s="398" t="s">
        <v>4794</v>
      </c>
      <c r="I458" s="430" t="s">
        <v>4795</v>
      </c>
      <c r="J458" s="428" t="s">
        <v>2721</v>
      </c>
      <c r="K458" s="429" t="s">
        <v>2556</v>
      </c>
      <c r="L458" s="46"/>
      <c r="M458" s="55"/>
      <c r="N458" s="88">
        <v>1864686.93</v>
      </c>
      <c r="O458" s="89">
        <v>2202000</v>
      </c>
      <c r="P458" s="89">
        <v>2202000</v>
      </c>
      <c r="Q458" s="89">
        <v>2202000</v>
      </c>
      <c r="R458" s="240">
        <f>IF(N458="","",Q458-N458)</f>
        <v>337313.07000000007</v>
      </c>
      <c r="S458" s="90">
        <f>IF(N458=0,"",R458/N458)</f>
        <v>0.18089528304893523</v>
      </c>
      <c r="T458" s="240">
        <f>IF(O458="","",Q458-O458)</f>
        <v>0</v>
      </c>
      <c r="U458" s="90">
        <f>IF(O458=0,"",T458/O458)</f>
        <v>0</v>
      </c>
      <c r="V458" s="240">
        <f>IF(P458="","",Q458-P458)</f>
        <v>0</v>
      </c>
      <c r="W458" s="90">
        <f>IF(P458=0,"",V458/P458)</f>
        <v>0</v>
      </c>
      <c r="Y458" s="62"/>
      <c r="Z458" s="62"/>
      <c r="AA458" s="62"/>
      <c r="AB458" s="62"/>
      <c r="AC458" s="62"/>
      <c r="AD458" s="62"/>
      <c r="AE458" s="62"/>
      <c r="AF458" s="62"/>
      <c r="AG458" s="62"/>
      <c r="AH458" s="62"/>
      <c r="AI458" s="62"/>
    </row>
    <row r="459" spans="1:35" ht="36.75" customHeight="1">
      <c r="A459" s="67" t="s">
        <v>3220</v>
      </c>
      <c r="B459" s="77" t="s">
        <v>2089</v>
      </c>
      <c r="C459" s="49" t="s">
        <v>2462</v>
      </c>
      <c r="D459" s="49" t="s">
        <v>3221</v>
      </c>
      <c r="E459" s="439" t="s">
        <v>3923</v>
      </c>
      <c r="F459" s="426" t="s">
        <v>3924</v>
      </c>
      <c r="G459" s="398" t="s">
        <v>4680</v>
      </c>
      <c r="H459" s="398" t="s">
        <v>4794</v>
      </c>
      <c r="I459" s="430" t="s">
        <v>4795</v>
      </c>
      <c r="J459" s="428" t="s">
        <v>2721</v>
      </c>
      <c r="K459" s="429" t="s">
        <v>2556</v>
      </c>
      <c r="L459" s="46"/>
      <c r="M459" s="55"/>
      <c r="N459" s="88">
        <v>88671.62</v>
      </c>
      <c r="O459" s="89">
        <v>92000</v>
      </c>
      <c r="P459" s="89">
        <v>92000</v>
      </c>
      <c r="Q459" s="89">
        <v>92000</v>
      </c>
      <c r="R459" s="240">
        <f>IF(N459="","",Q459-N459)</f>
        <v>3328.3800000000047</v>
      </c>
      <c r="S459" s="90">
        <f>IF(N459=0,"",R459/N459)</f>
        <v>3.7536023363506893E-2</v>
      </c>
      <c r="T459" s="240">
        <f>IF(O459="","",Q459-O459)</f>
        <v>0</v>
      </c>
      <c r="U459" s="90">
        <f>IF(O459=0,"",T459/O459)</f>
        <v>0</v>
      </c>
      <c r="V459" s="240">
        <f>IF(P459="","",Q459-P459)</f>
        <v>0</v>
      </c>
      <c r="W459" s="90">
        <f>IF(P459=0,"",V459/P459)</f>
        <v>0</v>
      </c>
      <c r="Y459" s="62"/>
      <c r="Z459" s="62"/>
      <c r="AA459" s="62"/>
      <c r="AB459" s="62"/>
      <c r="AC459" s="62"/>
      <c r="AD459" s="62"/>
      <c r="AE459" s="62"/>
      <c r="AF459" s="62"/>
      <c r="AG459" s="62"/>
      <c r="AH459" s="62"/>
      <c r="AI459" s="62"/>
    </row>
    <row r="460" spans="1:35" ht="36.75" customHeight="1">
      <c r="A460" s="67" t="s">
        <v>82</v>
      </c>
      <c r="B460" s="77" t="s">
        <v>2089</v>
      </c>
      <c r="C460" s="49" t="s">
        <v>2462</v>
      </c>
      <c r="D460" s="49" t="s">
        <v>1989</v>
      </c>
      <c r="E460" s="439" t="s">
        <v>3925</v>
      </c>
      <c r="F460" s="426" t="s">
        <v>3926</v>
      </c>
      <c r="G460" s="398" t="s">
        <v>4680</v>
      </c>
      <c r="H460" s="398" t="s">
        <v>4794</v>
      </c>
      <c r="I460" s="430" t="s">
        <v>4795</v>
      </c>
      <c r="J460" s="428" t="s">
        <v>2721</v>
      </c>
      <c r="K460" s="429" t="s">
        <v>2556</v>
      </c>
      <c r="L460" s="46"/>
      <c r="M460" s="55"/>
      <c r="N460" s="88">
        <v>181189.62</v>
      </c>
      <c r="O460" s="89">
        <v>210000</v>
      </c>
      <c r="P460" s="89">
        <v>210000</v>
      </c>
      <c r="Q460" s="89">
        <v>210000</v>
      </c>
      <c r="R460" s="240">
        <f>IF(N460="","",Q460-N460)</f>
        <v>28810.380000000005</v>
      </c>
      <c r="S460" s="90">
        <f>IF(N460=0,"",R460/N460)</f>
        <v>0.15900679078635965</v>
      </c>
      <c r="T460" s="240">
        <f>IF(O460="","",Q460-O460)</f>
        <v>0</v>
      </c>
      <c r="U460" s="90">
        <f>IF(O460=0,"",T460/O460)</f>
        <v>0</v>
      </c>
      <c r="V460" s="240">
        <f>IF(P460="","",Q460-P460)</f>
        <v>0</v>
      </c>
      <c r="W460" s="90">
        <f>IF(P460=0,"",V460/P460)</f>
        <v>0</v>
      </c>
      <c r="Y460" s="62"/>
      <c r="Z460" s="62"/>
      <c r="AA460" s="62"/>
      <c r="AB460" s="62"/>
      <c r="AC460" s="62"/>
      <c r="AD460" s="62"/>
      <c r="AE460" s="62"/>
      <c r="AF460" s="62"/>
      <c r="AG460" s="62"/>
      <c r="AH460" s="62"/>
      <c r="AI460" s="62"/>
    </row>
    <row r="461" spans="1:35" ht="36.75" customHeight="1">
      <c r="A461" s="67" t="s">
        <v>3222</v>
      </c>
      <c r="B461" s="77" t="s">
        <v>2089</v>
      </c>
      <c r="C461" s="49" t="s">
        <v>2462</v>
      </c>
      <c r="D461" s="49" t="s">
        <v>1291</v>
      </c>
      <c r="E461" s="439" t="s">
        <v>3927</v>
      </c>
      <c r="F461" s="426" t="s">
        <v>3928</v>
      </c>
      <c r="G461" s="398" t="s">
        <v>4680</v>
      </c>
      <c r="H461" s="398" t="s">
        <v>4794</v>
      </c>
      <c r="I461" s="430" t="s">
        <v>4795</v>
      </c>
      <c r="J461" s="428" t="s">
        <v>2721</v>
      </c>
      <c r="K461" s="429" t="s">
        <v>2556</v>
      </c>
      <c r="L461" s="46"/>
      <c r="M461" s="55"/>
      <c r="N461" s="88">
        <v>5333.73</v>
      </c>
      <c r="O461" s="89">
        <v>6000</v>
      </c>
      <c r="P461" s="89">
        <v>6000</v>
      </c>
      <c r="Q461" s="89">
        <v>6000</v>
      </c>
      <c r="R461" s="240">
        <f>IF(N461="","",Q461-N461)</f>
        <v>666.27000000000044</v>
      </c>
      <c r="S461" s="90">
        <f>IF(N461=0,"",R461/N461)</f>
        <v>0.12491633434763298</v>
      </c>
      <c r="T461" s="240">
        <f>IF(O461="","",Q461-O461)</f>
        <v>0</v>
      </c>
      <c r="U461" s="90">
        <f>IF(O461=0,"",T461/O461)</f>
        <v>0</v>
      </c>
      <c r="V461" s="240">
        <f>IF(P461="","",Q461-P461)</f>
        <v>0</v>
      </c>
      <c r="W461" s="90">
        <f>IF(P461=0,"",V461/P461)</f>
        <v>0</v>
      </c>
      <c r="Y461" s="62"/>
      <c r="Z461" s="62"/>
      <c r="AA461" s="62"/>
      <c r="AB461" s="62"/>
      <c r="AC461" s="62"/>
      <c r="AD461" s="62"/>
      <c r="AE461" s="62"/>
      <c r="AF461" s="62"/>
      <c r="AG461" s="62"/>
      <c r="AH461" s="62"/>
      <c r="AI461" s="62"/>
    </row>
    <row r="462" spans="1:35" ht="36.75" customHeight="1">
      <c r="A462" s="67" t="s">
        <v>83</v>
      </c>
      <c r="B462" s="77" t="s">
        <v>2089</v>
      </c>
      <c r="C462" s="49" t="s">
        <v>2462</v>
      </c>
      <c r="D462" s="49" t="s">
        <v>981</v>
      </c>
      <c r="E462" s="439" t="s">
        <v>3929</v>
      </c>
      <c r="F462" s="426" t="s">
        <v>5267</v>
      </c>
      <c r="G462" s="398" t="s">
        <v>4680</v>
      </c>
      <c r="H462" s="398" t="s">
        <v>4794</v>
      </c>
      <c r="I462" s="430" t="s">
        <v>4795</v>
      </c>
      <c r="J462" s="428" t="s">
        <v>2721</v>
      </c>
      <c r="K462" s="429" t="s">
        <v>2556</v>
      </c>
      <c r="L462" s="46"/>
      <c r="M462" s="55"/>
      <c r="N462" s="88">
        <v>3086170.29</v>
      </c>
      <c r="O462" s="89">
        <v>3510000</v>
      </c>
      <c r="P462" s="89">
        <v>3510000</v>
      </c>
      <c r="Q462" s="89">
        <v>3510000</v>
      </c>
      <c r="R462" s="240">
        <f>IF(N462="","",Q462-N462)</f>
        <v>423829.70999999996</v>
      </c>
      <c r="S462" s="90">
        <f>IF(N462=0,"",R462/N462)</f>
        <v>0.13733192603574704</v>
      </c>
      <c r="T462" s="240">
        <f>IF(O462="","",Q462-O462)</f>
        <v>0</v>
      </c>
      <c r="U462" s="90">
        <f>IF(O462=0,"",T462/O462)</f>
        <v>0</v>
      </c>
      <c r="V462" s="240">
        <f>IF(P462="","",Q462-P462)</f>
        <v>0</v>
      </c>
      <c r="W462" s="90">
        <f>IF(P462=0,"",V462/P462)</f>
        <v>0</v>
      </c>
      <c r="Y462" s="62"/>
      <c r="Z462" s="62"/>
      <c r="AA462" s="62"/>
      <c r="AB462" s="62"/>
      <c r="AC462" s="62"/>
      <c r="AD462" s="62"/>
      <c r="AE462" s="62"/>
      <c r="AF462" s="62"/>
      <c r="AG462" s="62"/>
      <c r="AH462" s="62"/>
      <c r="AI462" s="62"/>
    </row>
    <row r="463" spans="1:35" ht="36.75" customHeight="1">
      <c r="A463" s="67" t="s">
        <v>3223</v>
      </c>
      <c r="B463" s="77" t="s">
        <v>2089</v>
      </c>
      <c r="C463" s="49" t="s">
        <v>2462</v>
      </c>
      <c r="D463" s="49" t="s">
        <v>3224</v>
      </c>
      <c r="E463" s="439" t="s">
        <v>3930</v>
      </c>
      <c r="F463" s="426" t="s">
        <v>5268</v>
      </c>
      <c r="G463" s="398" t="s">
        <v>4680</v>
      </c>
      <c r="H463" s="398" t="s">
        <v>4794</v>
      </c>
      <c r="I463" s="430" t="s">
        <v>4795</v>
      </c>
      <c r="J463" s="428" t="s">
        <v>2721</v>
      </c>
      <c r="K463" s="429" t="s">
        <v>2556</v>
      </c>
      <c r="L463" s="46"/>
      <c r="M463" s="55"/>
      <c r="N463" s="88">
        <v>110139.89</v>
      </c>
      <c r="O463" s="89">
        <v>162000</v>
      </c>
      <c r="P463" s="89">
        <v>162000</v>
      </c>
      <c r="Q463" s="89">
        <v>162000</v>
      </c>
      <c r="R463" s="240">
        <f>IF(N463="","",Q463-N463)</f>
        <v>51860.11</v>
      </c>
      <c r="S463" s="90">
        <f>IF(N463=0,"",R463/N463)</f>
        <v>0.47085674409153672</v>
      </c>
      <c r="T463" s="240">
        <f>IF(O463="","",Q463-O463)</f>
        <v>0</v>
      </c>
      <c r="U463" s="90">
        <f>IF(O463=0,"",T463/O463)</f>
        <v>0</v>
      </c>
      <c r="V463" s="240">
        <f>IF(P463="","",Q463-P463)</f>
        <v>0</v>
      </c>
      <c r="W463" s="90">
        <f>IF(P463=0,"",V463/P463)</f>
        <v>0</v>
      </c>
      <c r="Y463" s="62"/>
      <c r="Z463" s="62"/>
      <c r="AA463" s="62"/>
      <c r="AB463" s="62"/>
      <c r="AC463" s="62"/>
      <c r="AD463" s="62"/>
      <c r="AE463" s="62"/>
      <c r="AF463" s="62"/>
      <c r="AG463" s="62"/>
      <c r="AH463" s="62"/>
      <c r="AI463" s="62"/>
    </row>
    <row r="464" spans="1:35" ht="21.75" customHeight="1">
      <c r="A464" s="64" t="s">
        <v>1469</v>
      </c>
      <c r="B464" s="86" t="s">
        <v>1470</v>
      </c>
      <c r="C464" s="87" t="s">
        <v>2992</v>
      </c>
      <c r="D464" s="87" t="s">
        <v>2993</v>
      </c>
      <c r="E464" s="415" t="s">
        <v>1472</v>
      </c>
      <c r="F464" s="415" t="s">
        <v>1471</v>
      </c>
      <c r="G464" s="416"/>
      <c r="H464" s="416"/>
      <c r="I464" s="417"/>
      <c r="J464" s="418"/>
      <c r="K464" s="419"/>
      <c r="L464" s="46"/>
      <c r="M464" s="96"/>
      <c r="N464" s="88">
        <v>0</v>
      </c>
      <c r="O464" s="89">
        <v>0</v>
      </c>
      <c r="P464" s="89">
        <v>0</v>
      </c>
      <c r="Q464" s="89">
        <v>0</v>
      </c>
      <c r="R464" s="240">
        <f>IF(N464="","",Q464-N464)</f>
        <v>0</v>
      </c>
      <c r="S464" s="90" t="str">
        <f>IF(N464=0,"",R464/N464)</f>
        <v/>
      </c>
      <c r="T464" s="240">
        <f>IF(O464="","",Q464-O464)</f>
        <v>0</v>
      </c>
      <c r="U464" s="90" t="str">
        <f>IF(O464=0,"",T464/O464)</f>
        <v/>
      </c>
      <c r="V464" s="240">
        <f>IF(P464="","",Q464-P464)</f>
        <v>0</v>
      </c>
      <c r="W464" s="90" t="str">
        <f>IF(P464=0,"",V464/P464)</f>
        <v/>
      </c>
      <c r="Y464" s="62"/>
      <c r="Z464" s="62"/>
      <c r="AA464" s="62"/>
      <c r="AB464" s="62"/>
      <c r="AC464" s="62"/>
      <c r="AD464" s="62"/>
      <c r="AE464" s="62"/>
      <c r="AF464" s="62"/>
      <c r="AG464" s="62"/>
      <c r="AH464" s="62"/>
      <c r="AI464" s="62"/>
    </row>
    <row r="465" spans="1:35" ht="26.25" customHeight="1">
      <c r="A465" s="66" t="s">
        <v>1473</v>
      </c>
      <c r="B465" s="75" t="s">
        <v>1470</v>
      </c>
      <c r="C465" s="52" t="s">
        <v>2994</v>
      </c>
      <c r="D465" s="52" t="s">
        <v>2993</v>
      </c>
      <c r="E465" s="434" t="s">
        <v>1475</v>
      </c>
      <c r="F465" s="420" t="s">
        <v>1474</v>
      </c>
      <c r="G465" s="435"/>
      <c r="H465" s="435"/>
      <c r="I465" s="436"/>
      <c r="J465" s="437"/>
      <c r="K465" s="438"/>
      <c r="L465" s="46"/>
      <c r="M465" s="55"/>
      <c r="N465" s="88">
        <v>0</v>
      </c>
      <c r="O465" s="89">
        <v>0</v>
      </c>
      <c r="P465" s="89">
        <v>0</v>
      </c>
      <c r="Q465" s="89">
        <v>0</v>
      </c>
      <c r="R465" s="240">
        <f>IF(N465="","",Q465-N465)</f>
        <v>0</v>
      </c>
      <c r="S465" s="90" t="str">
        <f>IF(N465=0,"",R465/N465)</f>
        <v/>
      </c>
      <c r="T465" s="240">
        <f>IF(O465="","",Q465-O465)</f>
        <v>0</v>
      </c>
      <c r="U465" s="90" t="str">
        <f>IF(O465=0,"",T465/O465)</f>
        <v/>
      </c>
      <c r="V465" s="240">
        <f>IF(P465="","",Q465-P465)</f>
        <v>0</v>
      </c>
      <c r="W465" s="90" t="str">
        <f>IF(P465=0,"",V465/P465)</f>
        <v/>
      </c>
      <c r="Y465" s="62"/>
      <c r="Z465" s="62"/>
      <c r="AA465" s="62"/>
      <c r="AB465" s="62"/>
      <c r="AC465" s="62"/>
      <c r="AD465" s="62"/>
      <c r="AE465" s="62"/>
      <c r="AF465" s="62"/>
      <c r="AG465" s="62"/>
      <c r="AH465" s="62"/>
      <c r="AI465" s="62"/>
    </row>
    <row r="466" spans="1:35" ht="26.25" customHeight="1">
      <c r="A466" s="67" t="s">
        <v>1476</v>
      </c>
      <c r="B466" s="77" t="s">
        <v>1470</v>
      </c>
      <c r="C466" s="49" t="s">
        <v>2994</v>
      </c>
      <c r="D466" s="49" t="s">
        <v>2991</v>
      </c>
      <c r="E466" s="439" t="s">
        <v>3931</v>
      </c>
      <c r="F466" s="426" t="s">
        <v>3932</v>
      </c>
      <c r="G466" s="435" t="s">
        <v>1359</v>
      </c>
      <c r="H466" s="435" t="s">
        <v>3225</v>
      </c>
      <c r="I466" s="436" t="s">
        <v>3933</v>
      </c>
      <c r="J466" s="437" t="s">
        <v>197</v>
      </c>
      <c r="K466" s="438" t="s">
        <v>2699</v>
      </c>
      <c r="L466" s="46"/>
      <c r="M466" s="55"/>
      <c r="N466" s="88">
        <v>1022176.95</v>
      </c>
      <c r="O466" s="89">
        <v>1025000</v>
      </c>
      <c r="P466" s="89">
        <v>939000</v>
      </c>
      <c r="Q466" s="89">
        <v>1274000</v>
      </c>
      <c r="R466" s="240">
        <f>IF(N466="","",Q466-N466)</f>
        <v>251823.05000000005</v>
      </c>
      <c r="S466" s="90">
        <f>IF(N466=0,"",R466/N466)</f>
        <v>0.24635954665187867</v>
      </c>
      <c r="T466" s="240">
        <f>IF(O466="","",Q466-O466)</f>
        <v>249000</v>
      </c>
      <c r="U466" s="90">
        <f>IF(O466=0,"",T466/O466)</f>
        <v>0.24292682926829268</v>
      </c>
      <c r="V466" s="240">
        <f>IF(P466="","",Q466-P466)</f>
        <v>335000</v>
      </c>
      <c r="W466" s="90">
        <f>IF(P466=0,"",V466/P466)</f>
        <v>0.35676251331203407</v>
      </c>
      <c r="Y466" s="62"/>
      <c r="Z466" s="62"/>
      <c r="AA466" s="62"/>
      <c r="AB466" s="62"/>
      <c r="AC466" s="62"/>
      <c r="AD466" s="62"/>
      <c r="AE466" s="62"/>
      <c r="AF466" s="62"/>
      <c r="AG466" s="62"/>
      <c r="AH466" s="62"/>
      <c r="AI466" s="62"/>
    </row>
    <row r="467" spans="1:35" ht="26.25" customHeight="1">
      <c r="A467" s="67" t="s">
        <v>3226</v>
      </c>
      <c r="B467" s="77" t="s">
        <v>1470</v>
      </c>
      <c r="C467" s="49" t="s">
        <v>2994</v>
      </c>
      <c r="D467" s="49" t="s">
        <v>2656</v>
      </c>
      <c r="E467" s="439" t="s">
        <v>3934</v>
      </c>
      <c r="F467" s="426" t="s">
        <v>3935</v>
      </c>
      <c r="G467" s="435" t="s">
        <v>1361</v>
      </c>
      <c r="H467" s="435" t="s">
        <v>3227</v>
      </c>
      <c r="I467" s="436" t="s">
        <v>3936</v>
      </c>
      <c r="J467" s="437" t="s">
        <v>197</v>
      </c>
      <c r="K467" s="438" t="s">
        <v>2699</v>
      </c>
      <c r="L467" s="46"/>
      <c r="M467" s="55"/>
      <c r="N467" s="88">
        <v>4363.18</v>
      </c>
      <c r="O467" s="89">
        <v>0</v>
      </c>
      <c r="P467" s="89">
        <v>0</v>
      </c>
      <c r="Q467" s="89">
        <v>0</v>
      </c>
      <c r="R467" s="240">
        <f>IF(N467="","",Q467-N467)</f>
        <v>-4363.18</v>
      </c>
      <c r="S467" s="90">
        <f>IF(N467=0,"",R467/N467)</f>
        <v>-1</v>
      </c>
      <c r="T467" s="240">
        <f>IF(O467="","",Q467-O467)</f>
        <v>0</v>
      </c>
      <c r="U467" s="90" t="str">
        <f>IF(O467=0,"",T467/O467)</f>
        <v/>
      </c>
      <c r="V467" s="240">
        <f>IF(P467="","",Q467-P467)</f>
        <v>0</v>
      </c>
      <c r="W467" s="90" t="str">
        <f>IF(P467=0,"",V467/P467)</f>
        <v/>
      </c>
      <c r="Y467" s="62"/>
      <c r="Z467" s="62"/>
      <c r="AA467" s="62"/>
      <c r="AB467" s="62"/>
      <c r="AC467" s="62"/>
      <c r="AD467" s="62"/>
      <c r="AE467" s="62"/>
      <c r="AF467" s="62"/>
      <c r="AG467" s="62"/>
      <c r="AH467" s="62"/>
      <c r="AI467" s="62"/>
    </row>
    <row r="468" spans="1:35" ht="36.75" customHeight="1">
      <c r="A468" s="67" t="s">
        <v>1477</v>
      </c>
      <c r="B468" s="77" t="s">
        <v>1470</v>
      </c>
      <c r="C468" s="49" t="s">
        <v>2994</v>
      </c>
      <c r="D468" s="49" t="s">
        <v>3001</v>
      </c>
      <c r="E468" s="439" t="s">
        <v>3937</v>
      </c>
      <c r="F468" s="426" t="s">
        <v>3938</v>
      </c>
      <c r="G468" s="435" t="s">
        <v>1359</v>
      </c>
      <c r="H468" s="435" t="s">
        <v>3225</v>
      </c>
      <c r="I468" s="436" t="s">
        <v>3933</v>
      </c>
      <c r="J468" s="437" t="s">
        <v>197</v>
      </c>
      <c r="K468" s="438" t="s">
        <v>2699</v>
      </c>
      <c r="L468" s="46"/>
      <c r="M468" s="55"/>
      <c r="N468" s="88">
        <v>0</v>
      </c>
      <c r="O468" s="89">
        <v>0</v>
      </c>
      <c r="P468" s="89">
        <v>0</v>
      </c>
      <c r="Q468" s="89">
        <v>0</v>
      </c>
      <c r="R468" s="240">
        <f>IF(N468="","",Q468-N468)</f>
        <v>0</v>
      </c>
      <c r="S468" s="90" t="str">
        <f>IF(N468=0,"",R468/N468)</f>
        <v/>
      </c>
      <c r="T468" s="240">
        <f>IF(O468="","",Q468-O468)</f>
        <v>0</v>
      </c>
      <c r="U468" s="90" t="str">
        <f>IF(O468=0,"",T468/O468)</f>
        <v/>
      </c>
      <c r="V468" s="240">
        <f>IF(P468="","",Q468-P468)</f>
        <v>0</v>
      </c>
      <c r="W468" s="90" t="str">
        <f>IF(P468=0,"",V468/P468)</f>
        <v/>
      </c>
      <c r="Y468" s="62"/>
      <c r="Z468" s="62"/>
      <c r="AA468" s="62"/>
      <c r="AB468" s="62"/>
      <c r="AC468" s="62"/>
      <c r="AD468" s="62"/>
      <c r="AE468" s="62"/>
      <c r="AF468" s="62"/>
      <c r="AG468" s="62"/>
      <c r="AH468" s="62"/>
      <c r="AI468" s="62"/>
    </row>
    <row r="469" spans="1:35" ht="36.75" customHeight="1">
      <c r="A469" s="67" t="s">
        <v>3022</v>
      </c>
      <c r="B469" s="77" t="s">
        <v>1470</v>
      </c>
      <c r="C469" s="49" t="s">
        <v>2994</v>
      </c>
      <c r="D469" s="49" t="s">
        <v>1307</v>
      </c>
      <c r="E469" s="439" t="s">
        <v>3939</v>
      </c>
      <c r="F469" s="426" t="s">
        <v>3940</v>
      </c>
      <c r="G469" s="435" t="s">
        <v>1361</v>
      </c>
      <c r="H469" s="435" t="s">
        <v>3227</v>
      </c>
      <c r="I469" s="436" t="s">
        <v>3936</v>
      </c>
      <c r="J469" s="437" t="s">
        <v>197</v>
      </c>
      <c r="K469" s="438" t="s">
        <v>2699</v>
      </c>
      <c r="L469" s="46"/>
      <c r="M469" s="55"/>
      <c r="N469" s="88">
        <v>0</v>
      </c>
      <c r="O469" s="89">
        <v>0</v>
      </c>
      <c r="P469" s="89">
        <v>0</v>
      </c>
      <c r="Q469" s="89">
        <v>0</v>
      </c>
      <c r="R469" s="240">
        <f>IF(N469="","",Q469-N469)</f>
        <v>0</v>
      </c>
      <c r="S469" s="90" t="str">
        <f>IF(N469=0,"",R469/N469)</f>
        <v/>
      </c>
      <c r="T469" s="240">
        <f>IF(O469="","",Q469-O469)</f>
        <v>0</v>
      </c>
      <c r="U469" s="90" t="str">
        <f>IF(O469=0,"",T469/O469)</f>
        <v/>
      </c>
      <c r="V469" s="240">
        <f>IF(P469="","",Q469-P469)</f>
        <v>0</v>
      </c>
      <c r="W469" s="90" t="str">
        <f>IF(P469=0,"",V469/P469)</f>
        <v/>
      </c>
      <c r="Y469" s="62"/>
      <c r="Z469" s="62"/>
      <c r="AA469" s="62"/>
      <c r="AB469" s="62"/>
      <c r="AC469" s="62"/>
      <c r="AD469" s="62"/>
      <c r="AE469" s="62"/>
      <c r="AF469" s="62"/>
      <c r="AG469" s="62"/>
      <c r="AH469" s="62"/>
      <c r="AI469" s="62"/>
    </row>
    <row r="470" spans="1:35" ht="26.25" customHeight="1">
      <c r="A470" s="67" t="s">
        <v>1478</v>
      </c>
      <c r="B470" s="77" t="s">
        <v>1470</v>
      </c>
      <c r="C470" s="49" t="s">
        <v>2994</v>
      </c>
      <c r="D470" s="49" t="s">
        <v>2463</v>
      </c>
      <c r="E470" s="439" t="s">
        <v>3941</v>
      </c>
      <c r="F470" s="426" t="s">
        <v>3942</v>
      </c>
      <c r="G470" s="435" t="s">
        <v>1367</v>
      </c>
      <c r="H470" s="435" t="s">
        <v>3023</v>
      </c>
      <c r="I470" s="436" t="s">
        <v>3943</v>
      </c>
      <c r="J470" s="437" t="s">
        <v>2700</v>
      </c>
      <c r="K470" s="438" t="s">
        <v>2701</v>
      </c>
      <c r="L470" s="46"/>
      <c r="M470" s="55"/>
      <c r="N470" s="88">
        <v>832212.76</v>
      </c>
      <c r="O470" s="89">
        <v>914000</v>
      </c>
      <c r="P470" s="89">
        <v>967000</v>
      </c>
      <c r="Q470" s="89">
        <v>982000</v>
      </c>
      <c r="R470" s="240">
        <f>IF(N470="","",Q470-N470)</f>
        <v>149787.24</v>
      </c>
      <c r="S470" s="90">
        <f>IF(N470=0,"",R470/N470)</f>
        <v>0.17998671397444085</v>
      </c>
      <c r="T470" s="240">
        <f>IF(O470="","",Q470-O470)</f>
        <v>68000</v>
      </c>
      <c r="U470" s="90">
        <f>IF(O470=0,"",T470/O470)</f>
        <v>7.4398249452954049E-2</v>
      </c>
      <c r="V470" s="240">
        <f>IF(P470="","",Q470-P470)</f>
        <v>15000</v>
      </c>
      <c r="W470" s="90">
        <f>IF(P470=0,"",V470/P470)</f>
        <v>1.5511892450879007E-2</v>
      </c>
      <c r="Y470" s="62"/>
      <c r="Z470" s="62"/>
      <c r="AA470" s="62"/>
      <c r="AB470" s="62"/>
      <c r="AC470" s="62"/>
      <c r="AD470" s="62"/>
      <c r="AE470" s="62"/>
      <c r="AF470" s="62"/>
      <c r="AG470" s="62"/>
      <c r="AH470" s="62"/>
      <c r="AI470" s="62"/>
    </row>
    <row r="471" spans="1:35" ht="26.25" customHeight="1">
      <c r="A471" s="67" t="s">
        <v>3024</v>
      </c>
      <c r="B471" s="77" t="s">
        <v>1470</v>
      </c>
      <c r="C471" s="49" t="s">
        <v>2994</v>
      </c>
      <c r="D471" s="49" t="s">
        <v>2657</v>
      </c>
      <c r="E471" s="439" t="s">
        <v>3944</v>
      </c>
      <c r="F471" s="426" t="s">
        <v>5269</v>
      </c>
      <c r="G471" s="435" t="s">
        <v>1369</v>
      </c>
      <c r="H471" s="435" t="s">
        <v>3025</v>
      </c>
      <c r="I471" s="436" t="s">
        <v>3945</v>
      </c>
      <c r="J471" s="437" t="s">
        <v>2700</v>
      </c>
      <c r="K471" s="438" t="s">
        <v>2701</v>
      </c>
      <c r="L471" s="46"/>
      <c r="M471" s="55"/>
      <c r="N471" s="88">
        <v>120623.74</v>
      </c>
      <c r="O471" s="89">
        <v>119000</v>
      </c>
      <c r="P471" s="89">
        <v>194000</v>
      </c>
      <c r="Q471" s="89">
        <v>194000</v>
      </c>
      <c r="R471" s="240">
        <f>IF(N471="","",Q471-N471)</f>
        <v>73376.259999999995</v>
      </c>
      <c r="S471" s="90">
        <f>IF(N471=0,"",R471/N471)</f>
        <v>0.60830695516487876</v>
      </c>
      <c r="T471" s="240">
        <f>IF(O471="","",Q471-O471)</f>
        <v>75000</v>
      </c>
      <c r="U471" s="90">
        <f>IF(O471=0,"",T471/O471)</f>
        <v>0.63025210084033612</v>
      </c>
      <c r="V471" s="240">
        <f>IF(P471="","",Q471-P471)</f>
        <v>0</v>
      </c>
      <c r="W471" s="90">
        <f>IF(P471=0,"",V471/P471)</f>
        <v>0</v>
      </c>
      <c r="Y471" s="62"/>
      <c r="Z471" s="62"/>
      <c r="AA471" s="62"/>
      <c r="AB471" s="62"/>
      <c r="AC471" s="62"/>
      <c r="AD471" s="62"/>
      <c r="AE471" s="62"/>
      <c r="AF471" s="62"/>
      <c r="AG471" s="62"/>
      <c r="AH471" s="62"/>
      <c r="AI471" s="62"/>
    </row>
    <row r="472" spans="1:35" ht="36.75" customHeight="1">
      <c r="A472" s="67" t="s">
        <v>1479</v>
      </c>
      <c r="B472" s="77" t="s">
        <v>1470</v>
      </c>
      <c r="C472" s="49" t="s">
        <v>2994</v>
      </c>
      <c r="D472" s="49" t="s">
        <v>1314</v>
      </c>
      <c r="E472" s="439" t="s">
        <v>3946</v>
      </c>
      <c r="F472" s="426" t="s">
        <v>3947</v>
      </c>
      <c r="G472" s="435" t="s">
        <v>1367</v>
      </c>
      <c r="H472" s="435" t="s">
        <v>3023</v>
      </c>
      <c r="I472" s="436" t="s">
        <v>3943</v>
      </c>
      <c r="J472" s="437" t="s">
        <v>2700</v>
      </c>
      <c r="K472" s="438" t="s">
        <v>2701</v>
      </c>
      <c r="L472" s="46"/>
      <c r="M472" s="55"/>
      <c r="N472" s="88">
        <v>0</v>
      </c>
      <c r="O472" s="89">
        <v>0</v>
      </c>
      <c r="P472" s="89">
        <v>0</v>
      </c>
      <c r="Q472" s="89">
        <v>0</v>
      </c>
      <c r="R472" s="240">
        <f>IF(N472="","",Q472-N472)</f>
        <v>0</v>
      </c>
      <c r="S472" s="90" t="str">
        <f>IF(N472=0,"",R472/N472)</f>
        <v/>
      </c>
      <c r="T472" s="240">
        <f>IF(O472="","",Q472-O472)</f>
        <v>0</v>
      </c>
      <c r="U472" s="90" t="str">
        <f>IF(O472=0,"",T472/O472)</f>
        <v/>
      </c>
      <c r="V472" s="240">
        <f>IF(P472="","",Q472-P472)</f>
        <v>0</v>
      </c>
      <c r="W472" s="90" t="str">
        <f>IF(P472=0,"",V472/P472)</f>
        <v/>
      </c>
      <c r="Y472" s="62"/>
      <c r="Z472" s="62"/>
      <c r="AA472" s="62"/>
      <c r="AB472" s="62"/>
      <c r="AC472" s="62"/>
      <c r="AD472" s="62"/>
      <c r="AE472" s="62"/>
      <c r="AF472" s="62"/>
      <c r="AG472" s="62"/>
      <c r="AH472" s="62"/>
      <c r="AI472" s="62"/>
    </row>
    <row r="473" spans="1:35" ht="36.75" customHeight="1">
      <c r="A473" s="67" t="s">
        <v>3026</v>
      </c>
      <c r="B473" s="77" t="s">
        <v>1470</v>
      </c>
      <c r="C473" s="49" t="s">
        <v>2994</v>
      </c>
      <c r="D473" s="49" t="s">
        <v>1283</v>
      </c>
      <c r="E473" s="439" t="s">
        <v>3948</v>
      </c>
      <c r="F473" s="426" t="s">
        <v>3949</v>
      </c>
      <c r="G473" s="435" t="s">
        <v>1369</v>
      </c>
      <c r="H473" s="435" t="s">
        <v>3025</v>
      </c>
      <c r="I473" s="436" t="s">
        <v>3945</v>
      </c>
      <c r="J473" s="437" t="s">
        <v>2700</v>
      </c>
      <c r="K473" s="438" t="s">
        <v>2701</v>
      </c>
      <c r="L473" s="46"/>
      <c r="M473" s="55"/>
      <c r="N473" s="88">
        <v>0</v>
      </c>
      <c r="O473" s="89">
        <v>0</v>
      </c>
      <c r="P473" s="89">
        <v>0</v>
      </c>
      <c r="Q473" s="89">
        <v>0</v>
      </c>
      <c r="R473" s="240">
        <f>IF(N473="","",Q473-N473)</f>
        <v>0</v>
      </c>
      <c r="S473" s="90" t="str">
        <f>IF(N473=0,"",R473/N473)</f>
        <v/>
      </c>
      <c r="T473" s="240">
        <f>IF(O473="","",Q473-O473)</f>
        <v>0</v>
      </c>
      <c r="U473" s="90" t="str">
        <f>IF(O473=0,"",T473/O473)</f>
        <v/>
      </c>
      <c r="V473" s="240">
        <f>IF(P473="","",Q473-P473)</f>
        <v>0</v>
      </c>
      <c r="W473" s="90" t="str">
        <f>IF(P473=0,"",V473/P473)</f>
        <v/>
      </c>
      <c r="Y473" s="62"/>
      <c r="Z473" s="62"/>
      <c r="AA473" s="62"/>
      <c r="AB473" s="62"/>
      <c r="AC473" s="62"/>
      <c r="AD473" s="62"/>
      <c r="AE473" s="62"/>
      <c r="AF473" s="62"/>
      <c r="AG473" s="62"/>
      <c r="AH473" s="62"/>
      <c r="AI473" s="62"/>
    </row>
    <row r="474" spans="1:35" ht="25.5" customHeight="1">
      <c r="A474" s="68" t="s">
        <v>1480</v>
      </c>
      <c r="B474" s="78" t="s">
        <v>1470</v>
      </c>
      <c r="C474" s="50" t="s">
        <v>2995</v>
      </c>
      <c r="D474" s="50" t="s">
        <v>2993</v>
      </c>
      <c r="E474" s="420" t="s">
        <v>1482</v>
      </c>
      <c r="F474" s="420" t="s">
        <v>1481</v>
      </c>
      <c r="G474" s="435"/>
      <c r="H474" s="435"/>
      <c r="I474" s="436"/>
      <c r="J474" s="437"/>
      <c r="K474" s="438"/>
      <c r="L474" s="46"/>
      <c r="M474" s="55"/>
      <c r="N474" s="88">
        <v>0</v>
      </c>
      <c r="O474" s="89">
        <v>0</v>
      </c>
      <c r="P474" s="89">
        <v>0</v>
      </c>
      <c r="Q474" s="89">
        <v>0</v>
      </c>
      <c r="R474" s="240">
        <f>IF(N474="","",Q474-N474)</f>
        <v>0</v>
      </c>
      <c r="S474" s="90" t="str">
        <f>IF(N474=0,"",R474/N474)</f>
        <v/>
      </c>
      <c r="T474" s="240">
        <f>IF(O474="","",Q474-O474)</f>
        <v>0</v>
      </c>
      <c r="U474" s="90" t="str">
        <f>IF(O474=0,"",T474/O474)</f>
        <v/>
      </c>
      <c r="V474" s="240">
        <f>IF(P474="","",Q474-P474)</f>
        <v>0</v>
      </c>
      <c r="W474" s="90" t="str">
        <f>IF(P474=0,"",V474/P474)</f>
        <v/>
      </c>
      <c r="Y474" s="62"/>
      <c r="Z474" s="62"/>
      <c r="AA474" s="62"/>
      <c r="AB474" s="62"/>
      <c r="AC474" s="62"/>
      <c r="AD474" s="62"/>
      <c r="AE474" s="62"/>
      <c r="AF474" s="62"/>
      <c r="AG474" s="62"/>
      <c r="AH474" s="62"/>
      <c r="AI474" s="62"/>
    </row>
    <row r="475" spans="1:35" ht="25.5" customHeight="1">
      <c r="A475" s="67" t="s">
        <v>1483</v>
      </c>
      <c r="B475" s="77" t="s">
        <v>1470</v>
      </c>
      <c r="C475" s="49" t="s">
        <v>2995</v>
      </c>
      <c r="D475" s="49" t="s">
        <v>2991</v>
      </c>
      <c r="E475" s="426" t="s">
        <v>3950</v>
      </c>
      <c r="F475" s="426" t="s">
        <v>3951</v>
      </c>
      <c r="G475" s="435" t="s">
        <v>1359</v>
      </c>
      <c r="H475" s="435" t="s">
        <v>3225</v>
      </c>
      <c r="I475" s="436" t="s">
        <v>3933</v>
      </c>
      <c r="J475" s="437" t="s">
        <v>197</v>
      </c>
      <c r="K475" s="438" t="s">
        <v>2699</v>
      </c>
      <c r="L475" s="46"/>
      <c r="M475" s="55"/>
      <c r="N475" s="88">
        <v>25075.73</v>
      </c>
      <c r="O475" s="89">
        <v>20000</v>
      </c>
      <c r="P475" s="89">
        <v>50000</v>
      </c>
      <c r="Q475" s="89">
        <v>25000</v>
      </c>
      <c r="R475" s="240">
        <f>IF(N475="","",Q475-N475)</f>
        <v>-75.729999999999563</v>
      </c>
      <c r="S475" s="90">
        <f>IF(N475=0,"",R475/N475)</f>
        <v>-3.020051659512986E-3</v>
      </c>
      <c r="T475" s="240">
        <f>IF(O475="","",Q475-O475)</f>
        <v>5000</v>
      </c>
      <c r="U475" s="90">
        <f>IF(O475=0,"",T475/O475)</f>
        <v>0.25</v>
      </c>
      <c r="V475" s="240">
        <f>IF(P475="","",Q475-P475)</f>
        <v>-25000</v>
      </c>
      <c r="W475" s="90">
        <f>IF(P475=0,"",V475/P475)</f>
        <v>-0.5</v>
      </c>
      <c r="Y475" s="62"/>
      <c r="Z475" s="62"/>
      <c r="AA475" s="62"/>
      <c r="AB475" s="62"/>
      <c r="AC475" s="62"/>
      <c r="AD475" s="62"/>
      <c r="AE475" s="62"/>
      <c r="AF475" s="62"/>
      <c r="AG475" s="62"/>
      <c r="AH475" s="62"/>
      <c r="AI475" s="62"/>
    </row>
    <row r="476" spans="1:35" ht="25.5" customHeight="1">
      <c r="A476" s="67" t="s">
        <v>3027</v>
      </c>
      <c r="B476" s="77" t="s">
        <v>1470</v>
      </c>
      <c r="C476" s="49" t="s">
        <v>2995</v>
      </c>
      <c r="D476" s="49" t="s">
        <v>2656</v>
      </c>
      <c r="E476" s="426" t="s">
        <v>3952</v>
      </c>
      <c r="F476" s="426" t="s">
        <v>3953</v>
      </c>
      <c r="G476" s="435" t="s">
        <v>1361</v>
      </c>
      <c r="H476" s="435" t="s">
        <v>3227</v>
      </c>
      <c r="I476" s="436" t="s">
        <v>3936</v>
      </c>
      <c r="J476" s="437" t="s">
        <v>197</v>
      </c>
      <c r="K476" s="438" t="s">
        <v>2699</v>
      </c>
      <c r="L476" s="46"/>
      <c r="M476" s="55"/>
      <c r="N476" s="88">
        <v>0</v>
      </c>
      <c r="O476" s="89">
        <v>0</v>
      </c>
      <c r="P476" s="89">
        <v>0</v>
      </c>
      <c r="Q476" s="89">
        <v>0</v>
      </c>
      <c r="R476" s="240">
        <f>IF(N476="","",Q476-N476)</f>
        <v>0</v>
      </c>
      <c r="S476" s="90" t="str">
        <f>IF(N476=0,"",R476/N476)</f>
        <v/>
      </c>
      <c r="T476" s="240">
        <f>IF(O476="","",Q476-O476)</f>
        <v>0</v>
      </c>
      <c r="U476" s="90" t="str">
        <f>IF(O476=0,"",T476/O476)</f>
        <v/>
      </c>
      <c r="V476" s="240">
        <f>IF(P476="","",Q476-P476)</f>
        <v>0</v>
      </c>
      <c r="W476" s="90" t="str">
        <f>IF(P476=0,"",V476/P476)</f>
        <v/>
      </c>
      <c r="Y476" s="62"/>
      <c r="Z476" s="62"/>
      <c r="AA476" s="62"/>
      <c r="AB476" s="62"/>
      <c r="AC476" s="62"/>
      <c r="AD476" s="62"/>
      <c r="AE476" s="62"/>
      <c r="AF476" s="62"/>
      <c r="AG476" s="62"/>
      <c r="AH476" s="62"/>
      <c r="AI476" s="62"/>
    </row>
    <row r="477" spans="1:35" ht="25.5" customHeight="1">
      <c r="A477" s="67" t="s">
        <v>1484</v>
      </c>
      <c r="B477" s="77" t="s">
        <v>1470</v>
      </c>
      <c r="C477" s="49" t="s">
        <v>2995</v>
      </c>
      <c r="D477" s="49" t="s">
        <v>3001</v>
      </c>
      <c r="E477" s="426" t="s">
        <v>3954</v>
      </c>
      <c r="F477" s="426" t="s">
        <v>3955</v>
      </c>
      <c r="G477" s="435" t="s">
        <v>1367</v>
      </c>
      <c r="H477" s="435" t="s">
        <v>3023</v>
      </c>
      <c r="I477" s="436" t="s">
        <v>3943</v>
      </c>
      <c r="J477" s="437" t="s">
        <v>2700</v>
      </c>
      <c r="K477" s="438" t="s">
        <v>2701</v>
      </c>
      <c r="L477" s="46"/>
      <c r="M477" s="55"/>
      <c r="N477" s="88">
        <v>51530.55</v>
      </c>
      <c r="O477" s="89">
        <v>42000</v>
      </c>
      <c r="P477" s="89">
        <v>56000</v>
      </c>
      <c r="Q477" s="89">
        <v>56000</v>
      </c>
      <c r="R477" s="240">
        <f>IF(N477="","",Q477-N477)</f>
        <v>4469.4499999999971</v>
      </c>
      <c r="S477" s="90">
        <f>IF(N477=0,"",R477/N477)</f>
        <v>8.6733985955903772E-2</v>
      </c>
      <c r="T477" s="240">
        <f>IF(O477="","",Q477-O477)</f>
        <v>14000</v>
      </c>
      <c r="U477" s="90">
        <f>IF(O477=0,"",T477/O477)</f>
        <v>0.33333333333333331</v>
      </c>
      <c r="V477" s="240">
        <f>IF(P477="","",Q477-P477)</f>
        <v>0</v>
      </c>
      <c r="W477" s="90">
        <f>IF(P477=0,"",V477/P477)</f>
        <v>0</v>
      </c>
      <c r="Y477" s="62"/>
      <c r="Z477" s="62"/>
      <c r="AA477" s="62"/>
      <c r="AB477" s="62"/>
      <c r="AC477" s="62"/>
      <c r="AD477" s="62"/>
      <c r="AE477" s="62"/>
      <c r="AF477" s="62"/>
      <c r="AG477" s="62"/>
      <c r="AH477" s="62"/>
      <c r="AI477" s="62"/>
    </row>
    <row r="478" spans="1:35" ht="25.5" customHeight="1">
      <c r="A478" s="67" t="s">
        <v>3028</v>
      </c>
      <c r="B478" s="77" t="s">
        <v>1470</v>
      </c>
      <c r="C478" s="49" t="s">
        <v>2995</v>
      </c>
      <c r="D478" s="49" t="s">
        <v>1307</v>
      </c>
      <c r="E478" s="426" t="s">
        <v>3956</v>
      </c>
      <c r="F478" s="426" t="s">
        <v>3957</v>
      </c>
      <c r="G478" s="435" t="s">
        <v>1369</v>
      </c>
      <c r="H478" s="435" t="s">
        <v>3025</v>
      </c>
      <c r="I478" s="436" t="s">
        <v>3945</v>
      </c>
      <c r="J478" s="437" t="s">
        <v>2700</v>
      </c>
      <c r="K478" s="438" t="s">
        <v>2701</v>
      </c>
      <c r="L478" s="46"/>
      <c r="M478" s="55"/>
      <c r="N478" s="88">
        <v>9141.0300000000007</v>
      </c>
      <c r="O478" s="89">
        <v>19000</v>
      </c>
      <c r="P478" s="89">
        <v>9000</v>
      </c>
      <c r="Q478" s="89">
        <v>9000</v>
      </c>
      <c r="R478" s="240">
        <f>IF(N478="","",Q478-N478)</f>
        <v>-141.03000000000065</v>
      </c>
      <c r="S478" s="90">
        <f>IF(N478=0,"",R478/N478)</f>
        <v>-1.5428239487235098E-2</v>
      </c>
      <c r="T478" s="240">
        <f>IF(O478="","",Q478-O478)</f>
        <v>-10000</v>
      </c>
      <c r="U478" s="90">
        <f>IF(O478=0,"",T478/O478)</f>
        <v>-0.52631578947368418</v>
      </c>
      <c r="V478" s="240">
        <f>IF(P478="","",Q478-P478)</f>
        <v>0</v>
      </c>
      <c r="W478" s="90">
        <f>IF(P478=0,"",V478/P478)</f>
        <v>0</v>
      </c>
      <c r="Y478" s="62"/>
      <c r="Z478" s="62"/>
      <c r="AA478" s="62"/>
      <c r="AB478" s="62"/>
      <c r="AC478" s="62"/>
      <c r="AD478" s="62"/>
      <c r="AE478" s="62"/>
      <c r="AF478" s="62"/>
      <c r="AG478" s="62"/>
      <c r="AH478" s="62"/>
      <c r="AI478" s="62"/>
    </row>
    <row r="479" spans="1:35" ht="25.5" customHeight="1">
      <c r="A479" s="68" t="s">
        <v>1485</v>
      </c>
      <c r="B479" s="78" t="s">
        <v>1470</v>
      </c>
      <c r="C479" s="50" t="s">
        <v>2997</v>
      </c>
      <c r="D479" s="50" t="s">
        <v>2993</v>
      </c>
      <c r="E479" s="420" t="s">
        <v>1487</v>
      </c>
      <c r="F479" s="420" t="s">
        <v>1486</v>
      </c>
      <c r="G479" s="435"/>
      <c r="H479" s="435"/>
      <c r="I479" s="436"/>
      <c r="J479" s="437"/>
      <c r="K479" s="438"/>
      <c r="L479" s="46"/>
      <c r="M479" s="55"/>
      <c r="N479" s="88">
        <v>0</v>
      </c>
      <c r="O479" s="89">
        <v>0</v>
      </c>
      <c r="P479" s="89">
        <v>0</v>
      </c>
      <c r="Q479" s="89">
        <v>0</v>
      </c>
      <c r="R479" s="240">
        <f>IF(N479="","",Q479-N479)</f>
        <v>0</v>
      </c>
      <c r="S479" s="90" t="str">
        <f>IF(N479=0,"",R479/N479)</f>
        <v/>
      </c>
      <c r="T479" s="240">
        <f>IF(O479="","",Q479-O479)</f>
        <v>0</v>
      </c>
      <c r="U479" s="90" t="str">
        <f>IF(O479=0,"",T479/O479)</f>
        <v/>
      </c>
      <c r="V479" s="240">
        <f>IF(P479="","",Q479-P479)</f>
        <v>0</v>
      </c>
      <c r="W479" s="90" t="str">
        <f>IF(P479=0,"",V479/P479)</f>
        <v/>
      </c>
      <c r="Y479" s="62"/>
      <c r="Z479" s="62"/>
      <c r="AA479" s="62"/>
      <c r="AB479" s="62"/>
      <c r="AC479" s="62"/>
      <c r="AD479" s="62"/>
      <c r="AE479" s="62"/>
      <c r="AF479" s="62"/>
      <c r="AG479" s="62"/>
      <c r="AH479" s="62"/>
      <c r="AI479" s="62"/>
    </row>
    <row r="480" spans="1:35" ht="25.5" customHeight="1">
      <c r="A480" s="67" t="s">
        <v>1488</v>
      </c>
      <c r="B480" s="77" t="s">
        <v>1470</v>
      </c>
      <c r="C480" s="49" t="s">
        <v>2997</v>
      </c>
      <c r="D480" s="49" t="s">
        <v>2991</v>
      </c>
      <c r="E480" s="426" t="s">
        <v>3958</v>
      </c>
      <c r="F480" s="426" t="s">
        <v>3959</v>
      </c>
      <c r="G480" s="435" t="s">
        <v>1359</v>
      </c>
      <c r="H480" s="435" t="s">
        <v>3225</v>
      </c>
      <c r="I480" s="436" t="s">
        <v>3933</v>
      </c>
      <c r="J480" s="437" t="s">
        <v>197</v>
      </c>
      <c r="K480" s="438" t="s">
        <v>2699</v>
      </c>
      <c r="L480" s="46"/>
      <c r="M480" s="55"/>
      <c r="N480" s="88">
        <v>88480</v>
      </c>
      <c r="O480" s="89">
        <v>88000</v>
      </c>
      <c r="P480" s="89">
        <v>98000</v>
      </c>
      <c r="Q480" s="89">
        <v>98000</v>
      </c>
      <c r="R480" s="240">
        <f>IF(N480="","",Q480-N480)</f>
        <v>9520</v>
      </c>
      <c r="S480" s="90">
        <f>IF(N480=0,"",R480/N480)</f>
        <v>0.10759493670886076</v>
      </c>
      <c r="T480" s="240">
        <f>IF(O480="","",Q480-O480)</f>
        <v>10000</v>
      </c>
      <c r="U480" s="90">
        <f>IF(O480=0,"",T480/O480)</f>
        <v>0.11363636363636363</v>
      </c>
      <c r="V480" s="240">
        <f>IF(P480="","",Q480-P480)</f>
        <v>0</v>
      </c>
      <c r="W480" s="90">
        <f>IF(P480=0,"",V480/P480)</f>
        <v>0</v>
      </c>
      <c r="Y480" s="62"/>
      <c r="Z480" s="62"/>
      <c r="AA480" s="62"/>
      <c r="AB480" s="62"/>
      <c r="AC480" s="62"/>
      <c r="AD480" s="62"/>
      <c r="AE480" s="62"/>
      <c r="AF480" s="62"/>
      <c r="AG480" s="62"/>
      <c r="AH480" s="62"/>
      <c r="AI480" s="62"/>
    </row>
    <row r="481" spans="1:35" ht="31.5">
      <c r="A481" s="67" t="s">
        <v>3029</v>
      </c>
      <c r="B481" s="77" t="s">
        <v>1470</v>
      </c>
      <c r="C481" s="49" t="s">
        <v>2997</v>
      </c>
      <c r="D481" s="49" t="s">
        <v>2656</v>
      </c>
      <c r="E481" s="426" t="s">
        <v>3960</v>
      </c>
      <c r="F481" s="426" t="s">
        <v>3961</v>
      </c>
      <c r="G481" s="435" t="s">
        <v>1361</v>
      </c>
      <c r="H481" s="435" t="s">
        <v>3227</v>
      </c>
      <c r="I481" s="436" t="s">
        <v>3936</v>
      </c>
      <c r="J481" s="437" t="s">
        <v>197</v>
      </c>
      <c r="K481" s="438" t="s">
        <v>2699</v>
      </c>
      <c r="L481" s="46"/>
      <c r="M481" s="55"/>
      <c r="N481" s="88">
        <v>0</v>
      </c>
      <c r="O481" s="89">
        <v>0</v>
      </c>
      <c r="P481" s="89">
        <v>0</v>
      </c>
      <c r="Q481" s="89">
        <v>0</v>
      </c>
      <c r="R481" s="240">
        <f>IF(N481="","",Q481-N481)</f>
        <v>0</v>
      </c>
      <c r="S481" s="90" t="str">
        <f>IF(N481=0,"",R481/N481)</f>
        <v/>
      </c>
      <c r="T481" s="240">
        <f>IF(O481="","",Q481-O481)</f>
        <v>0</v>
      </c>
      <c r="U481" s="90" t="str">
        <f>IF(O481=0,"",T481/O481)</f>
        <v/>
      </c>
      <c r="V481" s="240">
        <f>IF(P481="","",Q481-P481)</f>
        <v>0</v>
      </c>
      <c r="W481" s="90" t="str">
        <f>IF(P481=0,"",V481/P481)</f>
        <v/>
      </c>
      <c r="Y481" s="62"/>
      <c r="Z481" s="62"/>
      <c r="AA481" s="62"/>
      <c r="AB481" s="62"/>
      <c r="AC481" s="62"/>
      <c r="AD481" s="62"/>
      <c r="AE481" s="62"/>
      <c r="AF481" s="62"/>
      <c r="AG481" s="62"/>
      <c r="AH481" s="62"/>
      <c r="AI481" s="62"/>
    </row>
    <row r="482" spans="1:35" ht="36.75" customHeight="1">
      <c r="A482" s="67" t="s">
        <v>1489</v>
      </c>
      <c r="B482" s="77" t="s">
        <v>1470</v>
      </c>
      <c r="C482" s="49" t="s">
        <v>2997</v>
      </c>
      <c r="D482" s="49" t="s">
        <v>3001</v>
      </c>
      <c r="E482" s="426" t="s">
        <v>3962</v>
      </c>
      <c r="F482" s="426" t="s">
        <v>5270</v>
      </c>
      <c r="G482" s="435" t="s">
        <v>1367</v>
      </c>
      <c r="H482" s="435" t="s">
        <v>3023</v>
      </c>
      <c r="I482" s="436" t="s">
        <v>3943</v>
      </c>
      <c r="J482" s="437" t="s">
        <v>2700</v>
      </c>
      <c r="K482" s="438" t="s">
        <v>2701</v>
      </c>
      <c r="L482" s="46"/>
      <c r="M482" s="55"/>
      <c r="N482" s="88">
        <v>63915.09</v>
      </c>
      <c r="O482" s="89">
        <v>55000</v>
      </c>
      <c r="P482" s="89">
        <v>70000</v>
      </c>
      <c r="Q482" s="89">
        <v>70000</v>
      </c>
      <c r="R482" s="240">
        <f>IF(N482="","",Q482-N482)</f>
        <v>6084.9100000000035</v>
      </c>
      <c r="S482" s="90">
        <f>IF(N482=0,"",R482/N482)</f>
        <v>9.5203026390168644E-2</v>
      </c>
      <c r="T482" s="240">
        <f>IF(O482="","",Q482-O482)</f>
        <v>15000</v>
      </c>
      <c r="U482" s="90">
        <f>IF(O482=0,"",T482/O482)</f>
        <v>0.27272727272727271</v>
      </c>
      <c r="V482" s="240">
        <f>IF(P482="","",Q482-P482)</f>
        <v>0</v>
      </c>
      <c r="W482" s="90">
        <f>IF(P482=0,"",V482/P482)</f>
        <v>0</v>
      </c>
      <c r="Y482" s="62"/>
      <c r="Z482" s="62"/>
      <c r="AA482" s="62"/>
      <c r="AB482" s="62"/>
      <c r="AC482" s="62"/>
      <c r="AD482" s="62"/>
      <c r="AE482" s="62"/>
      <c r="AF482" s="62"/>
      <c r="AG482" s="62"/>
      <c r="AH482" s="62"/>
      <c r="AI482" s="62"/>
    </row>
    <row r="483" spans="1:35" ht="36.75" customHeight="1">
      <c r="A483" s="67" t="s">
        <v>3030</v>
      </c>
      <c r="B483" s="77" t="s">
        <v>1470</v>
      </c>
      <c r="C483" s="49" t="s">
        <v>2997</v>
      </c>
      <c r="D483" s="49" t="s">
        <v>1307</v>
      </c>
      <c r="E483" s="426" t="s">
        <v>3963</v>
      </c>
      <c r="F483" s="426" t="s">
        <v>5271</v>
      </c>
      <c r="G483" s="435" t="s">
        <v>1369</v>
      </c>
      <c r="H483" s="435" t="s">
        <v>3025</v>
      </c>
      <c r="I483" s="436" t="s">
        <v>3945</v>
      </c>
      <c r="J483" s="437" t="s">
        <v>2700</v>
      </c>
      <c r="K483" s="438" t="s">
        <v>2701</v>
      </c>
      <c r="L483" s="46"/>
      <c r="M483" s="55"/>
      <c r="N483" s="88">
        <v>7133.83</v>
      </c>
      <c r="O483" s="89">
        <v>13000</v>
      </c>
      <c r="P483" s="89">
        <v>25000</v>
      </c>
      <c r="Q483" s="89">
        <v>25000</v>
      </c>
      <c r="R483" s="240">
        <f>IF(N483="","",Q483-N483)</f>
        <v>17866.169999999998</v>
      </c>
      <c r="S483" s="90">
        <f>IF(N483=0,"",R483/N483)</f>
        <v>2.5044288972403321</v>
      </c>
      <c r="T483" s="240">
        <f>IF(O483="","",Q483-O483)</f>
        <v>12000</v>
      </c>
      <c r="U483" s="90">
        <f>IF(O483=0,"",T483/O483)</f>
        <v>0.92307692307692313</v>
      </c>
      <c r="V483" s="240">
        <f>IF(P483="","",Q483-P483)</f>
        <v>0</v>
      </c>
      <c r="W483" s="90">
        <f>IF(P483=0,"",V483/P483)</f>
        <v>0</v>
      </c>
      <c r="Y483" s="62"/>
      <c r="Z483" s="62"/>
      <c r="AA483" s="62"/>
      <c r="AB483" s="62"/>
      <c r="AC483" s="62"/>
      <c r="AD483" s="62"/>
      <c r="AE483" s="62"/>
      <c r="AF483" s="62"/>
      <c r="AG483" s="62"/>
      <c r="AH483" s="62"/>
      <c r="AI483" s="62"/>
    </row>
    <row r="484" spans="1:35" ht="25.5" customHeight="1">
      <c r="A484" s="66" t="s">
        <v>1490</v>
      </c>
      <c r="B484" s="75" t="s">
        <v>1470</v>
      </c>
      <c r="C484" s="52" t="s">
        <v>3002</v>
      </c>
      <c r="D484" s="52" t="s">
        <v>2993</v>
      </c>
      <c r="E484" s="434" t="s">
        <v>761</v>
      </c>
      <c r="F484" s="420" t="s">
        <v>760</v>
      </c>
      <c r="G484" s="435"/>
      <c r="H484" s="435"/>
      <c r="I484" s="436"/>
      <c r="J484" s="437"/>
      <c r="K484" s="438"/>
      <c r="L484" s="46"/>
      <c r="M484" s="55"/>
      <c r="N484" s="88">
        <v>0</v>
      </c>
      <c r="O484" s="89">
        <v>0</v>
      </c>
      <c r="P484" s="89">
        <v>0</v>
      </c>
      <c r="Q484" s="89">
        <v>0</v>
      </c>
      <c r="R484" s="240">
        <f>IF(N484="","",Q484-N484)</f>
        <v>0</v>
      </c>
      <c r="S484" s="90" t="str">
        <f>IF(N484=0,"",R484/N484)</f>
        <v/>
      </c>
      <c r="T484" s="240">
        <f>IF(O484="","",Q484-O484)</f>
        <v>0</v>
      </c>
      <c r="U484" s="90" t="str">
        <f>IF(O484=0,"",T484/O484)</f>
        <v/>
      </c>
      <c r="V484" s="240">
        <f>IF(P484="","",Q484-P484)</f>
        <v>0</v>
      </c>
      <c r="W484" s="90" t="str">
        <f>IF(P484=0,"",V484/P484)</f>
        <v/>
      </c>
      <c r="Y484" s="62"/>
      <c r="Z484" s="62"/>
      <c r="AA484" s="62"/>
      <c r="AB484" s="62"/>
      <c r="AC484" s="62"/>
      <c r="AD484" s="62"/>
      <c r="AE484" s="62"/>
      <c r="AF484" s="62"/>
      <c r="AG484" s="62"/>
      <c r="AH484" s="62"/>
      <c r="AI484" s="62"/>
    </row>
    <row r="485" spans="1:35" ht="25.5" customHeight="1">
      <c r="A485" s="65" t="s">
        <v>762</v>
      </c>
      <c r="B485" s="76" t="s">
        <v>1470</v>
      </c>
      <c r="C485" s="48" t="s">
        <v>3002</v>
      </c>
      <c r="D485" s="48" t="s">
        <v>2991</v>
      </c>
      <c r="E485" s="426" t="s">
        <v>3964</v>
      </c>
      <c r="F485" s="426" t="s">
        <v>3965</v>
      </c>
      <c r="G485" s="435" t="s">
        <v>1359</v>
      </c>
      <c r="H485" s="435" t="s">
        <v>3225</v>
      </c>
      <c r="I485" s="436" t="s">
        <v>3933</v>
      </c>
      <c r="J485" s="437" t="s">
        <v>197</v>
      </c>
      <c r="K485" s="438" t="s">
        <v>2699</v>
      </c>
      <c r="L485" s="46"/>
      <c r="M485" s="55"/>
      <c r="N485" s="88">
        <v>305740.40999999997</v>
      </c>
      <c r="O485" s="89">
        <v>302000</v>
      </c>
      <c r="P485" s="89">
        <v>299000</v>
      </c>
      <c r="Q485" s="89">
        <v>299000</v>
      </c>
      <c r="R485" s="240">
        <f>IF(N485="","",Q485-N485)</f>
        <v>-6740.4099999999744</v>
      </c>
      <c r="S485" s="90">
        <f>IF(N485=0,"",R485/N485)</f>
        <v>-2.2046186174735537E-2</v>
      </c>
      <c r="T485" s="240">
        <f>IF(O485="","",Q485-O485)</f>
        <v>-3000</v>
      </c>
      <c r="U485" s="90">
        <f>IF(O485=0,"",T485/O485)</f>
        <v>-9.9337748344370865E-3</v>
      </c>
      <c r="V485" s="240">
        <f>IF(P485="","",Q485-P485)</f>
        <v>0</v>
      </c>
      <c r="W485" s="90">
        <f>IF(P485=0,"",V485/P485)</f>
        <v>0</v>
      </c>
      <c r="Y485" s="62"/>
      <c r="Z485" s="62"/>
      <c r="AA485" s="62"/>
      <c r="AB485" s="62"/>
      <c r="AC485" s="62"/>
      <c r="AD485" s="62"/>
      <c r="AE485" s="62"/>
      <c r="AF485" s="62"/>
      <c r="AG485" s="62"/>
      <c r="AH485" s="62"/>
      <c r="AI485" s="62"/>
    </row>
    <row r="486" spans="1:35" ht="25.5" customHeight="1">
      <c r="A486" s="65" t="s">
        <v>3031</v>
      </c>
      <c r="B486" s="76" t="s">
        <v>1470</v>
      </c>
      <c r="C486" s="48" t="s">
        <v>3002</v>
      </c>
      <c r="D486" s="48" t="s">
        <v>2656</v>
      </c>
      <c r="E486" s="426" t="s">
        <v>3966</v>
      </c>
      <c r="F486" s="426" t="s">
        <v>3967</v>
      </c>
      <c r="G486" s="435" t="s">
        <v>1361</v>
      </c>
      <c r="H486" s="435" t="s">
        <v>3227</v>
      </c>
      <c r="I486" s="436" t="s">
        <v>3936</v>
      </c>
      <c r="J486" s="437" t="s">
        <v>197</v>
      </c>
      <c r="K486" s="438" t="s">
        <v>2699</v>
      </c>
      <c r="L486" s="46"/>
      <c r="M486" s="55"/>
      <c r="N486" s="88">
        <v>1108.98</v>
      </c>
      <c r="O486" s="89">
        <v>0</v>
      </c>
      <c r="P486" s="89">
        <v>0</v>
      </c>
      <c r="Q486" s="89">
        <v>0</v>
      </c>
      <c r="R486" s="240">
        <f>IF(N486="","",Q486-N486)</f>
        <v>-1108.98</v>
      </c>
      <c r="S486" s="90">
        <f>IF(N486=0,"",R486/N486)</f>
        <v>-1</v>
      </c>
      <c r="T486" s="240">
        <f>IF(O486="","",Q486-O486)</f>
        <v>0</v>
      </c>
      <c r="U486" s="90" t="str">
        <f>IF(O486=0,"",T486/O486)</f>
        <v/>
      </c>
      <c r="V486" s="240">
        <f>IF(P486="","",Q486-P486)</f>
        <v>0</v>
      </c>
      <c r="W486" s="90" t="str">
        <f>IF(P486=0,"",V486/P486)</f>
        <v/>
      </c>
      <c r="Y486" s="62"/>
      <c r="Z486" s="62"/>
      <c r="AA486" s="62"/>
      <c r="AB486" s="62"/>
      <c r="AC486" s="62"/>
      <c r="AD486" s="62"/>
      <c r="AE486" s="62"/>
      <c r="AF486" s="62"/>
      <c r="AG486" s="62"/>
      <c r="AH486" s="62"/>
      <c r="AI486" s="62"/>
    </row>
    <row r="487" spans="1:35" ht="25.5" customHeight="1">
      <c r="A487" s="65" t="s">
        <v>763</v>
      </c>
      <c r="B487" s="76" t="s">
        <v>1470</v>
      </c>
      <c r="C487" s="48" t="s">
        <v>3002</v>
      </c>
      <c r="D487" s="48" t="s">
        <v>3001</v>
      </c>
      <c r="E487" s="426" t="s">
        <v>3968</v>
      </c>
      <c r="F487" s="426" t="s">
        <v>5272</v>
      </c>
      <c r="G487" s="435" t="s">
        <v>1367</v>
      </c>
      <c r="H487" s="435" t="s">
        <v>3023</v>
      </c>
      <c r="I487" s="436" t="s">
        <v>3943</v>
      </c>
      <c r="J487" s="437" t="s">
        <v>2700</v>
      </c>
      <c r="K487" s="438" t="s">
        <v>2701</v>
      </c>
      <c r="L487" s="46"/>
      <c r="M487" s="55"/>
      <c r="N487" s="88">
        <v>301412.94</v>
      </c>
      <c r="O487" s="89">
        <v>335000</v>
      </c>
      <c r="P487" s="89">
        <v>327000</v>
      </c>
      <c r="Q487" s="89">
        <v>422000</v>
      </c>
      <c r="R487" s="240">
        <f>IF(N487="","",Q487-N487)</f>
        <v>120587.06</v>
      </c>
      <c r="S487" s="90">
        <f>IF(N487=0,"",R487/N487)</f>
        <v>0.40007260471298944</v>
      </c>
      <c r="T487" s="240">
        <f>IF(O487="","",Q487-O487)</f>
        <v>87000</v>
      </c>
      <c r="U487" s="90">
        <f>IF(O487=0,"",T487/O487)</f>
        <v>0.25970149253731345</v>
      </c>
      <c r="V487" s="240">
        <f>IF(P487="","",Q487-P487)</f>
        <v>95000</v>
      </c>
      <c r="W487" s="90">
        <f>IF(P487=0,"",V487/P487)</f>
        <v>0.29051987767584098</v>
      </c>
      <c r="Y487" s="62"/>
      <c r="Z487" s="62"/>
      <c r="AA487" s="62"/>
      <c r="AB487" s="62"/>
      <c r="AC487" s="62"/>
      <c r="AD487" s="62"/>
      <c r="AE487" s="62"/>
      <c r="AF487" s="62"/>
      <c r="AG487" s="62"/>
      <c r="AH487" s="62"/>
      <c r="AI487" s="62"/>
    </row>
    <row r="488" spans="1:35" ht="25.5" customHeight="1">
      <c r="A488" s="65" t="s">
        <v>3032</v>
      </c>
      <c r="B488" s="76" t="s">
        <v>1470</v>
      </c>
      <c r="C488" s="48" t="s">
        <v>3002</v>
      </c>
      <c r="D488" s="48" t="s">
        <v>1307</v>
      </c>
      <c r="E488" s="426" t="s">
        <v>3969</v>
      </c>
      <c r="F488" s="426" t="s">
        <v>5273</v>
      </c>
      <c r="G488" s="435" t="s">
        <v>1369</v>
      </c>
      <c r="H488" s="435" t="s">
        <v>3025</v>
      </c>
      <c r="I488" s="436" t="s">
        <v>3945</v>
      </c>
      <c r="J488" s="437" t="s">
        <v>2700</v>
      </c>
      <c r="K488" s="438" t="s">
        <v>2701</v>
      </c>
      <c r="L488" s="46"/>
      <c r="M488" s="55"/>
      <c r="N488" s="88">
        <v>47244.19</v>
      </c>
      <c r="O488" s="89">
        <v>108000</v>
      </c>
      <c r="P488" s="89">
        <v>72000</v>
      </c>
      <c r="Q488" s="89">
        <v>72000</v>
      </c>
      <c r="R488" s="240">
        <f>IF(N488="","",Q488-N488)</f>
        <v>24755.809999999998</v>
      </c>
      <c r="S488" s="90">
        <f>IF(N488=0,"",R488/N488)</f>
        <v>0.52399691898622869</v>
      </c>
      <c r="T488" s="240">
        <f>IF(O488="","",Q488-O488)</f>
        <v>-36000</v>
      </c>
      <c r="U488" s="90">
        <f>IF(O488=0,"",T488/O488)</f>
        <v>-0.33333333333333331</v>
      </c>
      <c r="V488" s="240">
        <f>IF(P488="","",Q488-P488)</f>
        <v>0</v>
      </c>
      <c r="W488" s="90">
        <f>IF(P488=0,"",V488/P488)</f>
        <v>0</v>
      </c>
      <c r="Y488" s="62"/>
      <c r="Z488" s="62"/>
      <c r="AA488" s="62"/>
      <c r="AB488" s="62"/>
      <c r="AC488" s="62"/>
      <c r="AD488" s="62"/>
      <c r="AE488" s="62"/>
      <c r="AF488" s="62"/>
      <c r="AG488" s="62"/>
      <c r="AH488" s="62"/>
      <c r="AI488" s="62"/>
    </row>
    <row r="489" spans="1:35" ht="36.75" customHeight="1">
      <c r="A489" s="65" t="s">
        <v>764</v>
      </c>
      <c r="B489" s="76" t="s">
        <v>1470</v>
      </c>
      <c r="C489" s="48" t="s">
        <v>3002</v>
      </c>
      <c r="D489" s="48" t="s">
        <v>2463</v>
      </c>
      <c r="E489" s="426" t="s">
        <v>3970</v>
      </c>
      <c r="F489" s="426" t="s">
        <v>3971</v>
      </c>
      <c r="G489" s="435" t="s">
        <v>1359</v>
      </c>
      <c r="H489" s="435" t="s">
        <v>3225</v>
      </c>
      <c r="I489" s="436" t="s">
        <v>3933</v>
      </c>
      <c r="J489" s="437" t="s">
        <v>197</v>
      </c>
      <c r="K489" s="438" t="s">
        <v>2699</v>
      </c>
      <c r="L489" s="46"/>
      <c r="M489" s="55"/>
      <c r="N489" s="88">
        <v>0</v>
      </c>
      <c r="O489" s="89">
        <v>0</v>
      </c>
      <c r="P489" s="89">
        <v>0</v>
      </c>
      <c r="Q489" s="89">
        <v>0</v>
      </c>
      <c r="R489" s="240">
        <f>IF(N489="","",Q489-N489)</f>
        <v>0</v>
      </c>
      <c r="S489" s="90" t="str">
        <f>IF(N489=0,"",R489/N489)</f>
        <v/>
      </c>
      <c r="T489" s="240">
        <f>IF(O489="","",Q489-O489)</f>
        <v>0</v>
      </c>
      <c r="U489" s="90" t="str">
        <f>IF(O489=0,"",T489/O489)</f>
        <v/>
      </c>
      <c r="V489" s="240">
        <f>IF(P489="","",Q489-P489)</f>
        <v>0</v>
      </c>
      <c r="W489" s="90" t="str">
        <f>IF(P489=0,"",V489/P489)</f>
        <v/>
      </c>
      <c r="Y489" s="62"/>
      <c r="Z489" s="62"/>
      <c r="AA489" s="62"/>
      <c r="AB489" s="62"/>
      <c r="AC489" s="62"/>
      <c r="AD489" s="62"/>
      <c r="AE489" s="62"/>
      <c r="AF489" s="62"/>
      <c r="AG489" s="62"/>
      <c r="AH489" s="62"/>
      <c r="AI489" s="62"/>
    </row>
    <row r="490" spans="1:35" ht="36.75" customHeight="1">
      <c r="A490" s="65" t="s">
        <v>3033</v>
      </c>
      <c r="B490" s="76" t="s">
        <v>1470</v>
      </c>
      <c r="C490" s="48" t="s">
        <v>3002</v>
      </c>
      <c r="D490" s="48" t="s">
        <v>2657</v>
      </c>
      <c r="E490" s="426" t="s">
        <v>3972</v>
      </c>
      <c r="F490" s="426" t="s">
        <v>3973</v>
      </c>
      <c r="G490" s="435" t="s">
        <v>1361</v>
      </c>
      <c r="H490" s="435" t="s">
        <v>3227</v>
      </c>
      <c r="I490" s="436" t="s">
        <v>3936</v>
      </c>
      <c r="J490" s="437" t="s">
        <v>197</v>
      </c>
      <c r="K490" s="438" t="s">
        <v>2699</v>
      </c>
      <c r="L490" s="46"/>
      <c r="M490" s="55"/>
      <c r="N490" s="88">
        <v>0</v>
      </c>
      <c r="O490" s="89">
        <v>0</v>
      </c>
      <c r="P490" s="89">
        <v>0</v>
      </c>
      <c r="Q490" s="89">
        <v>0</v>
      </c>
      <c r="R490" s="240">
        <f>IF(N490="","",Q490-N490)</f>
        <v>0</v>
      </c>
      <c r="S490" s="90" t="str">
        <f>IF(N490=0,"",R490/N490)</f>
        <v/>
      </c>
      <c r="T490" s="240">
        <f>IF(O490="","",Q490-O490)</f>
        <v>0</v>
      </c>
      <c r="U490" s="90" t="str">
        <f>IF(O490=0,"",T490/O490)</f>
        <v/>
      </c>
      <c r="V490" s="240">
        <f>IF(P490="","",Q490-P490)</f>
        <v>0</v>
      </c>
      <c r="W490" s="90" t="str">
        <f>IF(P490=0,"",V490/P490)</f>
        <v/>
      </c>
      <c r="Y490" s="62"/>
      <c r="Z490" s="62"/>
      <c r="AA490" s="62"/>
      <c r="AB490" s="62"/>
      <c r="AC490" s="62"/>
      <c r="AD490" s="62"/>
      <c r="AE490" s="62"/>
      <c r="AF490" s="62"/>
      <c r="AG490" s="62"/>
      <c r="AH490" s="62"/>
      <c r="AI490" s="62"/>
    </row>
    <row r="491" spans="1:35" ht="36.75" customHeight="1">
      <c r="A491" s="65" t="s">
        <v>765</v>
      </c>
      <c r="B491" s="76" t="s">
        <v>1470</v>
      </c>
      <c r="C491" s="48" t="s">
        <v>3002</v>
      </c>
      <c r="D491" s="48" t="s">
        <v>1314</v>
      </c>
      <c r="E491" s="426" t="s">
        <v>3974</v>
      </c>
      <c r="F491" s="426" t="s">
        <v>5274</v>
      </c>
      <c r="G491" s="435" t="s">
        <v>1367</v>
      </c>
      <c r="H491" s="435" t="s">
        <v>3023</v>
      </c>
      <c r="I491" s="436" t="s">
        <v>3943</v>
      </c>
      <c r="J491" s="437" t="s">
        <v>2700</v>
      </c>
      <c r="K491" s="438" t="s">
        <v>2701</v>
      </c>
      <c r="L491" s="46"/>
      <c r="M491" s="55"/>
      <c r="N491" s="88">
        <v>0</v>
      </c>
      <c r="O491" s="89">
        <v>0</v>
      </c>
      <c r="P491" s="89">
        <v>0</v>
      </c>
      <c r="Q491" s="89">
        <v>0</v>
      </c>
      <c r="R491" s="240">
        <f>IF(N491="","",Q491-N491)</f>
        <v>0</v>
      </c>
      <c r="S491" s="90" t="str">
        <f>IF(N491=0,"",R491/N491)</f>
        <v/>
      </c>
      <c r="T491" s="240">
        <f>IF(O491="","",Q491-O491)</f>
        <v>0</v>
      </c>
      <c r="U491" s="90" t="str">
        <f>IF(O491=0,"",T491/O491)</f>
        <v/>
      </c>
      <c r="V491" s="240">
        <f>IF(P491="","",Q491-P491)</f>
        <v>0</v>
      </c>
      <c r="W491" s="90" t="str">
        <f>IF(P491=0,"",V491/P491)</f>
        <v/>
      </c>
      <c r="Y491" s="62"/>
      <c r="Z491" s="62"/>
      <c r="AA491" s="62"/>
      <c r="AB491" s="62"/>
      <c r="AC491" s="62"/>
      <c r="AD491" s="62"/>
      <c r="AE491" s="62"/>
      <c r="AF491" s="62"/>
      <c r="AG491" s="62"/>
      <c r="AH491" s="62"/>
      <c r="AI491" s="62"/>
    </row>
    <row r="492" spans="1:35" ht="36.75" customHeight="1">
      <c r="A492" s="65" t="s">
        <v>3034</v>
      </c>
      <c r="B492" s="76" t="s">
        <v>1470</v>
      </c>
      <c r="C492" s="48" t="s">
        <v>3002</v>
      </c>
      <c r="D492" s="48" t="s">
        <v>1283</v>
      </c>
      <c r="E492" s="426" t="s">
        <v>3975</v>
      </c>
      <c r="F492" s="426" t="s">
        <v>5275</v>
      </c>
      <c r="G492" s="435" t="s">
        <v>1369</v>
      </c>
      <c r="H492" s="435" t="s">
        <v>3025</v>
      </c>
      <c r="I492" s="436" t="s">
        <v>3945</v>
      </c>
      <c r="J492" s="437" t="s">
        <v>2700</v>
      </c>
      <c r="K492" s="438" t="s">
        <v>2701</v>
      </c>
      <c r="L492" s="46"/>
      <c r="M492" s="55"/>
      <c r="N492" s="88">
        <v>0</v>
      </c>
      <c r="O492" s="89">
        <v>0</v>
      </c>
      <c r="P492" s="89">
        <v>0</v>
      </c>
      <c r="Q492" s="89">
        <v>0</v>
      </c>
      <c r="R492" s="240">
        <f>IF(N492="","",Q492-N492)</f>
        <v>0</v>
      </c>
      <c r="S492" s="90" t="str">
        <f>IF(N492=0,"",R492/N492)</f>
        <v/>
      </c>
      <c r="T492" s="240">
        <f>IF(O492="","",Q492-O492)</f>
        <v>0</v>
      </c>
      <c r="U492" s="90" t="str">
        <f>IF(O492=0,"",T492/O492)</f>
        <v/>
      </c>
      <c r="V492" s="240">
        <f>IF(P492="","",Q492-P492)</f>
        <v>0</v>
      </c>
      <c r="W492" s="90" t="str">
        <f>IF(P492=0,"",V492/P492)</f>
        <v/>
      </c>
      <c r="Y492" s="62"/>
      <c r="Z492" s="62"/>
      <c r="AA492" s="62"/>
      <c r="AB492" s="62"/>
      <c r="AC492" s="62"/>
      <c r="AD492" s="62"/>
      <c r="AE492" s="62"/>
      <c r="AF492" s="62"/>
      <c r="AG492" s="62"/>
      <c r="AH492" s="62"/>
      <c r="AI492" s="62"/>
    </row>
    <row r="493" spans="1:35" ht="36.75" customHeight="1">
      <c r="A493" s="66" t="s">
        <v>766</v>
      </c>
      <c r="B493" s="75" t="s">
        <v>1470</v>
      </c>
      <c r="C493" s="52" t="s">
        <v>2461</v>
      </c>
      <c r="D493" s="52" t="s">
        <v>2993</v>
      </c>
      <c r="E493" s="434" t="s">
        <v>3976</v>
      </c>
      <c r="F493" s="434" t="s">
        <v>3977</v>
      </c>
      <c r="G493" s="435"/>
      <c r="H493" s="435"/>
      <c r="I493" s="436"/>
      <c r="J493" s="437"/>
      <c r="K493" s="438"/>
      <c r="L493" s="46"/>
      <c r="M493" s="55"/>
      <c r="N493" s="88">
        <v>0</v>
      </c>
      <c r="O493" s="89">
        <v>0</v>
      </c>
      <c r="P493" s="89">
        <v>0</v>
      </c>
      <c r="Q493" s="89">
        <v>0</v>
      </c>
      <c r="R493" s="240">
        <f>IF(N493="","",Q493-N493)</f>
        <v>0</v>
      </c>
      <c r="S493" s="90" t="str">
        <f>IF(N493=0,"",R493/N493)</f>
        <v/>
      </c>
      <c r="T493" s="240">
        <f>IF(O493="","",Q493-O493)</f>
        <v>0</v>
      </c>
      <c r="U493" s="90" t="str">
        <f>IF(O493=0,"",T493/O493)</f>
        <v/>
      </c>
      <c r="V493" s="240">
        <f>IF(P493="","",Q493-P493)</f>
        <v>0</v>
      </c>
      <c r="W493" s="90" t="str">
        <f>IF(P493=0,"",V493/P493)</f>
        <v/>
      </c>
      <c r="Y493" s="62"/>
      <c r="Z493" s="62"/>
      <c r="AA493" s="62"/>
      <c r="AB493" s="62"/>
      <c r="AC493" s="62"/>
      <c r="AD493" s="62"/>
      <c r="AE493" s="62"/>
      <c r="AF493" s="62"/>
      <c r="AG493" s="62"/>
      <c r="AH493" s="62"/>
      <c r="AI493" s="62"/>
    </row>
    <row r="494" spans="1:35" ht="36.75" customHeight="1">
      <c r="A494" s="67" t="s">
        <v>2118</v>
      </c>
      <c r="B494" s="77" t="s">
        <v>1470</v>
      </c>
      <c r="C494" s="49" t="s">
        <v>2461</v>
      </c>
      <c r="D494" s="49" t="s">
        <v>2991</v>
      </c>
      <c r="E494" s="426" t="s">
        <v>3978</v>
      </c>
      <c r="F494" s="426" t="s">
        <v>5276</v>
      </c>
      <c r="G494" s="435" t="s">
        <v>1359</v>
      </c>
      <c r="H494" s="435" t="s">
        <v>3225</v>
      </c>
      <c r="I494" s="436" t="s">
        <v>3933</v>
      </c>
      <c r="J494" s="437" t="s">
        <v>197</v>
      </c>
      <c r="K494" s="438" t="s">
        <v>2699</v>
      </c>
      <c r="L494" s="46"/>
      <c r="M494" s="55"/>
      <c r="N494" s="88">
        <v>31047.1</v>
      </c>
      <c r="O494" s="89">
        <v>25000</v>
      </c>
      <c r="P494" s="89">
        <v>31000</v>
      </c>
      <c r="Q494" s="89">
        <v>31000</v>
      </c>
      <c r="R494" s="240">
        <f>IF(N494="","",Q494-N494)</f>
        <v>-47.099999999998545</v>
      </c>
      <c r="S494" s="90">
        <f>IF(N494=0,"",R494/N494)</f>
        <v>-1.5170499016010689E-3</v>
      </c>
      <c r="T494" s="240">
        <f>IF(O494="","",Q494-O494)</f>
        <v>6000</v>
      </c>
      <c r="U494" s="90">
        <f>IF(O494=0,"",T494/O494)</f>
        <v>0.24</v>
      </c>
      <c r="V494" s="240">
        <f>IF(P494="","",Q494-P494)</f>
        <v>0</v>
      </c>
      <c r="W494" s="90">
        <f>IF(P494=0,"",V494/P494)</f>
        <v>0</v>
      </c>
      <c r="Y494" s="62"/>
      <c r="Z494" s="62"/>
      <c r="AA494" s="62"/>
      <c r="AB494" s="62"/>
      <c r="AC494" s="62"/>
      <c r="AD494" s="62"/>
      <c r="AE494" s="62"/>
      <c r="AF494" s="62"/>
      <c r="AG494" s="62"/>
      <c r="AH494" s="62"/>
      <c r="AI494" s="62"/>
    </row>
    <row r="495" spans="1:35" ht="36.75" customHeight="1">
      <c r="A495" s="67" t="s">
        <v>2502</v>
      </c>
      <c r="B495" s="77" t="s">
        <v>1470</v>
      </c>
      <c r="C495" s="49" t="s">
        <v>2461</v>
      </c>
      <c r="D495" s="49" t="s">
        <v>2656</v>
      </c>
      <c r="E495" s="426" t="s">
        <v>3979</v>
      </c>
      <c r="F495" s="426" t="s">
        <v>5277</v>
      </c>
      <c r="G495" s="435" t="s">
        <v>1361</v>
      </c>
      <c r="H495" s="435" t="s">
        <v>3227</v>
      </c>
      <c r="I495" s="436" t="s">
        <v>3936</v>
      </c>
      <c r="J495" s="437" t="s">
        <v>197</v>
      </c>
      <c r="K495" s="438" t="s">
        <v>2699</v>
      </c>
      <c r="L495" s="46"/>
      <c r="M495" s="55"/>
      <c r="N495" s="88">
        <v>0</v>
      </c>
      <c r="O495" s="89">
        <v>6000</v>
      </c>
      <c r="P495" s="89">
        <v>0</v>
      </c>
      <c r="Q495" s="89">
        <v>0</v>
      </c>
      <c r="R495" s="240">
        <f>IF(N495="","",Q495-N495)</f>
        <v>0</v>
      </c>
      <c r="S495" s="90" t="str">
        <f>IF(N495=0,"",R495/N495)</f>
        <v/>
      </c>
      <c r="T495" s="240">
        <f>IF(O495="","",Q495-O495)</f>
        <v>-6000</v>
      </c>
      <c r="U495" s="90">
        <f>IF(O495=0,"",T495/O495)</f>
        <v>-1</v>
      </c>
      <c r="V495" s="240">
        <f>IF(P495="","",Q495-P495)</f>
        <v>0</v>
      </c>
      <c r="W495" s="90" t="str">
        <f>IF(P495=0,"",V495/P495)</f>
        <v/>
      </c>
      <c r="Y495" s="62"/>
      <c r="Z495" s="62"/>
      <c r="AA495" s="62"/>
      <c r="AB495" s="62"/>
      <c r="AC495" s="62"/>
      <c r="AD495" s="62"/>
      <c r="AE495" s="62"/>
      <c r="AF495" s="62"/>
      <c r="AG495" s="62"/>
      <c r="AH495" s="62"/>
      <c r="AI495" s="62"/>
    </row>
    <row r="496" spans="1:35" ht="42">
      <c r="A496" s="65" t="s">
        <v>2119</v>
      </c>
      <c r="B496" s="76" t="s">
        <v>1470</v>
      </c>
      <c r="C496" s="48" t="s">
        <v>2461</v>
      </c>
      <c r="D496" s="48" t="s">
        <v>1990</v>
      </c>
      <c r="E496" s="426" t="s">
        <v>3980</v>
      </c>
      <c r="F496" s="426" t="s">
        <v>5278</v>
      </c>
      <c r="G496" s="435" t="s">
        <v>1367</v>
      </c>
      <c r="H496" s="435" t="s">
        <v>3023</v>
      </c>
      <c r="I496" s="436" t="s">
        <v>3943</v>
      </c>
      <c r="J496" s="437" t="s">
        <v>2700</v>
      </c>
      <c r="K496" s="438" t="s">
        <v>2701</v>
      </c>
      <c r="L496" s="46"/>
      <c r="M496" s="55"/>
      <c r="N496" s="88">
        <v>27455.15</v>
      </c>
      <c r="O496" s="89">
        <v>22000</v>
      </c>
      <c r="P496" s="89">
        <v>28000</v>
      </c>
      <c r="Q496" s="89">
        <v>28000</v>
      </c>
      <c r="R496" s="240">
        <f>IF(N496="","",Q496-N496)</f>
        <v>544.84999999999854</v>
      </c>
      <c r="S496" s="90">
        <f>IF(N496=0,"",R496/N496)</f>
        <v>1.9845092815009152E-2</v>
      </c>
      <c r="T496" s="240">
        <f>IF(O496="","",Q496-O496)</f>
        <v>6000</v>
      </c>
      <c r="U496" s="90">
        <f>IF(O496=0,"",T496/O496)</f>
        <v>0.27272727272727271</v>
      </c>
      <c r="V496" s="240">
        <f>IF(P496="","",Q496-P496)</f>
        <v>0</v>
      </c>
      <c r="W496" s="90">
        <f>IF(P496=0,"",V496/P496)</f>
        <v>0</v>
      </c>
      <c r="Y496" s="62"/>
      <c r="Z496" s="62"/>
      <c r="AA496" s="62"/>
      <c r="AB496" s="62"/>
      <c r="AC496" s="62"/>
      <c r="AD496" s="62"/>
      <c r="AE496" s="62"/>
      <c r="AF496" s="62"/>
      <c r="AG496" s="62"/>
      <c r="AH496" s="62"/>
      <c r="AI496" s="62"/>
    </row>
    <row r="497" spans="1:35" ht="42">
      <c r="A497" s="65" t="s">
        <v>2503</v>
      </c>
      <c r="B497" s="76" t="s">
        <v>1470</v>
      </c>
      <c r="C497" s="48" t="s">
        <v>2461</v>
      </c>
      <c r="D497" s="48" t="s">
        <v>2306</v>
      </c>
      <c r="E497" s="426" t="s">
        <v>3981</v>
      </c>
      <c r="F497" s="426" t="s">
        <v>5279</v>
      </c>
      <c r="G497" s="435" t="s">
        <v>1369</v>
      </c>
      <c r="H497" s="435" t="s">
        <v>3025</v>
      </c>
      <c r="I497" s="436" t="s">
        <v>3945</v>
      </c>
      <c r="J497" s="437" t="s">
        <v>2700</v>
      </c>
      <c r="K497" s="438" t="s">
        <v>2701</v>
      </c>
      <c r="L497" s="46"/>
      <c r="M497" s="55"/>
      <c r="N497" s="88">
        <v>2371.92</v>
      </c>
      <c r="O497" s="89">
        <v>2000</v>
      </c>
      <c r="P497" s="89">
        <v>2000</v>
      </c>
      <c r="Q497" s="89">
        <v>2000</v>
      </c>
      <c r="R497" s="240">
        <f>IF(N497="","",Q497-N497)</f>
        <v>-371.92000000000007</v>
      </c>
      <c r="S497" s="90">
        <f>IF(N497=0,"",R497/N497)</f>
        <v>-0.156801241188573</v>
      </c>
      <c r="T497" s="240">
        <f>IF(O497="","",Q497-O497)</f>
        <v>0</v>
      </c>
      <c r="U497" s="90">
        <f>IF(O497=0,"",T497/O497)</f>
        <v>0</v>
      </c>
      <c r="V497" s="240">
        <f>IF(P497="","",Q497-P497)</f>
        <v>0</v>
      </c>
      <c r="W497" s="90">
        <f>IF(P497=0,"",V497/P497)</f>
        <v>0</v>
      </c>
      <c r="Y497" s="62"/>
      <c r="Z497" s="62"/>
      <c r="AA497" s="62"/>
      <c r="AB497" s="62"/>
      <c r="AC497" s="62"/>
      <c r="AD497" s="62"/>
      <c r="AE497" s="62"/>
      <c r="AF497" s="62"/>
      <c r="AG497" s="62"/>
      <c r="AH497" s="62"/>
      <c r="AI497" s="62"/>
    </row>
    <row r="498" spans="1:35" ht="36.75" customHeight="1">
      <c r="A498" s="67" t="s">
        <v>2120</v>
      </c>
      <c r="B498" s="77" t="s">
        <v>1470</v>
      </c>
      <c r="C498" s="49" t="s">
        <v>2461</v>
      </c>
      <c r="D498" s="49" t="s">
        <v>3001</v>
      </c>
      <c r="E498" s="426" t="s">
        <v>3982</v>
      </c>
      <c r="F498" s="426" t="s">
        <v>5280</v>
      </c>
      <c r="G498" s="435" t="s">
        <v>1359</v>
      </c>
      <c r="H498" s="435" t="s">
        <v>3225</v>
      </c>
      <c r="I498" s="436" t="s">
        <v>3933</v>
      </c>
      <c r="J498" s="437" t="s">
        <v>197</v>
      </c>
      <c r="K498" s="438" t="s">
        <v>2699</v>
      </c>
      <c r="L498" s="46"/>
      <c r="M498" s="55"/>
      <c r="N498" s="88">
        <v>70863.520000000004</v>
      </c>
      <c r="O498" s="89">
        <v>44000</v>
      </c>
      <c r="P498" s="89">
        <v>71000</v>
      </c>
      <c r="Q498" s="89">
        <v>71000</v>
      </c>
      <c r="R498" s="240">
        <f>IF(N498="","",Q498-N498)</f>
        <v>136.47999999999593</v>
      </c>
      <c r="S498" s="90">
        <f>IF(N498=0,"",R498/N498)</f>
        <v>1.9259556962453448E-3</v>
      </c>
      <c r="T498" s="240">
        <f>IF(O498="","",Q498-O498)</f>
        <v>27000</v>
      </c>
      <c r="U498" s="90">
        <f>IF(O498=0,"",T498/O498)</f>
        <v>0.61363636363636365</v>
      </c>
      <c r="V498" s="240">
        <f>IF(P498="","",Q498-P498)</f>
        <v>0</v>
      </c>
      <c r="W498" s="90">
        <f>IF(P498=0,"",V498/P498)</f>
        <v>0</v>
      </c>
      <c r="Y498" s="62"/>
      <c r="Z498" s="62"/>
      <c r="AA498" s="62"/>
      <c r="AB498" s="62"/>
      <c r="AC498" s="62"/>
      <c r="AD498" s="62"/>
      <c r="AE498" s="62"/>
      <c r="AF498" s="62"/>
      <c r="AG498" s="62"/>
      <c r="AH498" s="62"/>
      <c r="AI498" s="62"/>
    </row>
    <row r="499" spans="1:35" ht="36.75" customHeight="1">
      <c r="A499" s="67" t="s">
        <v>2504</v>
      </c>
      <c r="B499" s="77" t="s">
        <v>1470</v>
      </c>
      <c r="C499" s="49" t="s">
        <v>2461</v>
      </c>
      <c r="D499" s="49" t="s">
        <v>1307</v>
      </c>
      <c r="E499" s="426" t="s">
        <v>3983</v>
      </c>
      <c r="F499" s="426" t="s">
        <v>5281</v>
      </c>
      <c r="G499" s="435" t="s">
        <v>1361</v>
      </c>
      <c r="H499" s="435" t="s">
        <v>3227</v>
      </c>
      <c r="I499" s="436" t="s">
        <v>3936</v>
      </c>
      <c r="J499" s="437" t="s">
        <v>197</v>
      </c>
      <c r="K499" s="438" t="s">
        <v>2699</v>
      </c>
      <c r="L499" s="46"/>
      <c r="M499" s="55"/>
      <c r="N499" s="88">
        <v>0</v>
      </c>
      <c r="O499" s="89">
        <v>10000</v>
      </c>
      <c r="P499" s="89">
        <v>0</v>
      </c>
      <c r="Q499" s="89">
        <v>0</v>
      </c>
      <c r="R499" s="240">
        <f>IF(N499="","",Q499-N499)</f>
        <v>0</v>
      </c>
      <c r="S499" s="90" t="str">
        <f>IF(N499=0,"",R499/N499)</f>
        <v/>
      </c>
      <c r="T499" s="240">
        <f>IF(O499="","",Q499-O499)</f>
        <v>-10000</v>
      </c>
      <c r="U499" s="90">
        <f>IF(O499=0,"",T499/O499)</f>
        <v>-1</v>
      </c>
      <c r="V499" s="240">
        <f>IF(P499="","",Q499-P499)</f>
        <v>0</v>
      </c>
      <c r="W499" s="90" t="str">
        <f>IF(P499=0,"",V499/P499)</f>
        <v/>
      </c>
      <c r="Y499" s="62"/>
      <c r="Z499" s="62"/>
      <c r="AA499" s="62"/>
      <c r="AB499" s="62"/>
      <c r="AC499" s="62"/>
      <c r="AD499" s="62"/>
      <c r="AE499" s="62"/>
      <c r="AF499" s="62"/>
      <c r="AG499" s="62"/>
      <c r="AH499" s="62"/>
      <c r="AI499" s="62"/>
    </row>
    <row r="500" spans="1:35" ht="36.75" customHeight="1">
      <c r="A500" s="65" t="s">
        <v>1491</v>
      </c>
      <c r="B500" s="76" t="s">
        <v>1470</v>
      </c>
      <c r="C500" s="48" t="s">
        <v>2461</v>
      </c>
      <c r="D500" s="48" t="s">
        <v>1311</v>
      </c>
      <c r="E500" s="426" t="s">
        <v>3984</v>
      </c>
      <c r="F500" s="426" t="s">
        <v>5282</v>
      </c>
      <c r="G500" s="435" t="s">
        <v>1367</v>
      </c>
      <c r="H500" s="435" t="s">
        <v>3023</v>
      </c>
      <c r="I500" s="436" t="s">
        <v>3943</v>
      </c>
      <c r="J500" s="437" t="s">
        <v>2700</v>
      </c>
      <c r="K500" s="438" t="s">
        <v>2701</v>
      </c>
      <c r="L500" s="46"/>
      <c r="M500" s="55"/>
      <c r="N500" s="88">
        <v>14167.34</v>
      </c>
      <c r="O500" s="89">
        <v>8000</v>
      </c>
      <c r="P500" s="89">
        <v>14000</v>
      </c>
      <c r="Q500" s="89">
        <v>14000</v>
      </c>
      <c r="R500" s="240">
        <f>IF(N500="","",Q500-N500)</f>
        <v>-167.34000000000015</v>
      </c>
      <c r="S500" s="90">
        <f>IF(N500=0,"",R500/N500)</f>
        <v>-1.1811673892205604E-2</v>
      </c>
      <c r="T500" s="240">
        <f>IF(O500="","",Q500-O500)</f>
        <v>6000</v>
      </c>
      <c r="U500" s="90">
        <f>IF(O500=0,"",T500/O500)</f>
        <v>0.75</v>
      </c>
      <c r="V500" s="240">
        <f>IF(P500="","",Q500-P500)</f>
        <v>0</v>
      </c>
      <c r="W500" s="90">
        <f>IF(P500=0,"",V500/P500)</f>
        <v>0</v>
      </c>
      <c r="Y500" s="62"/>
      <c r="Z500" s="62"/>
      <c r="AA500" s="62"/>
      <c r="AB500" s="62"/>
      <c r="AC500" s="62"/>
      <c r="AD500" s="62"/>
      <c r="AE500" s="62"/>
      <c r="AF500" s="62"/>
      <c r="AG500" s="62"/>
      <c r="AH500" s="62"/>
      <c r="AI500" s="62"/>
    </row>
    <row r="501" spans="1:35" ht="36.75" customHeight="1">
      <c r="A501" s="65" t="s">
        <v>2505</v>
      </c>
      <c r="B501" s="76" t="s">
        <v>1470</v>
      </c>
      <c r="C501" s="48" t="s">
        <v>2461</v>
      </c>
      <c r="D501" s="48" t="s">
        <v>1312</v>
      </c>
      <c r="E501" s="426" t="s">
        <v>3985</v>
      </c>
      <c r="F501" s="426" t="s">
        <v>5283</v>
      </c>
      <c r="G501" s="435" t="s">
        <v>1369</v>
      </c>
      <c r="H501" s="435" t="s">
        <v>3025</v>
      </c>
      <c r="I501" s="436" t="s">
        <v>3945</v>
      </c>
      <c r="J501" s="437" t="s">
        <v>2700</v>
      </c>
      <c r="K501" s="438" t="s">
        <v>2701</v>
      </c>
      <c r="L501" s="46"/>
      <c r="M501" s="55"/>
      <c r="N501" s="88">
        <v>600.97</v>
      </c>
      <c r="O501" s="89">
        <v>0</v>
      </c>
      <c r="P501" s="89">
        <v>0</v>
      </c>
      <c r="Q501" s="89">
        <v>0</v>
      </c>
      <c r="R501" s="240">
        <f>IF(N501="","",Q501-N501)</f>
        <v>-600.97</v>
      </c>
      <c r="S501" s="90">
        <f>IF(N501=0,"",R501/N501)</f>
        <v>-1</v>
      </c>
      <c r="T501" s="240">
        <f>IF(O501="","",Q501-O501)</f>
        <v>0</v>
      </c>
      <c r="U501" s="90" t="str">
        <f>IF(O501=0,"",T501/O501)</f>
        <v/>
      </c>
      <c r="V501" s="240">
        <f>IF(P501="","",Q501-P501)</f>
        <v>0</v>
      </c>
      <c r="W501" s="90" t="str">
        <f>IF(P501=0,"",V501/P501)</f>
        <v/>
      </c>
      <c r="Y501" s="62"/>
      <c r="Z501" s="62"/>
      <c r="AA501" s="62"/>
      <c r="AB501" s="62"/>
      <c r="AC501" s="62"/>
      <c r="AD501" s="62"/>
      <c r="AE501" s="62"/>
      <c r="AF501" s="62"/>
      <c r="AG501" s="62"/>
      <c r="AH501" s="62"/>
      <c r="AI501" s="62"/>
    </row>
    <row r="502" spans="1:35" ht="31.5">
      <c r="A502" s="67" t="s">
        <v>1492</v>
      </c>
      <c r="B502" s="77" t="s">
        <v>1470</v>
      </c>
      <c r="C502" s="49" t="s">
        <v>2461</v>
      </c>
      <c r="D502" s="49" t="s">
        <v>2463</v>
      </c>
      <c r="E502" s="439" t="s">
        <v>3986</v>
      </c>
      <c r="F502" s="426" t="s">
        <v>5284</v>
      </c>
      <c r="G502" s="435" t="s">
        <v>1359</v>
      </c>
      <c r="H502" s="435" t="s">
        <v>3225</v>
      </c>
      <c r="I502" s="436" t="s">
        <v>3933</v>
      </c>
      <c r="J502" s="437" t="s">
        <v>197</v>
      </c>
      <c r="K502" s="438" t="s">
        <v>2699</v>
      </c>
      <c r="L502" s="46"/>
      <c r="M502" s="55"/>
      <c r="N502" s="88">
        <v>27006.31</v>
      </c>
      <c r="O502" s="89">
        <v>20000</v>
      </c>
      <c r="P502" s="89">
        <v>27000</v>
      </c>
      <c r="Q502" s="89">
        <v>27000</v>
      </c>
      <c r="R502" s="240">
        <f>IF(N502="","",Q502-N502)</f>
        <v>-6.3100000000013097</v>
      </c>
      <c r="S502" s="90">
        <f>IF(N502=0,"",R502/N502)</f>
        <v>-2.336490990439386E-4</v>
      </c>
      <c r="T502" s="240">
        <f>IF(O502="","",Q502-O502)</f>
        <v>7000</v>
      </c>
      <c r="U502" s="90">
        <f>IF(O502=0,"",T502/O502)</f>
        <v>0.35</v>
      </c>
      <c r="V502" s="240">
        <f>IF(P502="","",Q502-P502)</f>
        <v>0</v>
      </c>
      <c r="W502" s="90">
        <f>IF(P502=0,"",V502/P502)</f>
        <v>0</v>
      </c>
      <c r="Y502" s="62"/>
      <c r="Z502" s="62"/>
      <c r="AA502" s="62"/>
      <c r="AB502" s="62"/>
      <c r="AC502" s="62"/>
      <c r="AD502" s="62"/>
      <c r="AE502" s="62"/>
      <c r="AF502" s="62"/>
      <c r="AG502" s="62"/>
      <c r="AH502" s="62"/>
      <c r="AI502" s="62"/>
    </row>
    <row r="503" spans="1:35" ht="31.5">
      <c r="A503" s="67" t="s">
        <v>2506</v>
      </c>
      <c r="B503" s="77" t="s">
        <v>1470</v>
      </c>
      <c r="C503" s="49" t="s">
        <v>2461</v>
      </c>
      <c r="D503" s="49" t="s">
        <v>2657</v>
      </c>
      <c r="E503" s="439" t="s">
        <v>3987</v>
      </c>
      <c r="F503" s="426" t="s">
        <v>5285</v>
      </c>
      <c r="G503" s="435" t="s">
        <v>1361</v>
      </c>
      <c r="H503" s="435" t="s">
        <v>3227</v>
      </c>
      <c r="I503" s="436" t="s">
        <v>3936</v>
      </c>
      <c r="J503" s="437" t="s">
        <v>197</v>
      </c>
      <c r="K503" s="438" t="s">
        <v>2699</v>
      </c>
      <c r="L503" s="46"/>
      <c r="M503" s="55"/>
      <c r="N503" s="88">
        <v>0</v>
      </c>
      <c r="O503" s="89">
        <v>4000</v>
      </c>
      <c r="P503" s="89">
        <v>0</v>
      </c>
      <c r="Q503" s="89">
        <v>0</v>
      </c>
      <c r="R503" s="240">
        <f>IF(N503="","",Q503-N503)</f>
        <v>0</v>
      </c>
      <c r="S503" s="90" t="str">
        <f>IF(N503=0,"",R503/N503)</f>
        <v/>
      </c>
      <c r="T503" s="240">
        <f>IF(O503="","",Q503-O503)</f>
        <v>-4000</v>
      </c>
      <c r="U503" s="90">
        <f>IF(O503=0,"",T503/O503)</f>
        <v>-1</v>
      </c>
      <c r="V503" s="240">
        <f>IF(P503="","",Q503-P503)</f>
        <v>0</v>
      </c>
      <c r="W503" s="90" t="str">
        <f>IF(P503=0,"",V503/P503)</f>
        <v/>
      </c>
      <c r="Y503" s="62"/>
      <c r="Z503" s="62"/>
      <c r="AA503" s="62"/>
      <c r="AB503" s="62"/>
      <c r="AC503" s="62"/>
      <c r="AD503" s="62"/>
      <c r="AE503" s="62"/>
      <c r="AF503" s="62"/>
      <c r="AG503" s="62"/>
      <c r="AH503" s="62"/>
      <c r="AI503" s="62"/>
    </row>
    <row r="504" spans="1:35" ht="31.5">
      <c r="A504" s="65" t="s">
        <v>1493</v>
      </c>
      <c r="B504" s="76" t="s">
        <v>1470</v>
      </c>
      <c r="C504" s="48" t="s">
        <v>2461</v>
      </c>
      <c r="D504" s="48" t="s">
        <v>1461</v>
      </c>
      <c r="E504" s="439" t="s">
        <v>3988</v>
      </c>
      <c r="F504" s="426" t="s">
        <v>5286</v>
      </c>
      <c r="G504" s="435" t="s">
        <v>1367</v>
      </c>
      <c r="H504" s="435" t="s">
        <v>3023</v>
      </c>
      <c r="I504" s="436" t="s">
        <v>3943</v>
      </c>
      <c r="J504" s="437" t="s">
        <v>2700</v>
      </c>
      <c r="K504" s="438" t="s">
        <v>2701</v>
      </c>
      <c r="L504" s="46"/>
      <c r="M504" s="55"/>
      <c r="N504" s="88">
        <v>15534.96</v>
      </c>
      <c r="O504" s="89">
        <v>11000</v>
      </c>
      <c r="P504" s="89">
        <v>16000</v>
      </c>
      <c r="Q504" s="89">
        <v>45000</v>
      </c>
      <c r="R504" s="240">
        <f>IF(N504="","",Q504-N504)</f>
        <v>29465.040000000001</v>
      </c>
      <c r="S504" s="90">
        <f>IF(N504=0,"",R504/N504)</f>
        <v>1.8966923635464785</v>
      </c>
      <c r="T504" s="240">
        <f>IF(O504="","",Q504-O504)</f>
        <v>34000</v>
      </c>
      <c r="U504" s="90">
        <f>IF(O504=0,"",T504/O504)</f>
        <v>3.0909090909090908</v>
      </c>
      <c r="V504" s="240">
        <f>IF(P504="","",Q504-P504)</f>
        <v>29000</v>
      </c>
      <c r="W504" s="90">
        <f>IF(P504=0,"",V504/P504)</f>
        <v>1.8125</v>
      </c>
      <c r="Y504" s="62"/>
      <c r="Z504" s="62"/>
      <c r="AA504" s="62"/>
      <c r="AB504" s="62"/>
      <c r="AC504" s="62"/>
      <c r="AD504" s="62"/>
      <c r="AE504" s="62"/>
      <c r="AF504" s="62"/>
      <c r="AG504" s="62"/>
      <c r="AH504" s="62"/>
      <c r="AI504" s="62"/>
    </row>
    <row r="505" spans="1:35" ht="31.5">
      <c r="A505" s="65" t="s">
        <v>3035</v>
      </c>
      <c r="B505" s="76" t="s">
        <v>1470</v>
      </c>
      <c r="C505" s="48" t="s">
        <v>2461</v>
      </c>
      <c r="D505" s="48" t="s">
        <v>3004</v>
      </c>
      <c r="E505" s="439" t="s">
        <v>3989</v>
      </c>
      <c r="F505" s="426" t="s">
        <v>5287</v>
      </c>
      <c r="G505" s="435" t="s">
        <v>1369</v>
      </c>
      <c r="H505" s="435" t="s">
        <v>3025</v>
      </c>
      <c r="I505" s="436" t="s">
        <v>3945</v>
      </c>
      <c r="J505" s="437" t="s">
        <v>2700</v>
      </c>
      <c r="K505" s="438" t="s">
        <v>2701</v>
      </c>
      <c r="L505" s="46"/>
      <c r="M505" s="55"/>
      <c r="N505" s="88">
        <v>787.81</v>
      </c>
      <c r="O505" s="89">
        <v>0</v>
      </c>
      <c r="P505" s="89">
        <v>1000</v>
      </c>
      <c r="Q505" s="89">
        <v>1000</v>
      </c>
      <c r="R505" s="240">
        <f>IF(N505="","",Q505-N505)</f>
        <v>212.19000000000005</v>
      </c>
      <c r="S505" s="90">
        <f>IF(N505=0,"",R505/N505)</f>
        <v>0.26934159251596207</v>
      </c>
      <c r="T505" s="240">
        <f>IF(O505="","",Q505-O505)</f>
        <v>1000</v>
      </c>
      <c r="U505" s="90" t="str">
        <f>IF(O505=0,"",T505/O505)</f>
        <v/>
      </c>
      <c r="V505" s="240">
        <f>IF(P505="","",Q505-P505)</f>
        <v>0</v>
      </c>
      <c r="W505" s="90">
        <f>IF(P505=0,"",V505/P505)</f>
        <v>0</v>
      </c>
      <c r="Y505" s="62"/>
      <c r="Z505" s="62"/>
      <c r="AA505" s="62"/>
      <c r="AB505" s="62"/>
      <c r="AC505" s="62"/>
      <c r="AD505" s="62"/>
      <c r="AE505" s="62"/>
      <c r="AF505" s="62"/>
      <c r="AG505" s="62"/>
      <c r="AH505" s="62"/>
      <c r="AI505" s="62"/>
    </row>
    <row r="506" spans="1:35" ht="36.75" customHeight="1">
      <c r="A506" s="67" t="s">
        <v>1494</v>
      </c>
      <c r="B506" s="77" t="s">
        <v>1470</v>
      </c>
      <c r="C506" s="49" t="s">
        <v>2461</v>
      </c>
      <c r="D506" s="49" t="s">
        <v>1314</v>
      </c>
      <c r="E506" s="439" t="s">
        <v>3990</v>
      </c>
      <c r="F506" s="426" t="s">
        <v>3991</v>
      </c>
      <c r="G506" s="398" t="s">
        <v>1359</v>
      </c>
      <c r="H506" s="398" t="s">
        <v>3225</v>
      </c>
      <c r="I506" s="430" t="s">
        <v>3933</v>
      </c>
      <c r="J506" s="428" t="s">
        <v>197</v>
      </c>
      <c r="K506" s="429" t="s">
        <v>2699</v>
      </c>
      <c r="L506" s="46"/>
      <c r="M506" s="55"/>
      <c r="N506" s="88">
        <v>0</v>
      </c>
      <c r="O506" s="89">
        <v>6000</v>
      </c>
      <c r="P506" s="89">
        <v>0</v>
      </c>
      <c r="Q506" s="89">
        <v>0</v>
      </c>
      <c r="R506" s="240">
        <f>IF(N506="","",Q506-N506)</f>
        <v>0</v>
      </c>
      <c r="S506" s="90" t="str">
        <f>IF(N506=0,"",R506/N506)</f>
        <v/>
      </c>
      <c r="T506" s="240">
        <f>IF(O506="","",Q506-O506)</f>
        <v>-6000</v>
      </c>
      <c r="U506" s="90">
        <f>IF(O506=0,"",T506/O506)</f>
        <v>-1</v>
      </c>
      <c r="V506" s="240">
        <f>IF(P506="","",Q506-P506)</f>
        <v>0</v>
      </c>
      <c r="W506" s="90" t="str">
        <f>IF(P506=0,"",V506/P506)</f>
        <v/>
      </c>
      <c r="Y506" s="62"/>
      <c r="Z506" s="62"/>
      <c r="AA506" s="62"/>
      <c r="AB506" s="62"/>
      <c r="AC506" s="62"/>
      <c r="AD506" s="62"/>
      <c r="AE506" s="62"/>
      <c r="AF506" s="62"/>
      <c r="AG506" s="62"/>
      <c r="AH506" s="62"/>
      <c r="AI506" s="62"/>
    </row>
    <row r="507" spans="1:35" ht="36.75" customHeight="1">
      <c r="A507" s="67" t="s">
        <v>3036</v>
      </c>
      <c r="B507" s="77" t="s">
        <v>1470</v>
      </c>
      <c r="C507" s="49" t="s">
        <v>2461</v>
      </c>
      <c r="D507" s="49" t="s">
        <v>1283</v>
      </c>
      <c r="E507" s="439" t="s">
        <v>3992</v>
      </c>
      <c r="F507" s="426" t="s">
        <v>5288</v>
      </c>
      <c r="G507" s="398" t="s">
        <v>1361</v>
      </c>
      <c r="H507" s="398" t="s">
        <v>3227</v>
      </c>
      <c r="I507" s="430" t="s">
        <v>3936</v>
      </c>
      <c r="J507" s="428" t="s">
        <v>197</v>
      </c>
      <c r="K507" s="429" t="s">
        <v>2699</v>
      </c>
      <c r="L507" s="46"/>
      <c r="M507" s="55"/>
      <c r="N507" s="88">
        <v>0</v>
      </c>
      <c r="O507" s="89">
        <v>0</v>
      </c>
      <c r="P507" s="89">
        <v>0</v>
      </c>
      <c r="Q507" s="89">
        <v>0</v>
      </c>
      <c r="R507" s="240">
        <f>IF(N507="","",Q507-N507)</f>
        <v>0</v>
      </c>
      <c r="S507" s="90" t="str">
        <f>IF(N507=0,"",R507/N507)</f>
        <v/>
      </c>
      <c r="T507" s="240">
        <f>IF(O507="","",Q507-O507)</f>
        <v>0</v>
      </c>
      <c r="U507" s="90" t="str">
        <f>IF(O507=0,"",T507/O507)</f>
        <v/>
      </c>
      <c r="V507" s="240">
        <f>IF(P507="","",Q507-P507)</f>
        <v>0</v>
      </c>
      <c r="W507" s="90" t="str">
        <f>IF(P507=0,"",V507/P507)</f>
        <v/>
      </c>
      <c r="Y507" s="62"/>
      <c r="Z507" s="62"/>
      <c r="AA507" s="62"/>
      <c r="AB507" s="62"/>
      <c r="AC507" s="62"/>
      <c r="AD507" s="62"/>
      <c r="AE507" s="62"/>
      <c r="AF507" s="62"/>
      <c r="AG507" s="62"/>
      <c r="AH507" s="62"/>
      <c r="AI507" s="62"/>
    </row>
    <row r="508" spans="1:35" ht="36.75" customHeight="1">
      <c r="A508" s="65" t="s">
        <v>1495</v>
      </c>
      <c r="B508" s="76" t="s">
        <v>1470</v>
      </c>
      <c r="C508" s="48" t="s">
        <v>2461</v>
      </c>
      <c r="D508" s="48" t="s">
        <v>1464</v>
      </c>
      <c r="E508" s="439" t="s">
        <v>3993</v>
      </c>
      <c r="F508" s="426" t="s">
        <v>3994</v>
      </c>
      <c r="G508" s="398" t="s">
        <v>1367</v>
      </c>
      <c r="H508" s="398" t="s">
        <v>3023</v>
      </c>
      <c r="I508" s="430" t="s">
        <v>3943</v>
      </c>
      <c r="J508" s="428" t="s">
        <v>2700</v>
      </c>
      <c r="K508" s="429" t="s">
        <v>2701</v>
      </c>
      <c r="L508" s="46"/>
      <c r="M508" s="55"/>
      <c r="N508" s="88">
        <v>17000</v>
      </c>
      <c r="O508" s="89">
        <v>10000</v>
      </c>
      <c r="P508" s="89">
        <v>17000</v>
      </c>
      <c r="Q508" s="89">
        <v>0</v>
      </c>
      <c r="R508" s="240">
        <f>IF(N508="","",Q508-N508)</f>
        <v>-17000</v>
      </c>
      <c r="S508" s="90">
        <f>IF(N508=0,"",R508/N508)</f>
        <v>-1</v>
      </c>
      <c r="T508" s="240">
        <f>IF(O508="","",Q508-O508)</f>
        <v>-10000</v>
      </c>
      <c r="U508" s="90">
        <f>IF(O508=0,"",T508/O508)</f>
        <v>-1</v>
      </c>
      <c r="V508" s="240">
        <f>IF(P508="","",Q508-P508)</f>
        <v>-17000</v>
      </c>
      <c r="W508" s="90">
        <f>IF(P508=0,"",V508/P508)</f>
        <v>-1</v>
      </c>
      <c r="Y508" s="62"/>
      <c r="Z508" s="62"/>
      <c r="AA508" s="62"/>
      <c r="AB508" s="62"/>
      <c r="AC508" s="62"/>
      <c r="AD508" s="62"/>
      <c r="AE508" s="62"/>
      <c r="AF508" s="62"/>
      <c r="AG508" s="62"/>
      <c r="AH508" s="62"/>
      <c r="AI508" s="62"/>
    </row>
    <row r="509" spans="1:35" ht="36.75" customHeight="1">
      <c r="A509" s="65" t="s">
        <v>3037</v>
      </c>
      <c r="B509" s="76" t="s">
        <v>1470</v>
      </c>
      <c r="C509" s="48" t="s">
        <v>2461</v>
      </c>
      <c r="D509" s="48" t="s">
        <v>2960</v>
      </c>
      <c r="E509" s="439" t="s">
        <v>3995</v>
      </c>
      <c r="F509" s="426" t="s">
        <v>3996</v>
      </c>
      <c r="G509" s="398" t="s">
        <v>1369</v>
      </c>
      <c r="H509" s="398" t="s">
        <v>3025</v>
      </c>
      <c r="I509" s="430" t="s">
        <v>3945</v>
      </c>
      <c r="J509" s="428" t="s">
        <v>2700</v>
      </c>
      <c r="K509" s="429" t="s">
        <v>2701</v>
      </c>
      <c r="L509" s="46"/>
      <c r="M509" s="55"/>
      <c r="N509" s="88">
        <v>0</v>
      </c>
      <c r="O509" s="89">
        <v>0</v>
      </c>
      <c r="P509" s="89">
        <v>0</v>
      </c>
      <c r="Q509" s="89">
        <v>0</v>
      </c>
      <c r="R509" s="240">
        <f>IF(N509="","",Q509-N509)</f>
        <v>0</v>
      </c>
      <c r="S509" s="90" t="str">
        <f>IF(N509=0,"",R509/N509)</f>
        <v/>
      </c>
      <c r="T509" s="240">
        <f>IF(O509="","",Q509-O509)</f>
        <v>0</v>
      </c>
      <c r="U509" s="90" t="str">
        <f>IF(O509=0,"",T509/O509)</f>
        <v/>
      </c>
      <c r="V509" s="240">
        <f>IF(P509="","",Q509-P509)</f>
        <v>0</v>
      </c>
      <c r="W509" s="90" t="str">
        <f>IF(P509=0,"",V509/P509)</f>
        <v/>
      </c>
      <c r="Y509" s="62"/>
      <c r="Z509" s="62"/>
      <c r="AA509" s="62"/>
      <c r="AB509" s="62"/>
      <c r="AC509" s="62"/>
      <c r="AD509" s="62"/>
      <c r="AE509" s="62"/>
      <c r="AF509" s="62"/>
      <c r="AG509" s="62"/>
      <c r="AH509" s="62"/>
      <c r="AI509" s="62"/>
    </row>
    <row r="510" spans="1:35" ht="36.75" customHeight="1">
      <c r="A510" s="65" t="s">
        <v>1496</v>
      </c>
      <c r="B510" s="76" t="s">
        <v>1470</v>
      </c>
      <c r="C510" s="48" t="s">
        <v>2461</v>
      </c>
      <c r="D510" s="48" t="s">
        <v>2138</v>
      </c>
      <c r="E510" s="439" t="s">
        <v>3997</v>
      </c>
      <c r="F510" s="426" t="s">
        <v>3998</v>
      </c>
      <c r="G510" s="398" t="s">
        <v>4680</v>
      </c>
      <c r="H510" s="398" t="s">
        <v>4794</v>
      </c>
      <c r="I510" s="430" t="s">
        <v>4795</v>
      </c>
      <c r="J510" s="428" t="s">
        <v>2721</v>
      </c>
      <c r="K510" s="429" t="s">
        <v>2556</v>
      </c>
      <c r="L510" s="46"/>
      <c r="M510" s="55"/>
      <c r="N510" s="88">
        <v>9221.5300000000007</v>
      </c>
      <c r="O510" s="89">
        <v>16000</v>
      </c>
      <c r="P510" s="89">
        <v>16000</v>
      </c>
      <c r="Q510" s="89">
        <v>16000</v>
      </c>
      <c r="R510" s="240">
        <f>IF(N510="","",Q510-N510)</f>
        <v>6778.4699999999993</v>
      </c>
      <c r="S510" s="90">
        <f>IF(N510=0,"",R510/N510)</f>
        <v>0.73506999380796889</v>
      </c>
      <c r="T510" s="240">
        <f>IF(O510="","",Q510-O510)</f>
        <v>0</v>
      </c>
      <c r="U510" s="90">
        <f>IF(O510=0,"",T510/O510)</f>
        <v>0</v>
      </c>
      <c r="V510" s="240">
        <f>IF(P510="","",Q510-P510)</f>
        <v>0</v>
      </c>
      <c r="W510" s="90">
        <f>IF(P510=0,"",V510/P510)</f>
        <v>0</v>
      </c>
      <c r="Y510" s="62"/>
      <c r="Z510" s="62"/>
      <c r="AA510" s="62"/>
      <c r="AB510" s="62"/>
      <c r="AC510" s="62"/>
      <c r="AD510" s="62"/>
      <c r="AE510" s="62"/>
      <c r="AF510" s="62"/>
      <c r="AG510" s="62"/>
      <c r="AH510" s="62"/>
      <c r="AI510" s="62"/>
    </row>
    <row r="511" spans="1:35" ht="36.75" customHeight="1">
      <c r="A511" s="65" t="s">
        <v>3038</v>
      </c>
      <c r="B511" s="76" t="s">
        <v>1470</v>
      </c>
      <c r="C511" s="48" t="s">
        <v>2461</v>
      </c>
      <c r="D511" s="48" t="s">
        <v>2464</v>
      </c>
      <c r="E511" s="439" t="s">
        <v>3999</v>
      </c>
      <c r="F511" s="426" t="s">
        <v>4000</v>
      </c>
      <c r="G511" s="398" t="s">
        <v>4680</v>
      </c>
      <c r="H511" s="398" t="s">
        <v>4794</v>
      </c>
      <c r="I511" s="430" t="s">
        <v>4795</v>
      </c>
      <c r="J511" s="428" t="s">
        <v>2721</v>
      </c>
      <c r="K511" s="429" t="s">
        <v>2556</v>
      </c>
      <c r="L511" s="46"/>
      <c r="M511" s="55"/>
      <c r="N511" s="88">
        <v>0</v>
      </c>
      <c r="O511" s="89">
        <v>0</v>
      </c>
      <c r="P511" s="89">
        <v>0</v>
      </c>
      <c r="Q511" s="89">
        <v>0</v>
      </c>
      <c r="R511" s="240">
        <f>IF(N511="","",Q511-N511)</f>
        <v>0</v>
      </c>
      <c r="S511" s="90" t="str">
        <f>IF(N511=0,"",R511/N511)</f>
        <v/>
      </c>
      <c r="T511" s="240">
        <f>IF(O511="","",Q511-O511)</f>
        <v>0</v>
      </c>
      <c r="U511" s="90" t="str">
        <f>IF(O511=0,"",T511/O511)</f>
        <v/>
      </c>
      <c r="V511" s="240">
        <f>IF(P511="","",Q511-P511)</f>
        <v>0</v>
      </c>
      <c r="W511" s="90" t="str">
        <f>IF(P511=0,"",V511/P511)</f>
        <v/>
      </c>
      <c r="Y511" s="62"/>
      <c r="Z511" s="62"/>
      <c r="AA511" s="62"/>
      <c r="AB511" s="62"/>
      <c r="AC511" s="62"/>
      <c r="AD511" s="62"/>
      <c r="AE511" s="62"/>
      <c r="AF511" s="62"/>
      <c r="AG511" s="62"/>
      <c r="AH511" s="62"/>
      <c r="AI511" s="62"/>
    </row>
    <row r="512" spans="1:35" ht="36.75" customHeight="1">
      <c r="A512" s="67" t="s">
        <v>1497</v>
      </c>
      <c r="B512" s="77" t="s">
        <v>1470</v>
      </c>
      <c r="C512" s="49" t="s">
        <v>2461</v>
      </c>
      <c r="D512" s="49" t="s">
        <v>79</v>
      </c>
      <c r="E512" s="439" t="s">
        <v>4001</v>
      </c>
      <c r="F512" s="426" t="s">
        <v>5289</v>
      </c>
      <c r="G512" s="398" t="s">
        <v>4680</v>
      </c>
      <c r="H512" s="398" t="s">
        <v>4794</v>
      </c>
      <c r="I512" s="430" t="s">
        <v>4795</v>
      </c>
      <c r="J512" s="428" t="s">
        <v>2721</v>
      </c>
      <c r="K512" s="429" t="s">
        <v>2556</v>
      </c>
      <c r="L512" s="46"/>
      <c r="M512" s="55"/>
      <c r="N512" s="88">
        <v>9738.32</v>
      </c>
      <c r="O512" s="89">
        <v>12000</v>
      </c>
      <c r="P512" s="89">
        <v>12000</v>
      </c>
      <c r="Q512" s="89">
        <v>12000</v>
      </c>
      <c r="R512" s="240">
        <f>IF(N512="","",Q512-N512)</f>
        <v>2261.6800000000003</v>
      </c>
      <c r="S512" s="90">
        <f>IF(N512=0,"",R512/N512)</f>
        <v>0.23224539756344015</v>
      </c>
      <c r="T512" s="240">
        <f>IF(O512="","",Q512-O512)</f>
        <v>0</v>
      </c>
      <c r="U512" s="90">
        <f>IF(O512=0,"",T512/O512)</f>
        <v>0</v>
      </c>
      <c r="V512" s="240">
        <f>IF(P512="","",Q512-P512)</f>
        <v>0</v>
      </c>
      <c r="W512" s="90">
        <f>IF(P512=0,"",V512/P512)</f>
        <v>0</v>
      </c>
      <c r="Y512" s="62"/>
      <c r="Z512" s="62"/>
      <c r="AA512" s="62"/>
      <c r="AB512" s="62"/>
      <c r="AC512" s="62"/>
      <c r="AD512" s="62"/>
      <c r="AE512" s="62"/>
      <c r="AF512" s="62"/>
      <c r="AG512" s="62"/>
      <c r="AH512" s="62"/>
      <c r="AI512" s="62"/>
    </row>
    <row r="513" spans="1:35" ht="36.75" customHeight="1">
      <c r="A513" s="67" t="s">
        <v>3039</v>
      </c>
      <c r="B513" s="77" t="s">
        <v>1470</v>
      </c>
      <c r="C513" s="49" t="s">
        <v>2461</v>
      </c>
      <c r="D513" s="49" t="s">
        <v>3219</v>
      </c>
      <c r="E513" s="439" t="s">
        <v>4002</v>
      </c>
      <c r="F513" s="426" t="s">
        <v>5290</v>
      </c>
      <c r="G513" s="398" t="s">
        <v>4680</v>
      </c>
      <c r="H513" s="398" t="s">
        <v>4794</v>
      </c>
      <c r="I513" s="430" t="s">
        <v>4795</v>
      </c>
      <c r="J513" s="428" t="s">
        <v>2721</v>
      </c>
      <c r="K513" s="429" t="s">
        <v>2556</v>
      </c>
      <c r="L513" s="46"/>
      <c r="M513" s="55"/>
      <c r="N513" s="88">
        <v>541.98</v>
      </c>
      <c r="O513" s="89">
        <v>0</v>
      </c>
      <c r="P513" s="89">
        <v>0</v>
      </c>
      <c r="Q513" s="89">
        <v>0</v>
      </c>
      <c r="R513" s="240">
        <f>IF(N513="","",Q513-N513)</f>
        <v>-541.98</v>
      </c>
      <c r="S513" s="90">
        <f>IF(N513=0,"",R513/N513)</f>
        <v>-1</v>
      </c>
      <c r="T513" s="240">
        <f>IF(O513="","",Q513-O513)</f>
        <v>0</v>
      </c>
      <c r="U513" s="90" t="str">
        <f>IF(O513=0,"",T513/O513)</f>
        <v/>
      </c>
      <c r="V513" s="240">
        <f>IF(P513="","",Q513-P513)</f>
        <v>0</v>
      </c>
      <c r="W513" s="90" t="str">
        <f>IF(P513=0,"",V513/P513)</f>
        <v/>
      </c>
      <c r="Y513" s="62"/>
      <c r="Z513" s="62"/>
      <c r="AA513" s="62"/>
      <c r="AB513" s="62"/>
      <c r="AC513" s="62"/>
      <c r="AD513" s="62"/>
      <c r="AE513" s="62"/>
      <c r="AF513" s="62"/>
      <c r="AG513" s="62"/>
      <c r="AH513" s="62"/>
      <c r="AI513" s="62"/>
    </row>
    <row r="514" spans="1:35" ht="21">
      <c r="A514" s="64" t="s">
        <v>2139</v>
      </c>
      <c r="B514" s="86" t="s">
        <v>2140</v>
      </c>
      <c r="C514" s="87" t="s">
        <v>2992</v>
      </c>
      <c r="D514" s="87" t="s">
        <v>2993</v>
      </c>
      <c r="E514" s="415" t="s">
        <v>2142</v>
      </c>
      <c r="F514" s="415" t="s">
        <v>2141</v>
      </c>
      <c r="G514" s="416"/>
      <c r="H514" s="416"/>
      <c r="I514" s="417"/>
      <c r="J514" s="418"/>
      <c r="K514" s="419"/>
      <c r="L514" s="46"/>
      <c r="M514" s="96"/>
      <c r="N514" s="88">
        <v>0</v>
      </c>
      <c r="O514" s="89">
        <v>0</v>
      </c>
      <c r="P514" s="89">
        <v>0</v>
      </c>
      <c r="Q514" s="89">
        <v>0</v>
      </c>
      <c r="R514" s="240">
        <f>IF(N514="","",Q514-N514)</f>
        <v>0</v>
      </c>
      <c r="S514" s="90" t="str">
        <f>IF(N514=0,"",R514/N514)</f>
        <v/>
      </c>
      <c r="T514" s="240">
        <f>IF(O514="","",Q514-O514)</f>
        <v>0</v>
      </c>
      <c r="U514" s="90" t="str">
        <f>IF(O514=0,"",T514/O514)</f>
        <v/>
      </c>
      <c r="V514" s="240">
        <f>IF(P514="","",Q514-P514)</f>
        <v>0</v>
      </c>
      <c r="W514" s="90" t="str">
        <f>IF(P514=0,"",V514/P514)</f>
        <v/>
      </c>
      <c r="Y514" s="62"/>
      <c r="Z514" s="62"/>
      <c r="AA514" s="62"/>
      <c r="AB514" s="62"/>
      <c r="AC514" s="62"/>
      <c r="AD514" s="62"/>
      <c r="AE514" s="62"/>
      <c r="AF514" s="62"/>
      <c r="AG514" s="62"/>
      <c r="AH514" s="62"/>
      <c r="AI514" s="62"/>
    </row>
    <row r="515" spans="1:35" ht="26.25" customHeight="1">
      <c r="A515" s="66" t="s">
        <v>2143</v>
      </c>
      <c r="B515" s="75" t="s">
        <v>2140</v>
      </c>
      <c r="C515" s="52" t="s">
        <v>2994</v>
      </c>
      <c r="D515" s="52" t="s">
        <v>2993</v>
      </c>
      <c r="E515" s="434" t="s">
        <v>2145</v>
      </c>
      <c r="F515" s="420" t="s">
        <v>2144</v>
      </c>
      <c r="G515" s="435"/>
      <c r="H515" s="435"/>
      <c r="I515" s="436"/>
      <c r="J515" s="437"/>
      <c r="K515" s="438"/>
      <c r="L515" s="46"/>
      <c r="M515" s="55"/>
      <c r="N515" s="88">
        <v>0</v>
      </c>
      <c r="O515" s="89">
        <v>0</v>
      </c>
      <c r="P515" s="89">
        <v>0</v>
      </c>
      <c r="Q515" s="89">
        <v>0</v>
      </c>
      <c r="R515" s="240">
        <f>IF(N515="","",Q515-N515)</f>
        <v>0</v>
      </c>
      <c r="S515" s="90" t="str">
        <f>IF(N515=0,"",R515/N515)</f>
        <v/>
      </c>
      <c r="T515" s="240">
        <f>IF(O515="","",Q515-O515)</f>
        <v>0</v>
      </c>
      <c r="U515" s="90" t="str">
        <f>IF(O515=0,"",T515/O515)</f>
        <v/>
      </c>
      <c r="V515" s="240">
        <f>IF(P515="","",Q515-P515)</f>
        <v>0</v>
      </c>
      <c r="W515" s="90" t="str">
        <f>IF(P515=0,"",V515/P515)</f>
        <v/>
      </c>
      <c r="Y515" s="62"/>
      <c r="Z515" s="62"/>
      <c r="AA515" s="62"/>
      <c r="AB515" s="62"/>
      <c r="AC515" s="62"/>
      <c r="AD515" s="62"/>
      <c r="AE515" s="62"/>
      <c r="AF515" s="62"/>
      <c r="AG515" s="62"/>
      <c r="AH515" s="62"/>
      <c r="AI515" s="62"/>
    </row>
    <row r="516" spans="1:35" ht="26.25" customHeight="1">
      <c r="A516" s="65" t="s">
        <v>2146</v>
      </c>
      <c r="B516" s="76" t="s">
        <v>2140</v>
      </c>
      <c r="C516" s="48" t="s">
        <v>2994</v>
      </c>
      <c r="D516" s="48" t="s">
        <v>2991</v>
      </c>
      <c r="E516" s="439" t="s">
        <v>4003</v>
      </c>
      <c r="F516" s="426" t="s">
        <v>4004</v>
      </c>
      <c r="G516" s="435" t="s">
        <v>1377</v>
      </c>
      <c r="H516" s="435" t="s">
        <v>3040</v>
      </c>
      <c r="I516" s="436" t="s">
        <v>4005</v>
      </c>
      <c r="J516" s="437" t="s">
        <v>197</v>
      </c>
      <c r="K516" s="438" t="s">
        <v>2699</v>
      </c>
      <c r="L516" s="46"/>
      <c r="M516" s="55"/>
      <c r="N516" s="88">
        <v>448534.41</v>
      </c>
      <c r="O516" s="89">
        <v>504000</v>
      </c>
      <c r="P516" s="89">
        <v>357000</v>
      </c>
      <c r="Q516" s="89">
        <v>965000</v>
      </c>
      <c r="R516" s="240">
        <f>IF(N516="","",Q516-N516)</f>
        <v>516465.59</v>
      </c>
      <c r="S516" s="90">
        <f>IF(N516=0,"",R516/N516)</f>
        <v>1.1514514349077478</v>
      </c>
      <c r="T516" s="240">
        <f>IF(O516="","",Q516-O516)</f>
        <v>461000</v>
      </c>
      <c r="U516" s="90">
        <f>IF(O516=0,"",T516/O516)</f>
        <v>0.91468253968253965</v>
      </c>
      <c r="V516" s="240">
        <f>IF(P516="","",Q516-P516)</f>
        <v>608000</v>
      </c>
      <c r="W516" s="90">
        <f>IF(P516=0,"",V516/P516)</f>
        <v>1.7030812324929971</v>
      </c>
      <c r="Y516" s="62"/>
      <c r="Z516" s="62"/>
      <c r="AA516" s="62"/>
      <c r="AB516" s="62"/>
      <c r="AC516" s="62"/>
      <c r="AD516" s="62"/>
      <c r="AE516" s="62"/>
      <c r="AF516" s="62"/>
      <c r="AG516" s="62"/>
      <c r="AH516" s="62"/>
      <c r="AI516" s="62"/>
    </row>
    <row r="517" spans="1:35" ht="26.25" customHeight="1">
      <c r="A517" s="65" t="s">
        <v>3041</v>
      </c>
      <c r="B517" s="76" t="s">
        <v>2140</v>
      </c>
      <c r="C517" s="48" t="s">
        <v>2994</v>
      </c>
      <c r="D517" s="48" t="s">
        <v>2656</v>
      </c>
      <c r="E517" s="439" t="s">
        <v>4006</v>
      </c>
      <c r="F517" s="426" t="s">
        <v>4007</v>
      </c>
      <c r="G517" s="435" t="s">
        <v>1379</v>
      </c>
      <c r="H517" s="435" t="s">
        <v>3042</v>
      </c>
      <c r="I517" s="436" t="s">
        <v>4008</v>
      </c>
      <c r="J517" s="437" t="s">
        <v>197</v>
      </c>
      <c r="K517" s="438" t="s">
        <v>2699</v>
      </c>
      <c r="L517" s="46"/>
      <c r="M517" s="55"/>
      <c r="N517" s="88">
        <v>0</v>
      </c>
      <c r="O517" s="89">
        <v>0</v>
      </c>
      <c r="P517" s="89">
        <v>0</v>
      </c>
      <c r="Q517" s="89">
        <v>0</v>
      </c>
      <c r="R517" s="240">
        <f>IF(N517="","",Q517-N517)</f>
        <v>0</v>
      </c>
      <c r="S517" s="90" t="str">
        <f>IF(N517=0,"",R517/N517)</f>
        <v/>
      </c>
      <c r="T517" s="240">
        <f>IF(O517="","",Q517-O517)</f>
        <v>0</v>
      </c>
      <c r="U517" s="90" t="str">
        <f>IF(O517=0,"",T517/O517)</f>
        <v/>
      </c>
      <c r="V517" s="240">
        <f>IF(P517="","",Q517-P517)</f>
        <v>0</v>
      </c>
      <c r="W517" s="90" t="str">
        <f>IF(P517=0,"",V517/P517)</f>
        <v/>
      </c>
      <c r="Y517" s="62"/>
      <c r="Z517" s="62"/>
      <c r="AA517" s="62"/>
      <c r="AB517" s="62"/>
      <c r="AC517" s="62"/>
      <c r="AD517" s="62"/>
      <c r="AE517" s="62"/>
      <c r="AF517" s="62"/>
      <c r="AG517" s="62"/>
      <c r="AH517" s="62"/>
      <c r="AI517" s="62"/>
    </row>
    <row r="518" spans="1:35" ht="36.75" customHeight="1">
      <c r="A518" s="65" t="s">
        <v>2147</v>
      </c>
      <c r="B518" s="76" t="s">
        <v>2140</v>
      </c>
      <c r="C518" s="48" t="s">
        <v>2994</v>
      </c>
      <c r="D518" s="48" t="s">
        <v>3001</v>
      </c>
      <c r="E518" s="439" t="s">
        <v>4009</v>
      </c>
      <c r="F518" s="426" t="s">
        <v>4010</v>
      </c>
      <c r="G518" s="435" t="s">
        <v>1377</v>
      </c>
      <c r="H518" s="435" t="s">
        <v>3040</v>
      </c>
      <c r="I518" s="436" t="s">
        <v>4005</v>
      </c>
      <c r="J518" s="437" t="s">
        <v>197</v>
      </c>
      <c r="K518" s="438" t="s">
        <v>2699</v>
      </c>
      <c r="L518" s="46"/>
      <c r="M518" s="55"/>
      <c r="N518" s="88">
        <v>0</v>
      </c>
      <c r="O518" s="89">
        <v>0</v>
      </c>
      <c r="P518" s="89">
        <v>0</v>
      </c>
      <c r="Q518" s="89">
        <v>0</v>
      </c>
      <c r="R518" s="240">
        <f>IF(N518="","",Q518-N518)</f>
        <v>0</v>
      </c>
      <c r="S518" s="90" t="str">
        <f>IF(N518=0,"",R518/N518)</f>
        <v/>
      </c>
      <c r="T518" s="240">
        <f>IF(O518="","",Q518-O518)</f>
        <v>0</v>
      </c>
      <c r="U518" s="90" t="str">
        <f>IF(O518=0,"",T518/O518)</f>
        <v/>
      </c>
      <c r="V518" s="240">
        <f>IF(P518="","",Q518-P518)</f>
        <v>0</v>
      </c>
      <c r="W518" s="90" t="str">
        <f>IF(P518=0,"",V518/P518)</f>
        <v/>
      </c>
      <c r="Y518" s="62"/>
      <c r="Z518" s="62"/>
      <c r="AA518" s="62"/>
      <c r="AB518" s="62"/>
      <c r="AC518" s="62"/>
      <c r="AD518" s="62"/>
      <c r="AE518" s="62"/>
      <c r="AF518" s="62"/>
      <c r="AG518" s="62"/>
      <c r="AH518" s="62"/>
      <c r="AI518" s="62"/>
    </row>
    <row r="519" spans="1:35" ht="36.75" customHeight="1">
      <c r="A519" s="65" t="s">
        <v>3043</v>
      </c>
      <c r="B519" s="76" t="s">
        <v>2140</v>
      </c>
      <c r="C519" s="48" t="s">
        <v>2994</v>
      </c>
      <c r="D519" s="48" t="s">
        <v>1307</v>
      </c>
      <c r="E519" s="439" t="s">
        <v>4011</v>
      </c>
      <c r="F519" s="426" t="s">
        <v>4012</v>
      </c>
      <c r="G519" s="435" t="s">
        <v>1379</v>
      </c>
      <c r="H519" s="435" t="s">
        <v>3042</v>
      </c>
      <c r="I519" s="436" t="s">
        <v>4008</v>
      </c>
      <c r="J519" s="437" t="s">
        <v>197</v>
      </c>
      <c r="K519" s="438" t="s">
        <v>2699</v>
      </c>
      <c r="L519" s="46"/>
      <c r="M519" s="55"/>
      <c r="N519" s="88">
        <v>0</v>
      </c>
      <c r="O519" s="89">
        <v>0</v>
      </c>
      <c r="P519" s="89">
        <v>0</v>
      </c>
      <c r="Q519" s="89">
        <v>0</v>
      </c>
      <c r="R519" s="240">
        <f>IF(N519="","",Q519-N519)</f>
        <v>0</v>
      </c>
      <c r="S519" s="90" t="str">
        <f>IF(N519=0,"",R519/N519)</f>
        <v/>
      </c>
      <c r="T519" s="240">
        <f>IF(O519="","",Q519-O519)</f>
        <v>0</v>
      </c>
      <c r="U519" s="90" t="str">
        <f>IF(O519=0,"",T519/O519)</f>
        <v/>
      </c>
      <c r="V519" s="240">
        <f>IF(P519="","",Q519-P519)</f>
        <v>0</v>
      </c>
      <c r="W519" s="90" t="str">
        <f>IF(P519=0,"",V519/P519)</f>
        <v/>
      </c>
      <c r="Y519" s="62"/>
      <c r="Z519" s="62"/>
      <c r="AA519" s="62"/>
      <c r="AB519" s="62"/>
      <c r="AC519" s="62"/>
      <c r="AD519" s="62"/>
      <c r="AE519" s="62"/>
      <c r="AF519" s="62"/>
      <c r="AG519" s="62"/>
      <c r="AH519" s="62"/>
      <c r="AI519" s="62"/>
    </row>
    <row r="520" spans="1:35" ht="26.25" customHeight="1">
      <c r="A520" s="65" t="s">
        <v>2148</v>
      </c>
      <c r="B520" s="76" t="s">
        <v>2140</v>
      </c>
      <c r="C520" s="48" t="s">
        <v>2994</v>
      </c>
      <c r="D520" s="48" t="s">
        <v>2463</v>
      </c>
      <c r="E520" s="439" t="s">
        <v>4013</v>
      </c>
      <c r="F520" s="426" t="s">
        <v>5291</v>
      </c>
      <c r="G520" s="435" t="s">
        <v>1074</v>
      </c>
      <c r="H520" s="435" t="s">
        <v>3044</v>
      </c>
      <c r="I520" s="436" t="s">
        <v>4014</v>
      </c>
      <c r="J520" s="437" t="s">
        <v>2700</v>
      </c>
      <c r="K520" s="438" t="s">
        <v>2701</v>
      </c>
      <c r="L520" s="46"/>
      <c r="M520" s="55"/>
      <c r="N520" s="88">
        <v>51813153.149999999</v>
      </c>
      <c r="O520" s="89">
        <v>51878000</v>
      </c>
      <c r="P520" s="89">
        <v>54050000</v>
      </c>
      <c r="Q520" s="89">
        <v>54194000</v>
      </c>
      <c r="R520" s="240">
        <f>IF(N520="","",Q520-N520)</f>
        <v>2380846.8500000015</v>
      </c>
      <c r="S520" s="90">
        <f>IF(N520=0,"",R520/N520)</f>
        <v>4.5950626535069337E-2</v>
      </c>
      <c r="T520" s="240">
        <f>IF(O520="","",Q520-O520)</f>
        <v>2316000</v>
      </c>
      <c r="U520" s="90">
        <f>IF(O520=0,"",T520/O520)</f>
        <v>4.4643201357029955E-2</v>
      </c>
      <c r="V520" s="240">
        <f>IF(P520="","",Q520-P520)</f>
        <v>144000</v>
      </c>
      <c r="W520" s="90">
        <f>IF(P520=0,"",V520/P520)</f>
        <v>2.6641998149861241E-3</v>
      </c>
      <c r="Y520" s="62"/>
      <c r="Z520" s="62"/>
      <c r="AA520" s="62"/>
      <c r="AB520" s="62"/>
      <c r="AC520" s="62"/>
      <c r="AD520" s="62"/>
      <c r="AE520" s="62"/>
      <c r="AF520" s="62"/>
      <c r="AG520" s="62"/>
      <c r="AH520" s="62"/>
      <c r="AI520" s="62"/>
    </row>
    <row r="521" spans="1:35" ht="26.25" customHeight="1">
      <c r="A521" s="65" t="s">
        <v>3045</v>
      </c>
      <c r="B521" s="76" t="s">
        <v>2140</v>
      </c>
      <c r="C521" s="48" t="s">
        <v>2994</v>
      </c>
      <c r="D521" s="48" t="s">
        <v>2657</v>
      </c>
      <c r="E521" s="439" t="s">
        <v>4015</v>
      </c>
      <c r="F521" s="426" t="s">
        <v>5292</v>
      </c>
      <c r="G521" s="435" t="s">
        <v>1076</v>
      </c>
      <c r="H521" s="435" t="s">
        <v>3046</v>
      </c>
      <c r="I521" s="436" t="s">
        <v>4016</v>
      </c>
      <c r="J521" s="437" t="s">
        <v>2700</v>
      </c>
      <c r="K521" s="438" t="s">
        <v>2701</v>
      </c>
      <c r="L521" s="46"/>
      <c r="M521" s="55"/>
      <c r="N521" s="88">
        <v>2894811.71</v>
      </c>
      <c r="O521" s="89">
        <v>3099000</v>
      </c>
      <c r="P521" s="89">
        <v>2889000</v>
      </c>
      <c r="Q521" s="89">
        <v>2905000</v>
      </c>
      <c r="R521" s="240">
        <f>IF(N521="","",Q521-N521)</f>
        <v>10188.290000000037</v>
      </c>
      <c r="S521" s="90">
        <f>IF(N521=0,"",R521/N521)</f>
        <v>3.5195000644791634E-3</v>
      </c>
      <c r="T521" s="240">
        <f>IF(O521="","",Q521-O521)</f>
        <v>-194000</v>
      </c>
      <c r="U521" s="90">
        <f>IF(O521=0,"",T521/O521)</f>
        <v>-6.2600838980316237E-2</v>
      </c>
      <c r="V521" s="240">
        <f>IF(P521="","",Q521-P521)</f>
        <v>16000</v>
      </c>
      <c r="W521" s="90">
        <f>IF(P521=0,"",V521/P521)</f>
        <v>5.5382485289027349E-3</v>
      </c>
      <c r="Y521" s="62"/>
      <c r="Z521" s="62"/>
      <c r="AA521" s="62"/>
      <c r="AB521" s="62"/>
      <c r="AC521" s="62"/>
      <c r="AD521" s="62"/>
      <c r="AE521" s="62"/>
      <c r="AF521" s="62"/>
      <c r="AG521" s="62"/>
      <c r="AH521" s="62"/>
      <c r="AI521" s="62"/>
    </row>
    <row r="522" spans="1:35" ht="36.75" customHeight="1">
      <c r="A522" s="65" t="s">
        <v>2149</v>
      </c>
      <c r="B522" s="76" t="s">
        <v>2140</v>
      </c>
      <c r="C522" s="48" t="s">
        <v>2994</v>
      </c>
      <c r="D522" s="48" t="s">
        <v>1314</v>
      </c>
      <c r="E522" s="439" t="s">
        <v>4017</v>
      </c>
      <c r="F522" s="426" t="s">
        <v>5293</v>
      </c>
      <c r="G522" s="435" t="s">
        <v>1074</v>
      </c>
      <c r="H522" s="435" t="s">
        <v>3044</v>
      </c>
      <c r="I522" s="436" t="s">
        <v>4014</v>
      </c>
      <c r="J522" s="437" t="s">
        <v>2700</v>
      </c>
      <c r="K522" s="438" t="s">
        <v>2701</v>
      </c>
      <c r="L522" s="46"/>
      <c r="M522" s="55"/>
      <c r="N522" s="88">
        <v>3860.56</v>
      </c>
      <c r="O522" s="89">
        <v>0</v>
      </c>
      <c r="P522" s="89">
        <v>9000</v>
      </c>
      <c r="Q522" s="89">
        <v>9000</v>
      </c>
      <c r="R522" s="240">
        <f>IF(N522="","",Q522-N522)</f>
        <v>5139.4400000000005</v>
      </c>
      <c r="S522" s="90">
        <f>IF(N522=0,"",R522/N522)</f>
        <v>1.3312680025695756</v>
      </c>
      <c r="T522" s="240">
        <f>IF(O522="","",Q522-O522)</f>
        <v>9000</v>
      </c>
      <c r="U522" s="90" t="str">
        <f>IF(O522=0,"",T522/O522)</f>
        <v/>
      </c>
      <c r="V522" s="240">
        <f>IF(P522="","",Q522-P522)</f>
        <v>0</v>
      </c>
      <c r="W522" s="90">
        <f>IF(P522=0,"",V522/P522)</f>
        <v>0</v>
      </c>
      <c r="Y522" s="62"/>
      <c r="Z522" s="62"/>
      <c r="AA522" s="62"/>
      <c r="AB522" s="62"/>
      <c r="AC522" s="62"/>
      <c r="AD522" s="62"/>
      <c r="AE522" s="62"/>
      <c r="AF522" s="62"/>
      <c r="AG522" s="62"/>
      <c r="AH522" s="62"/>
      <c r="AI522" s="62"/>
    </row>
    <row r="523" spans="1:35" ht="36.75" customHeight="1">
      <c r="A523" s="65" t="s">
        <v>3047</v>
      </c>
      <c r="B523" s="76" t="s">
        <v>2140</v>
      </c>
      <c r="C523" s="48" t="s">
        <v>2994</v>
      </c>
      <c r="D523" s="48" t="s">
        <v>1283</v>
      </c>
      <c r="E523" s="439" t="s">
        <v>4018</v>
      </c>
      <c r="F523" s="426" t="s">
        <v>5294</v>
      </c>
      <c r="G523" s="435" t="s">
        <v>1076</v>
      </c>
      <c r="H523" s="435" t="s">
        <v>3046</v>
      </c>
      <c r="I523" s="436" t="s">
        <v>4016</v>
      </c>
      <c r="J523" s="437" t="s">
        <v>2700</v>
      </c>
      <c r="K523" s="438" t="s">
        <v>2701</v>
      </c>
      <c r="L523" s="46"/>
      <c r="M523" s="55"/>
      <c r="N523" s="88">
        <v>0</v>
      </c>
      <c r="O523" s="89">
        <v>0</v>
      </c>
      <c r="P523" s="89">
        <v>0</v>
      </c>
      <c r="Q523" s="89">
        <v>0</v>
      </c>
      <c r="R523" s="240">
        <f>IF(N523="","",Q523-N523)</f>
        <v>0</v>
      </c>
      <c r="S523" s="90" t="str">
        <f>IF(N523=0,"",R523/N523)</f>
        <v/>
      </c>
      <c r="T523" s="240">
        <f>IF(O523="","",Q523-O523)</f>
        <v>0</v>
      </c>
      <c r="U523" s="90" t="str">
        <f>IF(O523=0,"",T523/O523)</f>
        <v/>
      </c>
      <c r="V523" s="240">
        <f>IF(P523="","",Q523-P523)</f>
        <v>0</v>
      </c>
      <c r="W523" s="90" t="str">
        <f>IF(P523=0,"",V523/P523)</f>
        <v/>
      </c>
      <c r="Y523" s="62"/>
      <c r="Z523" s="62"/>
      <c r="AA523" s="62"/>
      <c r="AB523" s="62"/>
      <c r="AC523" s="62"/>
      <c r="AD523" s="62"/>
      <c r="AE523" s="62"/>
      <c r="AF523" s="62"/>
      <c r="AG523" s="62"/>
      <c r="AH523" s="62"/>
      <c r="AI523" s="62"/>
    </row>
    <row r="524" spans="1:35" ht="26.25" customHeight="1">
      <c r="A524" s="68" t="s">
        <v>2150</v>
      </c>
      <c r="B524" s="78" t="s">
        <v>2140</v>
      </c>
      <c r="C524" s="50" t="s">
        <v>2995</v>
      </c>
      <c r="D524" s="50" t="s">
        <v>2993</v>
      </c>
      <c r="E524" s="420" t="s">
        <v>2152</v>
      </c>
      <c r="F524" s="420" t="s">
        <v>2151</v>
      </c>
      <c r="G524" s="435"/>
      <c r="H524" s="435"/>
      <c r="I524" s="436"/>
      <c r="J524" s="437"/>
      <c r="K524" s="438"/>
      <c r="L524" s="46"/>
      <c r="M524" s="55"/>
      <c r="N524" s="88">
        <v>0</v>
      </c>
      <c r="O524" s="89">
        <v>0</v>
      </c>
      <c r="P524" s="89">
        <v>0</v>
      </c>
      <c r="Q524" s="89">
        <v>0</v>
      </c>
      <c r="R524" s="240">
        <f>IF(N524="","",Q524-N524)</f>
        <v>0</v>
      </c>
      <c r="S524" s="90" t="str">
        <f>IF(N524=0,"",R524/N524)</f>
        <v/>
      </c>
      <c r="T524" s="240">
        <f>IF(O524="","",Q524-O524)</f>
        <v>0</v>
      </c>
      <c r="U524" s="90" t="str">
        <f>IF(O524=0,"",T524/O524)</f>
        <v/>
      </c>
      <c r="V524" s="240">
        <f>IF(P524="","",Q524-P524)</f>
        <v>0</v>
      </c>
      <c r="W524" s="90" t="str">
        <f>IF(P524=0,"",V524/P524)</f>
        <v/>
      </c>
      <c r="Y524" s="62"/>
      <c r="Z524" s="62"/>
      <c r="AA524" s="62"/>
      <c r="AB524" s="62"/>
      <c r="AC524" s="62"/>
      <c r="AD524" s="62"/>
      <c r="AE524" s="62"/>
      <c r="AF524" s="62"/>
      <c r="AG524" s="62"/>
      <c r="AH524" s="62"/>
      <c r="AI524" s="62"/>
    </row>
    <row r="525" spans="1:35" ht="26.25" customHeight="1">
      <c r="A525" s="67" t="s">
        <v>2153</v>
      </c>
      <c r="B525" s="77" t="s">
        <v>2140</v>
      </c>
      <c r="C525" s="49" t="s">
        <v>2995</v>
      </c>
      <c r="D525" s="49" t="s">
        <v>2991</v>
      </c>
      <c r="E525" s="426" t="s">
        <v>4019</v>
      </c>
      <c r="F525" s="426" t="s">
        <v>4020</v>
      </c>
      <c r="G525" s="435" t="s">
        <v>1377</v>
      </c>
      <c r="H525" s="435" t="s">
        <v>3040</v>
      </c>
      <c r="I525" s="436" t="s">
        <v>4005</v>
      </c>
      <c r="J525" s="437" t="s">
        <v>197</v>
      </c>
      <c r="K525" s="438" t="s">
        <v>2699</v>
      </c>
      <c r="L525" s="46"/>
      <c r="M525" s="55"/>
      <c r="N525" s="88">
        <v>37064.44</v>
      </c>
      <c r="O525" s="89">
        <v>66000</v>
      </c>
      <c r="P525" s="89">
        <v>30000</v>
      </c>
      <c r="Q525" s="89">
        <v>30000</v>
      </c>
      <c r="R525" s="240">
        <f>IF(N525="","",Q525-N525)</f>
        <v>-7064.4400000000023</v>
      </c>
      <c r="S525" s="90">
        <f>IF(N525=0,"",R525/N525)</f>
        <v>-0.19059885971567361</v>
      </c>
      <c r="T525" s="240">
        <f>IF(O525="","",Q525-O525)</f>
        <v>-36000</v>
      </c>
      <c r="U525" s="90">
        <f>IF(O525=0,"",T525/O525)</f>
        <v>-0.54545454545454541</v>
      </c>
      <c r="V525" s="240">
        <f>IF(P525="","",Q525-P525)</f>
        <v>0</v>
      </c>
      <c r="W525" s="90">
        <f>IF(P525=0,"",V525/P525)</f>
        <v>0</v>
      </c>
      <c r="Y525" s="62"/>
      <c r="Z525" s="62"/>
      <c r="AA525" s="62"/>
      <c r="AB525" s="62"/>
      <c r="AC525" s="62"/>
      <c r="AD525" s="62"/>
      <c r="AE525" s="62"/>
      <c r="AF525" s="62"/>
      <c r="AG525" s="62"/>
      <c r="AH525" s="62"/>
      <c r="AI525" s="62"/>
    </row>
    <row r="526" spans="1:35" ht="26.25" customHeight="1">
      <c r="A526" s="67" t="s">
        <v>3048</v>
      </c>
      <c r="B526" s="77" t="s">
        <v>2140</v>
      </c>
      <c r="C526" s="49" t="s">
        <v>2995</v>
      </c>
      <c r="D526" s="49" t="s">
        <v>2656</v>
      </c>
      <c r="E526" s="426" t="s">
        <v>4021</v>
      </c>
      <c r="F526" s="426" t="s">
        <v>4022</v>
      </c>
      <c r="G526" s="435" t="s">
        <v>1379</v>
      </c>
      <c r="H526" s="435" t="s">
        <v>3042</v>
      </c>
      <c r="I526" s="436" t="s">
        <v>4008</v>
      </c>
      <c r="J526" s="437" t="s">
        <v>197</v>
      </c>
      <c r="K526" s="438" t="s">
        <v>2699</v>
      </c>
      <c r="L526" s="46"/>
      <c r="M526" s="55"/>
      <c r="N526" s="88">
        <v>0</v>
      </c>
      <c r="O526" s="89">
        <v>0</v>
      </c>
      <c r="P526" s="89">
        <v>0</v>
      </c>
      <c r="Q526" s="89">
        <v>0</v>
      </c>
      <c r="R526" s="240">
        <f>IF(N526="","",Q526-N526)</f>
        <v>0</v>
      </c>
      <c r="S526" s="90" t="str">
        <f>IF(N526=0,"",R526/N526)</f>
        <v/>
      </c>
      <c r="T526" s="240">
        <f>IF(O526="","",Q526-O526)</f>
        <v>0</v>
      </c>
      <c r="U526" s="90" t="str">
        <f>IF(O526=0,"",T526/O526)</f>
        <v/>
      </c>
      <c r="V526" s="240">
        <f>IF(P526="","",Q526-P526)</f>
        <v>0</v>
      </c>
      <c r="W526" s="90" t="str">
        <f>IF(P526=0,"",V526/P526)</f>
        <v/>
      </c>
      <c r="Y526" s="62"/>
      <c r="Z526" s="62"/>
      <c r="AA526" s="62"/>
      <c r="AB526" s="62"/>
      <c r="AC526" s="62"/>
      <c r="AD526" s="62"/>
      <c r="AE526" s="62"/>
      <c r="AF526" s="62"/>
      <c r="AG526" s="62"/>
      <c r="AH526" s="62"/>
      <c r="AI526" s="62"/>
    </row>
    <row r="527" spans="1:35" ht="26.25" customHeight="1">
      <c r="A527" s="67" t="s">
        <v>2154</v>
      </c>
      <c r="B527" s="77" t="s">
        <v>2140</v>
      </c>
      <c r="C527" s="49" t="s">
        <v>2995</v>
      </c>
      <c r="D527" s="49" t="s">
        <v>3001</v>
      </c>
      <c r="E527" s="426" t="s">
        <v>4023</v>
      </c>
      <c r="F527" s="426" t="s">
        <v>5295</v>
      </c>
      <c r="G527" s="435" t="s">
        <v>1074</v>
      </c>
      <c r="H527" s="435" t="s">
        <v>3044</v>
      </c>
      <c r="I527" s="436" t="s">
        <v>4014</v>
      </c>
      <c r="J527" s="437" t="s">
        <v>2700</v>
      </c>
      <c r="K527" s="438" t="s">
        <v>2701</v>
      </c>
      <c r="L527" s="46"/>
      <c r="M527" s="55"/>
      <c r="N527" s="88">
        <v>4181461.01</v>
      </c>
      <c r="O527" s="89">
        <v>4189000</v>
      </c>
      <c r="P527" s="89">
        <v>4224000</v>
      </c>
      <c r="Q527" s="89">
        <v>4224000</v>
      </c>
      <c r="R527" s="240">
        <f>IF(N527="","",Q527-N527)</f>
        <v>42538.990000000224</v>
      </c>
      <c r="S527" s="90">
        <f>IF(N527=0,"",R527/N527)</f>
        <v>1.0173236076641123E-2</v>
      </c>
      <c r="T527" s="240">
        <f>IF(O527="","",Q527-O527)</f>
        <v>35000</v>
      </c>
      <c r="U527" s="90">
        <f>IF(O527=0,"",T527/O527)</f>
        <v>8.3552160420148E-3</v>
      </c>
      <c r="V527" s="240">
        <f>IF(P527="","",Q527-P527)</f>
        <v>0</v>
      </c>
      <c r="W527" s="90">
        <f>IF(P527=0,"",V527/P527)</f>
        <v>0</v>
      </c>
      <c r="Y527" s="62"/>
      <c r="Z527" s="62"/>
      <c r="AA527" s="62"/>
      <c r="AB527" s="62"/>
      <c r="AC527" s="62"/>
      <c r="AD527" s="62"/>
      <c r="AE527" s="62"/>
      <c r="AF527" s="62"/>
      <c r="AG527" s="62"/>
      <c r="AH527" s="62"/>
      <c r="AI527" s="62"/>
    </row>
    <row r="528" spans="1:35" ht="26.25" customHeight="1">
      <c r="A528" s="67" t="s">
        <v>3494</v>
      </c>
      <c r="B528" s="77" t="s">
        <v>2140</v>
      </c>
      <c r="C528" s="49" t="s">
        <v>2995</v>
      </c>
      <c r="D528" s="49" t="s">
        <v>1307</v>
      </c>
      <c r="E528" s="426" t="s">
        <v>4024</v>
      </c>
      <c r="F528" s="426" t="s">
        <v>5296</v>
      </c>
      <c r="G528" s="435" t="s">
        <v>1076</v>
      </c>
      <c r="H528" s="435" t="s">
        <v>3046</v>
      </c>
      <c r="I528" s="436" t="s">
        <v>4016</v>
      </c>
      <c r="J528" s="437" t="s">
        <v>2700</v>
      </c>
      <c r="K528" s="438" t="s">
        <v>2701</v>
      </c>
      <c r="L528" s="46"/>
      <c r="M528" s="55"/>
      <c r="N528" s="88">
        <v>207051.74</v>
      </c>
      <c r="O528" s="89">
        <v>263000</v>
      </c>
      <c r="P528" s="89">
        <v>207000</v>
      </c>
      <c r="Q528" s="89">
        <v>207000</v>
      </c>
      <c r="R528" s="240">
        <f>IF(N528="","",Q528-N528)</f>
        <v>-51.739999999990687</v>
      </c>
      <c r="S528" s="90">
        <f>IF(N528=0,"",R528/N528)</f>
        <v>-2.498892305855082E-4</v>
      </c>
      <c r="T528" s="240">
        <f>IF(O528="","",Q528-O528)</f>
        <v>-56000</v>
      </c>
      <c r="U528" s="90">
        <f>IF(O528=0,"",T528/O528)</f>
        <v>-0.21292775665399238</v>
      </c>
      <c r="V528" s="240">
        <f>IF(P528="","",Q528-P528)</f>
        <v>0</v>
      </c>
      <c r="W528" s="90">
        <f>IF(P528=0,"",V528/P528)</f>
        <v>0</v>
      </c>
      <c r="Y528" s="62"/>
      <c r="Z528" s="62"/>
      <c r="AA528" s="62"/>
      <c r="AB528" s="62"/>
      <c r="AC528" s="62"/>
      <c r="AD528" s="62"/>
      <c r="AE528" s="62"/>
      <c r="AF528" s="62"/>
      <c r="AG528" s="62"/>
      <c r="AH528" s="62"/>
      <c r="AI528" s="62"/>
    </row>
    <row r="529" spans="1:35" ht="26.25" customHeight="1">
      <c r="A529" s="68" t="s">
        <v>2155</v>
      </c>
      <c r="B529" s="78" t="s">
        <v>2140</v>
      </c>
      <c r="C529" s="50" t="s">
        <v>2997</v>
      </c>
      <c r="D529" s="50" t="s">
        <v>2993</v>
      </c>
      <c r="E529" s="420" t="s">
        <v>2157</v>
      </c>
      <c r="F529" s="420" t="s">
        <v>2156</v>
      </c>
      <c r="G529" s="435"/>
      <c r="H529" s="435"/>
      <c r="I529" s="436"/>
      <c r="J529" s="437"/>
      <c r="K529" s="438"/>
      <c r="L529" s="46"/>
      <c r="M529" s="55"/>
      <c r="N529" s="88">
        <v>0</v>
      </c>
      <c r="O529" s="89">
        <v>0</v>
      </c>
      <c r="P529" s="89">
        <v>0</v>
      </c>
      <c r="Q529" s="89">
        <v>0</v>
      </c>
      <c r="R529" s="240">
        <f>IF(N529="","",Q529-N529)</f>
        <v>0</v>
      </c>
      <c r="S529" s="90" t="str">
        <f>IF(N529=0,"",R529/N529)</f>
        <v/>
      </c>
      <c r="T529" s="240">
        <f>IF(O529="","",Q529-O529)</f>
        <v>0</v>
      </c>
      <c r="U529" s="90" t="str">
        <f>IF(O529=0,"",T529/O529)</f>
        <v/>
      </c>
      <c r="V529" s="240">
        <f>IF(P529="","",Q529-P529)</f>
        <v>0</v>
      </c>
      <c r="W529" s="90" t="str">
        <f>IF(P529=0,"",V529/P529)</f>
        <v/>
      </c>
      <c r="Y529" s="62"/>
      <c r="Z529" s="62"/>
      <c r="AA529" s="62"/>
      <c r="AB529" s="62"/>
      <c r="AC529" s="62"/>
      <c r="AD529" s="62"/>
      <c r="AE529" s="62"/>
      <c r="AF529" s="62"/>
      <c r="AG529" s="62"/>
      <c r="AH529" s="62"/>
      <c r="AI529" s="62"/>
    </row>
    <row r="530" spans="1:35" ht="36.75" customHeight="1">
      <c r="A530" s="67" t="s">
        <v>2158</v>
      </c>
      <c r="B530" s="77" t="s">
        <v>2140</v>
      </c>
      <c r="C530" s="49" t="s">
        <v>2997</v>
      </c>
      <c r="D530" s="49" t="s">
        <v>2991</v>
      </c>
      <c r="E530" s="426" t="s">
        <v>4025</v>
      </c>
      <c r="F530" s="426" t="s">
        <v>4026</v>
      </c>
      <c r="G530" s="435" t="s">
        <v>1377</v>
      </c>
      <c r="H530" s="435" t="s">
        <v>3040</v>
      </c>
      <c r="I530" s="436" t="s">
        <v>4005</v>
      </c>
      <c r="J530" s="437" t="s">
        <v>197</v>
      </c>
      <c r="K530" s="438" t="s">
        <v>2699</v>
      </c>
      <c r="L530" s="46"/>
      <c r="M530" s="55"/>
      <c r="N530" s="88">
        <v>37745.1</v>
      </c>
      <c r="O530" s="89">
        <v>39000</v>
      </c>
      <c r="P530" s="89">
        <v>23000</v>
      </c>
      <c r="Q530" s="89">
        <v>23000</v>
      </c>
      <c r="R530" s="240">
        <f>IF(N530="","",Q530-N530)</f>
        <v>-14745.099999999999</v>
      </c>
      <c r="S530" s="90">
        <f>IF(N530=0,"",R530/N530)</f>
        <v>-0.39064938230392815</v>
      </c>
      <c r="T530" s="240">
        <f>IF(O530="","",Q530-O530)</f>
        <v>-16000</v>
      </c>
      <c r="U530" s="90">
        <f>IF(O530=0,"",T530/O530)</f>
        <v>-0.41025641025641024</v>
      </c>
      <c r="V530" s="240">
        <f>IF(P530="","",Q530-P530)</f>
        <v>0</v>
      </c>
      <c r="W530" s="90">
        <f>IF(P530=0,"",V530/P530)</f>
        <v>0</v>
      </c>
      <c r="Y530" s="62"/>
      <c r="Z530" s="62"/>
      <c r="AA530" s="62"/>
      <c r="AB530" s="62"/>
      <c r="AC530" s="62"/>
      <c r="AD530" s="62"/>
      <c r="AE530" s="62"/>
      <c r="AF530" s="62"/>
      <c r="AG530" s="62"/>
      <c r="AH530" s="62"/>
      <c r="AI530" s="62"/>
    </row>
    <row r="531" spans="1:35" ht="36.75" customHeight="1">
      <c r="A531" s="67" t="s">
        <v>3495</v>
      </c>
      <c r="B531" s="77" t="s">
        <v>2140</v>
      </c>
      <c r="C531" s="49" t="s">
        <v>2997</v>
      </c>
      <c r="D531" s="49" t="s">
        <v>2656</v>
      </c>
      <c r="E531" s="426" t="s">
        <v>4027</v>
      </c>
      <c r="F531" s="426" t="s">
        <v>4028</v>
      </c>
      <c r="G531" s="435" t="s">
        <v>1379</v>
      </c>
      <c r="H531" s="435" t="s">
        <v>3042</v>
      </c>
      <c r="I531" s="436" t="s">
        <v>4008</v>
      </c>
      <c r="J531" s="437" t="s">
        <v>197</v>
      </c>
      <c r="K531" s="438" t="s">
        <v>2699</v>
      </c>
      <c r="L531" s="46"/>
      <c r="M531" s="55"/>
      <c r="N531" s="88">
        <v>0</v>
      </c>
      <c r="O531" s="89">
        <v>0</v>
      </c>
      <c r="P531" s="89">
        <v>0</v>
      </c>
      <c r="Q531" s="89">
        <v>0</v>
      </c>
      <c r="R531" s="240">
        <f>IF(N531="","",Q531-N531)</f>
        <v>0</v>
      </c>
      <c r="S531" s="90" t="str">
        <f>IF(N531=0,"",R531/N531)</f>
        <v/>
      </c>
      <c r="T531" s="240">
        <f>IF(O531="","",Q531-O531)</f>
        <v>0</v>
      </c>
      <c r="U531" s="90" t="str">
        <f>IF(O531=0,"",T531/O531)</f>
        <v/>
      </c>
      <c r="V531" s="240">
        <f>IF(P531="","",Q531-P531)</f>
        <v>0</v>
      </c>
      <c r="W531" s="90" t="str">
        <f>IF(P531=0,"",V531/P531)</f>
        <v/>
      </c>
      <c r="Y531" s="62"/>
      <c r="Z531" s="62"/>
      <c r="AA531" s="62"/>
      <c r="AB531" s="62"/>
      <c r="AC531" s="62"/>
      <c r="AD531" s="62"/>
      <c r="AE531" s="62"/>
      <c r="AF531" s="62"/>
      <c r="AG531" s="62"/>
      <c r="AH531" s="62"/>
      <c r="AI531" s="62"/>
    </row>
    <row r="532" spans="1:35" ht="36.75" customHeight="1">
      <c r="A532" s="67" t="s">
        <v>2159</v>
      </c>
      <c r="B532" s="77" t="s">
        <v>2140</v>
      </c>
      <c r="C532" s="49" t="s">
        <v>2997</v>
      </c>
      <c r="D532" s="49" t="s">
        <v>3001</v>
      </c>
      <c r="E532" s="426" t="s">
        <v>4029</v>
      </c>
      <c r="F532" s="426" t="s">
        <v>5297</v>
      </c>
      <c r="G532" s="435" t="s">
        <v>1074</v>
      </c>
      <c r="H532" s="435" t="s">
        <v>3044</v>
      </c>
      <c r="I532" s="436" t="s">
        <v>4014</v>
      </c>
      <c r="J532" s="437" t="s">
        <v>2700</v>
      </c>
      <c r="K532" s="438" t="s">
        <v>2701</v>
      </c>
      <c r="L532" s="46"/>
      <c r="M532" s="55"/>
      <c r="N532" s="88">
        <v>1638925.64</v>
      </c>
      <c r="O532" s="89">
        <v>1637000</v>
      </c>
      <c r="P532" s="89">
        <v>1687000</v>
      </c>
      <c r="Q532" s="89">
        <v>1687000</v>
      </c>
      <c r="R532" s="240">
        <f>IF(N532="","",Q532-N532)</f>
        <v>48074.360000000102</v>
      </c>
      <c r="S532" s="90">
        <f>IF(N532=0,"",R532/N532)</f>
        <v>2.9332850024849269E-2</v>
      </c>
      <c r="T532" s="240">
        <f>IF(O532="","",Q532-O532)</f>
        <v>50000</v>
      </c>
      <c r="U532" s="90">
        <f>IF(O532=0,"",T532/O532)</f>
        <v>3.0543677458766034E-2</v>
      </c>
      <c r="V532" s="240">
        <f>IF(P532="","",Q532-P532)</f>
        <v>0</v>
      </c>
      <c r="W532" s="90">
        <f>IF(P532=0,"",V532/P532)</f>
        <v>0</v>
      </c>
      <c r="Y532" s="62"/>
      <c r="Z532" s="62"/>
      <c r="AA532" s="62"/>
      <c r="AB532" s="62"/>
      <c r="AC532" s="62"/>
      <c r="AD532" s="62"/>
      <c r="AE532" s="62"/>
      <c r="AF532" s="62"/>
      <c r="AG532" s="62"/>
      <c r="AH532" s="62"/>
      <c r="AI532" s="62"/>
    </row>
    <row r="533" spans="1:35" ht="36.75" customHeight="1">
      <c r="A533" s="67" t="s">
        <v>3496</v>
      </c>
      <c r="B533" s="77" t="s">
        <v>2140</v>
      </c>
      <c r="C533" s="49" t="s">
        <v>2997</v>
      </c>
      <c r="D533" s="49" t="s">
        <v>1307</v>
      </c>
      <c r="E533" s="426" t="s">
        <v>4030</v>
      </c>
      <c r="F533" s="426" t="s">
        <v>5298</v>
      </c>
      <c r="G533" s="435" t="s">
        <v>1076</v>
      </c>
      <c r="H533" s="435" t="s">
        <v>3046</v>
      </c>
      <c r="I533" s="436" t="s">
        <v>4016</v>
      </c>
      <c r="J533" s="437" t="s">
        <v>2700</v>
      </c>
      <c r="K533" s="438" t="s">
        <v>2701</v>
      </c>
      <c r="L533" s="46"/>
      <c r="M533" s="55"/>
      <c r="N533" s="88">
        <v>47273.99</v>
      </c>
      <c r="O533" s="89">
        <v>46000</v>
      </c>
      <c r="P533" s="89">
        <v>47000</v>
      </c>
      <c r="Q533" s="89">
        <v>47000</v>
      </c>
      <c r="R533" s="240">
        <f>IF(N533="","",Q533-N533)</f>
        <v>-273.98999999999796</v>
      </c>
      <c r="S533" s="90">
        <f>IF(N533=0,"",R533/N533)</f>
        <v>-5.7957874932917227E-3</v>
      </c>
      <c r="T533" s="240">
        <f>IF(O533="","",Q533-O533)</f>
        <v>1000</v>
      </c>
      <c r="U533" s="90">
        <f>IF(O533=0,"",T533/O533)</f>
        <v>2.1739130434782608E-2</v>
      </c>
      <c r="V533" s="240">
        <f>IF(P533="","",Q533-P533)</f>
        <v>0</v>
      </c>
      <c r="W533" s="90">
        <f>IF(P533=0,"",V533/P533)</f>
        <v>0</v>
      </c>
      <c r="Y533" s="62"/>
      <c r="Z533" s="62"/>
      <c r="AA533" s="62"/>
      <c r="AB533" s="62"/>
      <c r="AC533" s="62"/>
      <c r="AD533" s="62"/>
      <c r="AE533" s="62"/>
      <c r="AF533" s="62"/>
      <c r="AG533" s="62"/>
      <c r="AH533" s="62"/>
      <c r="AI533" s="62"/>
    </row>
    <row r="534" spans="1:35" ht="25.5" customHeight="1">
      <c r="A534" s="66" t="s">
        <v>2160</v>
      </c>
      <c r="B534" s="75" t="s">
        <v>2140</v>
      </c>
      <c r="C534" s="52" t="s">
        <v>3002</v>
      </c>
      <c r="D534" s="52" t="s">
        <v>2993</v>
      </c>
      <c r="E534" s="434" t="s">
        <v>2162</v>
      </c>
      <c r="F534" s="420" t="s">
        <v>2161</v>
      </c>
      <c r="G534" s="435"/>
      <c r="H534" s="435"/>
      <c r="I534" s="436"/>
      <c r="J534" s="437"/>
      <c r="K534" s="438"/>
      <c r="L534" s="46"/>
      <c r="M534" s="55"/>
      <c r="N534" s="88">
        <v>0</v>
      </c>
      <c r="O534" s="89">
        <v>0</v>
      </c>
      <c r="P534" s="89">
        <v>0</v>
      </c>
      <c r="Q534" s="89">
        <v>0</v>
      </c>
      <c r="R534" s="240">
        <f>IF(N534="","",Q534-N534)</f>
        <v>0</v>
      </c>
      <c r="S534" s="90" t="str">
        <f>IF(N534=0,"",R534/N534)</f>
        <v/>
      </c>
      <c r="T534" s="240">
        <f>IF(O534="","",Q534-O534)</f>
        <v>0</v>
      </c>
      <c r="U534" s="90" t="str">
        <f>IF(O534=0,"",T534/O534)</f>
        <v/>
      </c>
      <c r="V534" s="240">
        <f>IF(P534="","",Q534-P534)</f>
        <v>0</v>
      </c>
      <c r="W534" s="90" t="str">
        <f>IF(P534=0,"",V534/P534)</f>
        <v/>
      </c>
      <c r="Y534" s="62"/>
      <c r="Z534" s="62"/>
      <c r="AA534" s="62"/>
      <c r="AB534" s="62"/>
      <c r="AC534" s="62"/>
      <c r="AD534" s="62"/>
      <c r="AE534" s="62"/>
      <c r="AF534" s="62"/>
      <c r="AG534" s="62"/>
      <c r="AH534" s="62"/>
      <c r="AI534" s="62"/>
    </row>
    <row r="535" spans="1:35" ht="25.5" customHeight="1">
      <c r="A535" s="65" t="s">
        <v>2163</v>
      </c>
      <c r="B535" s="76" t="s">
        <v>2140</v>
      </c>
      <c r="C535" s="48" t="s">
        <v>3002</v>
      </c>
      <c r="D535" s="48" t="s">
        <v>2991</v>
      </c>
      <c r="E535" s="426" t="s">
        <v>4031</v>
      </c>
      <c r="F535" s="426" t="s">
        <v>4032</v>
      </c>
      <c r="G535" s="435" t="s">
        <v>1377</v>
      </c>
      <c r="H535" s="435" t="s">
        <v>3040</v>
      </c>
      <c r="I535" s="436" t="s">
        <v>4005</v>
      </c>
      <c r="J535" s="437" t="s">
        <v>197</v>
      </c>
      <c r="K535" s="438" t="s">
        <v>2699</v>
      </c>
      <c r="L535" s="46"/>
      <c r="M535" s="55"/>
      <c r="N535" s="88">
        <v>146078.76999999999</v>
      </c>
      <c r="O535" s="89">
        <v>162000</v>
      </c>
      <c r="P535" s="89">
        <v>109000</v>
      </c>
      <c r="Q535" s="89">
        <v>271000</v>
      </c>
      <c r="R535" s="240">
        <f>IF(N535="","",Q535-N535)</f>
        <v>124921.23000000001</v>
      </c>
      <c r="S535" s="90">
        <f>IF(N535=0,"",R535/N535)</f>
        <v>0.85516348474182813</v>
      </c>
      <c r="T535" s="240">
        <f>IF(O535="","",Q535-O535)</f>
        <v>109000</v>
      </c>
      <c r="U535" s="90">
        <f>IF(O535=0,"",T535/O535)</f>
        <v>0.6728395061728395</v>
      </c>
      <c r="V535" s="240">
        <f>IF(P535="","",Q535-P535)</f>
        <v>162000</v>
      </c>
      <c r="W535" s="90">
        <f>IF(P535=0,"",V535/P535)</f>
        <v>1.4862385321100917</v>
      </c>
      <c r="Y535" s="62"/>
      <c r="Z535" s="62"/>
      <c r="AA535" s="62"/>
      <c r="AB535" s="62"/>
      <c r="AC535" s="62"/>
      <c r="AD535" s="62"/>
      <c r="AE535" s="62"/>
      <c r="AF535" s="62"/>
      <c r="AG535" s="62"/>
      <c r="AH535" s="62"/>
      <c r="AI535" s="62"/>
    </row>
    <row r="536" spans="1:35" ht="25.5" customHeight="1">
      <c r="A536" s="65" t="s">
        <v>3497</v>
      </c>
      <c r="B536" s="76" t="s">
        <v>2140</v>
      </c>
      <c r="C536" s="48" t="s">
        <v>3002</v>
      </c>
      <c r="D536" s="48" t="s">
        <v>2656</v>
      </c>
      <c r="E536" s="426" t="s">
        <v>4033</v>
      </c>
      <c r="F536" s="426" t="s">
        <v>4034</v>
      </c>
      <c r="G536" s="435" t="s">
        <v>1379</v>
      </c>
      <c r="H536" s="435" t="s">
        <v>3042</v>
      </c>
      <c r="I536" s="436" t="s">
        <v>4008</v>
      </c>
      <c r="J536" s="437" t="s">
        <v>197</v>
      </c>
      <c r="K536" s="438" t="s">
        <v>2699</v>
      </c>
      <c r="L536" s="46"/>
      <c r="M536" s="55"/>
      <c r="N536" s="88">
        <v>0</v>
      </c>
      <c r="O536" s="89">
        <v>0</v>
      </c>
      <c r="P536" s="89">
        <v>0</v>
      </c>
      <c r="Q536" s="89">
        <v>0</v>
      </c>
      <c r="R536" s="240">
        <f>IF(N536="","",Q536-N536)</f>
        <v>0</v>
      </c>
      <c r="S536" s="90" t="str">
        <f>IF(N536=0,"",R536/N536)</f>
        <v/>
      </c>
      <c r="T536" s="240">
        <f>IF(O536="","",Q536-O536)</f>
        <v>0</v>
      </c>
      <c r="U536" s="90" t="str">
        <f>IF(O536=0,"",T536/O536)</f>
        <v/>
      </c>
      <c r="V536" s="240">
        <f>IF(P536="","",Q536-P536)</f>
        <v>0</v>
      </c>
      <c r="W536" s="90" t="str">
        <f>IF(P536=0,"",V536/P536)</f>
        <v/>
      </c>
      <c r="Y536" s="62"/>
      <c r="Z536" s="62"/>
      <c r="AA536" s="62"/>
      <c r="AB536" s="62"/>
      <c r="AC536" s="62"/>
      <c r="AD536" s="62"/>
      <c r="AE536" s="62"/>
      <c r="AF536" s="62"/>
      <c r="AG536" s="62"/>
      <c r="AH536" s="62"/>
      <c r="AI536" s="62"/>
    </row>
    <row r="537" spans="1:35" ht="25.5" customHeight="1">
      <c r="A537" s="65" t="s">
        <v>2164</v>
      </c>
      <c r="B537" s="76" t="s">
        <v>2140</v>
      </c>
      <c r="C537" s="48" t="s">
        <v>3002</v>
      </c>
      <c r="D537" s="48" t="s">
        <v>3001</v>
      </c>
      <c r="E537" s="426" t="s">
        <v>4035</v>
      </c>
      <c r="F537" s="426" t="s">
        <v>5299</v>
      </c>
      <c r="G537" s="435" t="s">
        <v>1074</v>
      </c>
      <c r="H537" s="435" t="s">
        <v>3044</v>
      </c>
      <c r="I537" s="436" t="s">
        <v>4014</v>
      </c>
      <c r="J537" s="437" t="s">
        <v>2700</v>
      </c>
      <c r="K537" s="438" t="s">
        <v>2701</v>
      </c>
      <c r="L537" s="46"/>
      <c r="M537" s="55"/>
      <c r="N537" s="88">
        <v>16771587.029999999</v>
      </c>
      <c r="O537" s="89">
        <v>16640000</v>
      </c>
      <c r="P537" s="89">
        <v>17490000</v>
      </c>
      <c r="Q537" s="89">
        <v>17709000</v>
      </c>
      <c r="R537" s="240">
        <f>IF(N537="","",Q537-N537)</f>
        <v>937412.97000000067</v>
      </c>
      <c r="S537" s="90">
        <f>IF(N537=0,"",R537/N537)</f>
        <v>5.5892919872353945E-2</v>
      </c>
      <c r="T537" s="240">
        <f>IF(O537="","",Q537-O537)</f>
        <v>1069000</v>
      </c>
      <c r="U537" s="90">
        <f>IF(O537=0,"",T537/O537)</f>
        <v>6.4242788461538455E-2</v>
      </c>
      <c r="V537" s="240">
        <f>IF(P537="","",Q537-P537)</f>
        <v>219000</v>
      </c>
      <c r="W537" s="90">
        <f>IF(P537=0,"",V537/P537)</f>
        <v>1.2521440823327616E-2</v>
      </c>
      <c r="Y537" s="62"/>
      <c r="Z537" s="62"/>
      <c r="AA537" s="62"/>
      <c r="AB537" s="62"/>
      <c r="AC537" s="62"/>
      <c r="AD537" s="62"/>
      <c r="AE537" s="62"/>
      <c r="AF537" s="62"/>
      <c r="AG537" s="62"/>
      <c r="AH537" s="62"/>
      <c r="AI537" s="62"/>
    </row>
    <row r="538" spans="1:35" ht="25.5" customHeight="1">
      <c r="A538" s="65" t="s">
        <v>3498</v>
      </c>
      <c r="B538" s="76" t="s">
        <v>2140</v>
      </c>
      <c r="C538" s="48" t="s">
        <v>3002</v>
      </c>
      <c r="D538" s="48" t="s">
        <v>1307</v>
      </c>
      <c r="E538" s="426" t="s">
        <v>4036</v>
      </c>
      <c r="F538" s="426" t="s">
        <v>5300</v>
      </c>
      <c r="G538" s="435" t="s">
        <v>1076</v>
      </c>
      <c r="H538" s="435" t="s">
        <v>3046</v>
      </c>
      <c r="I538" s="436" t="s">
        <v>4016</v>
      </c>
      <c r="J538" s="437" t="s">
        <v>2700</v>
      </c>
      <c r="K538" s="438" t="s">
        <v>2701</v>
      </c>
      <c r="L538" s="46"/>
      <c r="M538" s="55"/>
      <c r="N538" s="88">
        <v>927478.94</v>
      </c>
      <c r="O538" s="89">
        <v>977000</v>
      </c>
      <c r="P538" s="89">
        <v>922000</v>
      </c>
      <c r="Q538" s="89">
        <v>934000</v>
      </c>
      <c r="R538" s="240">
        <f>IF(N538="","",Q538-N538)</f>
        <v>6521.0600000000559</v>
      </c>
      <c r="S538" s="90">
        <f>IF(N538=0,"",R538/N538)</f>
        <v>7.03095209903101E-3</v>
      </c>
      <c r="T538" s="240">
        <f>IF(O538="","",Q538-O538)</f>
        <v>-43000</v>
      </c>
      <c r="U538" s="90">
        <f>IF(O538=0,"",T538/O538)</f>
        <v>-4.4012282497441144E-2</v>
      </c>
      <c r="V538" s="240">
        <f>IF(P538="","",Q538-P538)</f>
        <v>12000</v>
      </c>
      <c r="W538" s="90">
        <f>IF(P538=0,"",V538/P538)</f>
        <v>1.3015184381778741E-2</v>
      </c>
      <c r="Y538" s="62"/>
      <c r="Z538" s="62"/>
      <c r="AA538" s="62"/>
      <c r="AB538" s="62"/>
      <c r="AC538" s="62"/>
      <c r="AD538" s="62"/>
      <c r="AE538" s="62"/>
      <c r="AF538" s="62"/>
      <c r="AG538" s="62"/>
      <c r="AH538" s="62"/>
      <c r="AI538" s="62"/>
    </row>
    <row r="539" spans="1:35" ht="36.75" customHeight="1">
      <c r="A539" s="65" t="s">
        <v>2165</v>
      </c>
      <c r="B539" s="76" t="s">
        <v>2140</v>
      </c>
      <c r="C539" s="48" t="s">
        <v>3002</v>
      </c>
      <c r="D539" s="48" t="s">
        <v>2463</v>
      </c>
      <c r="E539" s="426" t="s">
        <v>4037</v>
      </c>
      <c r="F539" s="426" t="s">
        <v>4038</v>
      </c>
      <c r="G539" s="435" t="s">
        <v>1377</v>
      </c>
      <c r="H539" s="435" t="s">
        <v>3040</v>
      </c>
      <c r="I539" s="436" t="s">
        <v>4005</v>
      </c>
      <c r="J539" s="437" t="s">
        <v>197</v>
      </c>
      <c r="K539" s="438" t="s">
        <v>2699</v>
      </c>
      <c r="L539" s="46"/>
      <c r="M539" s="55"/>
      <c r="N539" s="88">
        <v>0</v>
      </c>
      <c r="O539" s="89">
        <v>0</v>
      </c>
      <c r="P539" s="89">
        <v>0</v>
      </c>
      <c r="Q539" s="89">
        <v>0</v>
      </c>
      <c r="R539" s="240">
        <f>IF(N539="","",Q539-N539)</f>
        <v>0</v>
      </c>
      <c r="S539" s="90" t="str">
        <f>IF(N539=0,"",R539/N539)</f>
        <v/>
      </c>
      <c r="T539" s="240">
        <f>IF(O539="","",Q539-O539)</f>
        <v>0</v>
      </c>
      <c r="U539" s="90" t="str">
        <f>IF(O539=0,"",T539/O539)</f>
        <v/>
      </c>
      <c r="V539" s="240">
        <f>IF(P539="","",Q539-P539)</f>
        <v>0</v>
      </c>
      <c r="W539" s="90" t="str">
        <f>IF(P539=0,"",V539/P539)</f>
        <v/>
      </c>
      <c r="Y539" s="62"/>
      <c r="Z539" s="62"/>
      <c r="AA539" s="62"/>
      <c r="AB539" s="62"/>
      <c r="AC539" s="62"/>
      <c r="AD539" s="62"/>
      <c r="AE539" s="62"/>
      <c r="AF539" s="62"/>
      <c r="AG539" s="62"/>
      <c r="AH539" s="62"/>
      <c r="AI539" s="62"/>
    </row>
    <row r="540" spans="1:35" ht="36.75" customHeight="1">
      <c r="A540" s="65" t="s">
        <v>3499</v>
      </c>
      <c r="B540" s="76" t="s">
        <v>2140</v>
      </c>
      <c r="C540" s="48" t="s">
        <v>3002</v>
      </c>
      <c r="D540" s="48" t="s">
        <v>2657</v>
      </c>
      <c r="E540" s="426" t="s">
        <v>4039</v>
      </c>
      <c r="F540" s="426" t="s">
        <v>4040</v>
      </c>
      <c r="G540" s="435" t="s">
        <v>1379</v>
      </c>
      <c r="H540" s="435" t="s">
        <v>3042</v>
      </c>
      <c r="I540" s="436" t="s">
        <v>4008</v>
      </c>
      <c r="J540" s="437" t="s">
        <v>197</v>
      </c>
      <c r="K540" s="438" t="s">
        <v>2699</v>
      </c>
      <c r="L540" s="46"/>
      <c r="M540" s="55"/>
      <c r="N540" s="88">
        <v>0</v>
      </c>
      <c r="O540" s="89">
        <v>0</v>
      </c>
      <c r="P540" s="89">
        <v>0</v>
      </c>
      <c r="Q540" s="89">
        <v>0</v>
      </c>
      <c r="R540" s="240">
        <f>IF(N540="","",Q540-N540)</f>
        <v>0</v>
      </c>
      <c r="S540" s="90" t="str">
        <f>IF(N540=0,"",R540/N540)</f>
        <v/>
      </c>
      <c r="T540" s="240">
        <f>IF(O540="","",Q540-O540)</f>
        <v>0</v>
      </c>
      <c r="U540" s="90" t="str">
        <f>IF(O540=0,"",T540/O540)</f>
        <v/>
      </c>
      <c r="V540" s="240">
        <f>IF(P540="","",Q540-P540)</f>
        <v>0</v>
      </c>
      <c r="W540" s="90" t="str">
        <f>IF(P540=0,"",V540/P540)</f>
        <v/>
      </c>
      <c r="Y540" s="62"/>
      <c r="Z540" s="62"/>
      <c r="AA540" s="62"/>
      <c r="AB540" s="62"/>
      <c r="AC540" s="62"/>
      <c r="AD540" s="62"/>
      <c r="AE540" s="62"/>
      <c r="AF540" s="62"/>
      <c r="AG540" s="62"/>
      <c r="AH540" s="62"/>
      <c r="AI540" s="62"/>
    </row>
    <row r="541" spans="1:35" ht="36.75" customHeight="1">
      <c r="A541" s="65" t="s">
        <v>2166</v>
      </c>
      <c r="B541" s="76" t="s">
        <v>2140</v>
      </c>
      <c r="C541" s="48" t="s">
        <v>3002</v>
      </c>
      <c r="D541" s="48" t="s">
        <v>1314</v>
      </c>
      <c r="E541" s="426" t="s">
        <v>4041</v>
      </c>
      <c r="F541" s="426" t="s">
        <v>5301</v>
      </c>
      <c r="G541" s="435" t="s">
        <v>1074</v>
      </c>
      <c r="H541" s="435" t="s">
        <v>3044</v>
      </c>
      <c r="I541" s="436" t="s">
        <v>4014</v>
      </c>
      <c r="J541" s="437" t="s">
        <v>2700</v>
      </c>
      <c r="K541" s="438" t="s">
        <v>2701</v>
      </c>
      <c r="L541" s="46"/>
      <c r="M541" s="55"/>
      <c r="N541" s="88">
        <v>0</v>
      </c>
      <c r="O541" s="89">
        <v>0</v>
      </c>
      <c r="P541" s="89">
        <v>0</v>
      </c>
      <c r="Q541" s="89">
        <v>0</v>
      </c>
      <c r="R541" s="240">
        <f>IF(N541="","",Q541-N541)</f>
        <v>0</v>
      </c>
      <c r="S541" s="90" t="str">
        <f>IF(N541=0,"",R541/N541)</f>
        <v/>
      </c>
      <c r="T541" s="240">
        <f>IF(O541="","",Q541-O541)</f>
        <v>0</v>
      </c>
      <c r="U541" s="90" t="str">
        <f>IF(O541=0,"",T541/O541)</f>
        <v/>
      </c>
      <c r="V541" s="240">
        <f>IF(P541="","",Q541-P541)</f>
        <v>0</v>
      </c>
      <c r="W541" s="90" t="str">
        <f>IF(P541=0,"",V541/P541)</f>
        <v/>
      </c>
      <c r="Y541" s="62"/>
      <c r="Z541" s="62"/>
      <c r="AA541" s="62"/>
      <c r="AB541" s="62"/>
      <c r="AC541" s="62"/>
      <c r="AD541" s="62"/>
      <c r="AE541" s="62"/>
      <c r="AF541" s="62"/>
      <c r="AG541" s="62"/>
      <c r="AH541" s="62"/>
      <c r="AI541" s="62"/>
    </row>
    <row r="542" spans="1:35" ht="36" customHeight="1">
      <c r="A542" s="65" t="s">
        <v>3500</v>
      </c>
      <c r="B542" s="76" t="s">
        <v>2140</v>
      </c>
      <c r="C542" s="48" t="s">
        <v>3002</v>
      </c>
      <c r="D542" s="48" t="s">
        <v>1283</v>
      </c>
      <c r="E542" s="426" t="s">
        <v>4042</v>
      </c>
      <c r="F542" s="426" t="s">
        <v>5302</v>
      </c>
      <c r="G542" s="435" t="s">
        <v>1076</v>
      </c>
      <c r="H542" s="435" t="s">
        <v>3046</v>
      </c>
      <c r="I542" s="436" t="s">
        <v>4016</v>
      </c>
      <c r="J542" s="437" t="s">
        <v>2700</v>
      </c>
      <c r="K542" s="438" t="s">
        <v>2701</v>
      </c>
      <c r="L542" s="46"/>
      <c r="M542" s="55"/>
      <c r="N542" s="88">
        <v>0</v>
      </c>
      <c r="O542" s="89">
        <v>0</v>
      </c>
      <c r="P542" s="89">
        <v>0</v>
      </c>
      <c r="Q542" s="89">
        <v>0</v>
      </c>
      <c r="R542" s="240">
        <f>IF(N542="","",Q542-N542)</f>
        <v>0</v>
      </c>
      <c r="S542" s="90" t="str">
        <f>IF(N542=0,"",R542/N542)</f>
        <v/>
      </c>
      <c r="T542" s="240">
        <f>IF(O542="","",Q542-O542)</f>
        <v>0</v>
      </c>
      <c r="U542" s="90" t="str">
        <f>IF(O542=0,"",T542/O542)</f>
        <v/>
      </c>
      <c r="V542" s="240">
        <f>IF(P542="","",Q542-P542)</f>
        <v>0</v>
      </c>
      <c r="W542" s="90" t="str">
        <f>IF(P542=0,"",V542/P542)</f>
        <v/>
      </c>
      <c r="Y542" s="62"/>
      <c r="Z542" s="62"/>
      <c r="AA542" s="62"/>
      <c r="AB542" s="62"/>
      <c r="AC542" s="62"/>
      <c r="AD542" s="62"/>
      <c r="AE542" s="62"/>
      <c r="AF542" s="62"/>
      <c r="AG542" s="62"/>
      <c r="AH542" s="62"/>
      <c r="AI542" s="62"/>
    </row>
    <row r="543" spans="1:35" ht="36.75" customHeight="1">
      <c r="A543" s="66" t="s">
        <v>2167</v>
      </c>
      <c r="B543" s="75" t="s">
        <v>2140</v>
      </c>
      <c r="C543" s="52" t="s">
        <v>2461</v>
      </c>
      <c r="D543" s="52" t="s">
        <v>2993</v>
      </c>
      <c r="E543" s="420" t="s">
        <v>4043</v>
      </c>
      <c r="F543" s="420" t="s">
        <v>4044</v>
      </c>
      <c r="G543" s="435"/>
      <c r="H543" s="435"/>
      <c r="I543" s="436"/>
      <c r="J543" s="437"/>
      <c r="K543" s="438"/>
      <c r="L543" s="46"/>
      <c r="M543" s="55"/>
      <c r="N543" s="88">
        <v>0</v>
      </c>
      <c r="O543" s="89">
        <v>0</v>
      </c>
      <c r="P543" s="89">
        <v>0</v>
      </c>
      <c r="Q543" s="89">
        <v>0</v>
      </c>
      <c r="R543" s="240">
        <f>IF(N543="","",Q543-N543)</f>
        <v>0</v>
      </c>
      <c r="S543" s="90" t="str">
        <f>IF(N543=0,"",R543/N543)</f>
        <v/>
      </c>
      <c r="T543" s="240">
        <f>IF(O543="","",Q543-O543)</f>
        <v>0</v>
      </c>
      <c r="U543" s="90" t="str">
        <f>IF(O543=0,"",T543/O543)</f>
        <v/>
      </c>
      <c r="V543" s="240">
        <f>IF(P543="","",Q543-P543)</f>
        <v>0</v>
      </c>
      <c r="W543" s="90" t="str">
        <f>IF(P543=0,"",V543/P543)</f>
        <v/>
      </c>
      <c r="Y543" s="62"/>
      <c r="Z543" s="62"/>
      <c r="AA543" s="62"/>
      <c r="AB543" s="62"/>
      <c r="AC543" s="62"/>
      <c r="AD543" s="62"/>
      <c r="AE543" s="62"/>
      <c r="AF543" s="62"/>
      <c r="AG543" s="62"/>
      <c r="AH543" s="62"/>
      <c r="AI543" s="62"/>
    </row>
    <row r="544" spans="1:35" ht="46.5" customHeight="1">
      <c r="A544" s="65" t="s">
        <v>2168</v>
      </c>
      <c r="B544" s="76" t="s">
        <v>2140</v>
      </c>
      <c r="C544" s="48" t="s">
        <v>2461</v>
      </c>
      <c r="D544" s="48" t="s">
        <v>2991</v>
      </c>
      <c r="E544" s="426" t="s">
        <v>4045</v>
      </c>
      <c r="F544" s="426" t="s">
        <v>5303</v>
      </c>
      <c r="G544" s="435" t="s">
        <v>1377</v>
      </c>
      <c r="H544" s="435" t="s">
        <v>3040</v>
      </c>
      <c r="I544" s="436" t="s">
        <v>4005</v>
      </c>
      <c r="J544" s="437" t="s">
        <v>197</v>
      </c>
      <c r="K544" s="438" t="s">
        <v>2699</v>
      </c>
      <c r="L544" s="46"/>
      <c r="M544" s="55"/>
      <c r="N544" s="88">
        <v>12008.15</v>
      </c>
      <c r="O544" s="89">
        <v>28000</v>
      </c>
      <c r="P544" s="89">
        <v>12000</v>
      </c>
      <c r="Q544" s="89">
        <v>12000</v>
      </c>
      <c r="R544" s="240">
        <f>IF(N544="","",Q544-N544)</f>
        <v>-8.1499999999996362</v>
      </c>
      <c r="S544" s="90">
        <f>IF(N544=0,"",R544/N544)</f>
        <v>-6.7870571237031816E-4</v>
      </c>
      <c r="T544" s="240">
        <f>IF(O544="","",Q544-O544)</f>
        <v>-16000</v>
      </c>
      <c r="U544" s="90">
        <f>IF(O544=0,"",T544/O544)</f>
        <v>-0.5714285714285714</v>
      </c>
      <c r="V544" s="240">
        <f>IF(P544="","",Q544-P544)</f>
        <v>0</v>
      </c>
      <c r="W544" s="90">
        <f>IF(P544=0,"",V544/P544)</f>
        <v>0</v>
      </c>
      <c r="Y544" s="62"/>
      <c r="Z544" s="62"/>
      <c r="AA544" s="62"/>
      <c r="AB544" s="62"/>
      <c r="AC544" s="62"/>
      <c r="AD544" s="62"/>
      <c r="AE544" s="62"/>
      <c r="AF544" s="62"/>
      <c r="AG544" s="62"/>
      <c r="AH544" s="62"/>
      <c r="AI544" s="62"/>
    </row>
    <row r="545" spans="1:35" ht="46.5" customHeight="1">
      <c r="A545" s="65" t="s">
        <v>3501</v>
      </c>
      <c r="B545" s="76" t="s">
        <v>2140</v>
      </c>
      <c r="C545" s="48" t="s">
        <v>2461</v>
      </c>
      <c r="D545" s="48" t="s">
        <v>2656</v>
      </c>
      <c r="E545" s="426" t="s">
        <v>4046</v>
      </c>
      <c r="F545" s="426" t="s">
        <v>5304</v>
      </c>
      <c r="G545" s="435" t="s">
        <v>1379</v>
      </c>
      <c r="H545" s="435" t="s">
        <v>3042</v>
      </c>
      <c r="I545" s="436" t="s">
        <v>4008</v>
      </c>
      <c r="J545" s="437" t="s">
        <v>197</v>
      </c>
      <c r="K545" s="438" t="s">
        <v>2699</v>
      </c>
      <c r="L545" s="46"/>
      <c r="M545" s="55"/>
      <c r="N545" s="88">
        <v>0</v>
      </c>
      <c r="O545" s="89">
        <v>0</v>
      </c>
      <c r="P545" s="89">
        <v>0</v>
      </c>
      <c r="Q545" s="89">
        <v>0</v>
      </c>
      <c r="R545" s="240">
        <f>IF(N545="","",Q545-N545)</f>
        <v>0</v>
      </c>
      <c r="S545" s="90" t="str">
        <f>IF(N545=0,"",R545/N545)</f>
        <v/>
      </c>
      <c r="T545" s="240">
        <f>IF(O545="","",Q545-O545)</f>
        <v>0</v>
      </c>
      <c r="U545" s="90" t="str">
        <f>IF(O545=0,"",T545/O545)</f>
        <v/>
      </c>
      <c r="V545" s="240">
        <f>IF(P545="","",Q545-P545)</f>
        <v>0</v>
      </c>
      <c r="W545" s="90" t="str">
        <f>IF(P545=0,"",V545/P545)</f>
        <v/>
      </c>
      <c r="Y545" s="62"/>
      <c r="Z545" s="62"/>
      <c r="AA545" s="62"/>
      <c r="AB545" s="62"/>
      <c r="AC545" s="62"/>
      <c r="AD545" s="62"/>
      <c r="AE545" s="62"/>
      <c r="AF545" s="62"/>
      <c r="AG545" s="62"/>
      <c r="AH545" s="62"/>
      <c r="AI545" s="62"/>
    </row>
    <row r="546" spans="1:35" ht="46.5" customHeight="1">
      <c r="A546" s="65" t="s">
        <v>2169</v>
      </c>
      <c r="B546" s="76" t="s">
        <v>2140</v>
      </c>
      <c r="C546" s="48" t="s">
        <v>2461</v>
      </c>
      <c r="D546" s="48" t="s">
        <v>1990</v>
      </c>
      <c r="E546" s="426" t="s">
        <v>4047</v>
      </c>
      <c r="F546" s="426" t="s">
        <v>5305</v>
      </c>
      <c r="G546" s="435" t="s">
        <v>1074</v>
      </c>
      <c r="H546" s="435" t="s">
        <v>3044</v>
      </c>
      <c r="I546" s="436" t="s">
        <v>4014</v>
      </c>
      <c r="J546" s="437" t="s">
        <v>2700</v>
      </c>
      <c r="K546" s="438" t="s">
        <v>2701</v>
      </c>
      <c r="L546" s="46"/>
      <c r="M546" s="55"/>
      <c r="N546" s="88">
        <v>1214976.25</v>
      </c>
      <c r="O546" s="89">
        <v>1762000</v>
      </c>
      <c r="P546" s="89">
        <v>1215000</v>
      </c>
      <c r="Q546" s="89">
        <v>1215000</v>
      </c>
      <c r="R546" s="240">
        <f>IF(N546="","",Q546-N546)</f>
        <v>23.75</v>
      </c>
      <c r="S546" s="90">
        <f>IF(N546=0,"",R546/N546)</f>
        <v>1.9547707208268473E-5</v>
      </c>
      <c r="T546" s="240">
        <f>IF(O546="","",Q546-O546)</f>
        <v>-547000</v>
      </c>
      <c r="U546" s="90">
        <f>IF(O546=0,"",T546/O546)</f>
        <v>-0.3104426787741203</v>
      </c>
      <c r="V546" s="240">
        <f>IF(P546="","",Q546-P546)</f>
        <v>0</v>
      </c>
      <c r="W546" s="90">
        <f>IF(P546=0,"",V546/P546)</f>
        <v>0</v>
      </c>
      <c r="Y546" s="62"/>
      <c r="Z546" s="62"/>
      <c r="AA546" s="62"/>
      <c r="AB546" s="62"/>
      <c r="AC546" s="62"/>
      <c r="AD546" s="62"/>
      <c r="AE546" s="62"/>
      <c r="AF546" s="62"/>
      <c r="AG546" s="62"/>
      <c r="AH546" s="62"/>
      <c r="AI546" s="62"/>
    </row>
    <row r="547" spans="1:35" ht="46.5" customHeight="1">
      <c r="A547" s="65" t="s">
        <v>3502</v>
      </c>
      <c r="B547" s="76" t="s">
        <v>2140</v>
      </c>
      <c r="C547" s="48" t="s">
        <v>2461</v>
      </c>
      <c r="D547" s="48" t="s">
        <v>2306</v>
      </c>
      <c r="E547" s="426" t="s">
        <v>5306</v>
      </c>
      <c r="F547" s="426" t="s">
        <v>5307</v>
      </c>
      <c r="G547" s="435" t="s">
        <v>1076</v>
      </c>
      <c r="H547" s="435" t="s">
        <v>3046</v>
      </c>
      <c r="I547" s="436" t="s">
        <v>4016</v>
      </c>
      <c r="J547" s="437" t="s">
        <v>2700</v>
      </c>
      <c r="K547" s="438" t="s">
        <v>2701</v>
      </c>
      <c r="L547" s="46"/>
      <c r="M547" s="55"/>
      <c r="N547" s="88">
        <v>55790.55</v>
      </c>
      <c r="O547" s="89">
        <v>83000</v>
      </c>
      <c r="P547" s="89">
        <v>56000</v>
      </c>
      <c r="Q547" s="89">
        <v>56000</v>
      </c>
      <c r="R547" s="240">
        <f>IF(N547="","",Q547-N547)</f>
        <v>209.44999999999709</v>
      </c>
      <c r="S547" s="90">
        <f>IF(N547=0,"",R547/N547)</f>
        <v>3.7542200247173952E-3</v>
      </c>
      <c r="T547" s="240">
        <f>IF(O547="","",Q547-O547)</f>
        <v>-27000</v>
      </c>
      <c r="U547" s="90">
        <f>IF(O547=0,"",T547/O547)</f>
        <v>-0.3253012048192771</v>
      </c>
      <c r="V547" s="240">
        <f>IF(P547="","",Q547-P547)</f>
        <v>0</v>
      </c>
      <c r="W547" s="90">
        <f>IF(P547=0,"",V547/P547)</f>
        <v>0</v>
      </c>
      <c r="Y547" s="62"/>
      <c r="Z547" s="62"/>
      <c r="AA547" s="62"/>
      <c r="AB547" s="62"/>
      <c r="AC547" s="62"/>
      <c r="AD547" s="62"/>
      <c r="AE547" s="62"/>
      <c r="AF547" s="62"/>
      <c r="AG547" s="62"/>
      <c r="AH547" s="62"/>
      <c r="AI547" s="62"/>
    </row>
    <row r="548" spans="1:35" ht="36.75" customHeight="1">
      <c r="A548" s="65" t="s">
        <v>2170</v>
      </c>
      <c r="B548" s="76" t="s">
        <v>2140</v>
      </c>
      <c r="C548" s="48" t="s">
        <v>2461</v>
      </c>
      <c r="D548" s="48" t="s">
        <v>3001</v>
      </c>
      <c r="E548" s="426" t="s">
        <v>5308</v>
      </c>
      <c r="F548" s="426" t="s">
        <v>4048</v>
      </c>
      <c r="G548" s="435" t="s">
        <v>1377</v>
      </c>
      <c r="H548" s="435" t="s">
        <v>3040</v>
      </c>
      <c r="I548" s="436" t="s">
        <v>4005</v>
      </c>
      <c r="J548" s="437" t="s">
        <v>197</v>
      </c>
      <c r="K548" s="438" t="s">
        <v>2699</v>
      </c>
      <c r="L548" s="46"/>
      <c r="M548" s="55"/>
      <c r="N548" s="88">
        <v>38457.49</v>
      </c>
      <c r="O548" s="89">
        <v>68000</v>
      </c>
      <c r="P548" s="89">
        <v>39000</v>
      </c>
      <c r="Q548" s="89">
        <v>39000</v>
      </c>
      <c r="R548" s="240">
        <f>IF(N548="","",Q548-N548)</f>
        <v>542.51000000000204</v>
      </c>
      <c r="S548" s="90">
        <f>IF(N548=0,"",R548/N548)</f>
        <v>1.4106744875965698E-2</v>
      </c>
      <c r="T548" s="240">
        <f>IF(O548="","",Q548-O548)</f>
        <v>-29000</v>
      </c>
      <c r="U548" s="90">
        <f>IF(O548=0,"",T548/O548)</f>
        <v>-0.4264705882352941</v>
      </c>
      <c r="V548" s="240">
        <f>IF(P548="","",Q548-P548)</f>
        <v>0</v>
      </c>
      <c r="W548" s="90">
        <f>IF(P548=0,"",V548/P548)</f>
        <v>0</v>
      </c>
      <c r="Y548" s="62"/>
      <c r="Z548" s="62"/>
      <c r="AA548" s="62"/>
      <c r="AB548" s="62"/>
      <c r="AC548" s="62"/>
      <c r="AD548" s="62"/>
      <c r="AE548" s="62"/>
      <c r="AF548" s="62"/>
      <c r="AG548" s="62"/>
      <c r="AH548" s="62"/>
      <c r="AI548" s="62"/>
    </row>
    <row r="549" spans="1:35" ht="36.75" customHeight="1">
      <c r="A549" s="65" t="s">
        <v>3503</v>
      </c>
      <c r="B549" s="76" t="s">
        <v>2140</v>
      </c>
      <c r="C549" s="48" t="s">
        <v>2461</v>
      </c>
      <c r="D549" s="48" t="s">
        <v>1307</v>
      </c>
      <c r="E549" s="426" t="s">
        <v>5309</v>
      </c>
      <c r="F549" s="426" t="s">
        <v>4049</v>
      </c>
      <c r="G549" s="435" t="s">
        <v>1379</v>
      </c>
      <c r="H549" s="435" t="s">
        <v>3042</v>
      </c>
      <c r="I549" s="436" t="s">
        <v>4008</v>
      </c>
      <c r="J549" s="437" t="s">
        <v>197</v>
      </c>
      <c r="K549" s="438" t="s">
        <v>2699</v>
      </c>
      <c r="L549" s="46"/>
      <c r="M549" s="55"/>
      <c r="N549" s="88">
        <v>0</v>
      </c>
      <c r="O549" s="89">
        <v>0</v>
      </c>
      <c r="P549" s="89">
        <v>0</v>
      </c>
      <c r="Q549" s="89">
        <v>0</v>
      </c>
      <c r="R549" s="240">
        <f>IF(N549="","",Q549-N549)</f>
        <v>0</v>
      </c>
      <c r="S549" s="90" t="str">
        <f>IF(N549=0,"",R549/N549)</f>
        <v/>
      </c>
      <c r="T549" s="240">
        <f>IF(O549="","",Q549-O549)</f>
        <v>0</v>
      </c>
      <c r="U549" s="90" t="str">
        <f>IF(O549=0,"",T549/O549)</f>
        <v/>
      </c>
      <c r="V549" s="240">
        <f>IF(P549="","",Q549-P549)</f>
        <v>0</v>
      </c>
      <c r="W549" s="90" t="str">
        <f>IF(P549=0,"",V549/P549)</f>
        <v/>
      </c>
      <c r="Y549" s="62"/>
      <c r="Z549" s="62"/>
      <c r="AA549" s="62"/>
      <c r="AB549" s="62"/>
      <c r="AC549" s="62"/>
      <c r="AD549" s="62"/>
      <c r="AE549" s="62"/>
      <c r="AF549" s="62"/>
      <c r="AG549" s="62"/>
      <c r="AH549" s="62"/>
      <c r="AI549" s="62"/>
    </row>
    <row r="550" spans="1:35" ht="36.75" customHeight="1">
      <c r="A550" s="65" t="s">
        <v>2171</v>
      </c>
      <c r="B550" s="76" t="s">
        <v>2140</v>
      </c>
      <c r="C550" s="48" t="s">
        <v>2461</v>
      </c>
      <c r="D550" s="48" t="s">
        <v>1311</v>
      </c>
      <c r="E550" s="426" t="s">
        <v>5310</v>
      </c>
      <c r="F550" s="426" t="s">
        <v>5311</v>
      </c>
      <c r="G550" s="435" t="s">
        <v>1074</v>
      </c>
      <c r="H550" s="435" t="s">
        <v>3044</v>
      </c>
      <c r="I550" s="436" t="s">
        <v>4014</v>
      </c>
      <c r="J550" s="437" t="s">
        <v>2700</v>
      </c>
      <c r="K550" s="438" t="s">
        <v>2701</v>
      </c>
      <c r="L550" s="46"/>
      <c r="M550" s="55"/>
      <c r="N550" s="88">
        <v>663284.06000000006</v>
      </c>
      <c r="O550" s="89">
        <v>578000</v>
      </c>
      <c r="P550" s="89">
        <v>664000</v>
      </c>
      <c r="Q550" s="89">
        <v>664000</v>
      </c>
      <c r="R550" s="240">
        <f>IF(N550="","",Q550-N550)</f>
        <v>715.93999999994412</v>
      </c>
      <c r="S550" s="90">
        <f>IF(N550=0,"",R550/N550)</f>
        <v>1.0793867110268625E-3</v>
      </c>
      <c r="T550" s="240">
        <f>IF(O550="","",Q550-O550)</f>
        <v>86000</v>
      </c>
      <c r="U550" s="90">
        <f>IF(O550=0,"",T550/O550)</f>
        <v>0.14878892733564014</v>
      </c>
      <c r="V550" s="240">
        <f>IF(P550="","",Q550-P550)</f>
        <v>0</v>
      </c>
      <c r="W550" s="90">
        <f>IF(P550=0,"",V550/P550)</f>
        <v>0</v>
      </c>
      <c r="Y550" s="62"/>
      <c r="Z550" s="62"/>
      <c r="AA550" s="62"/>
      <c r="AB550" s="62"/>
      <c r="AC550" s="62"/>
      <c r="AD550" s="62"/>
      <c r="AE550" s="62"/>
      <c r="AF550" s="62"/>
      <c r="AG550" s="62"/>
      <c r="AH550" s="62"/>
      <c r="AI550" s="62"/>
    </row>
    <row r="551" spans="1:35" ht="36.75" customHeight="1">
      <c r="A551" s="65" t="s">
        <v>3504</v>
      </c>
      <c r="B551" s="76" t="s">
        <v>2140</v>
      </c>
      <c r="C551" s="48" t="s">
        <v>2461</v>
      </c>
      <c r="D551" s="48" t="s">
        <v>1312</v>
      </c>
      <c r="E551" s="426" t="s">
        <v>5312</v>
      </c>
      <c r="F551" s="426" t="s">
        <v>5313</v>
      </c>
      <c r="G551" s="435" t="s">
        <v>1076</v>
      </c>
      <c r="H551" s="435" t="s">
        <v>3046</v>
      </c>
      <c r="I551" s="436" t="s">
        <v>4016</v>
      </c>
      <c r="J551" s="437" t="s">
        <v>2700</v>
      </c>
      <c r="K551" s="438" t="s">
        <v>2701</v>
      </c>
      <c r="L551" s="46"/>
      <c r="M551" s="55"/>
      <c r="N551" s="88">
        <v>157.58000000000001</v>
      </c>
      <c r="O551" s="89">
        <v>34000</v>
      </c>
      <c r="P551" s="89">
        <v>1000</v>
      </c>
      <c r="Q551" s="89">
        <v>1000</v>
      </c>
      <c r="R551" s="240">
        <f>IF(N551="","",Q551-N551)</f>
        <v>842.42</v>
      </c>
      <c r="S551" s="90">
        <f>IF(N551=0,"",R551/N551)</f>
        <v>5.3459829927655784</v>
      </c>
      <c r="T551" s="240">
        <f>IF(O551="","",Q551-O551)</f>
        <v>-33000</v>
      </c>
      <c r="U551" s="90">
        <f>IF(O551=0,"",T551/O551)</f>
        <v>-0.97058823529411764</v>
      </c>
      <c r="V551" s="240">
        <f>IF(P551="","",Q551-P551)</f>
        <v>0</v>
      </c>
      <c r="W551" s="90">
        <f>IF(P551=0,"",V551/P551)</f>
        <v>0</v>
      </c>
      <c r="Y551" s="62"/>
      <c r="Z551" s="62"/>
      <c r="AA551" s="62"/>
      <c r="AB551" s="62"/>
      <c r="AC551" s="62"/>
      <c r="AD551" s="62"/>
      <c r="AE551" s="62"/>
      <c r="AF551" s="62"/>
      <c r="AG551" s="62"/>
      <c r="AH551" s="62"/>
      <c r="AI551" s="62"/>
    </row>
    <row r="552" spans="1:35" ht="36.75" customHeight="1">
      <c r="A552" s="65" t="s">
        <v>2172</v>
      </c>
      <c r="B552" s="76" t="s">
        <v>2140</v>
      </c>
      <c r="C552" s="48" t="s">
        <v>2461</v>
      </c>
      <c r="D552" s="48" t="s">
        <v>2463</v>
      </c>
      <c r="E552" s="439" t="s">
        <v>5314</v>
      </c>
      <c r="F552" s="426" t="s">
        <v>4050</v>
      </c>
      <c r="G552" s="435" t="s">
        <v>1377</v>
      </c>
      <c r="H552" s="435" t="s">
        <v>3040</v>
      </c>
      <c r="I552" s="436" t="s">
        <v>4005</v>
      </c>
      <c r="J552" s="437" t="s">
        <v>197</v>
      </c>
      <c r="K552" s="438" t="s">
        <v>2699</v>
      </c>
      <c r="L552" s="46"/>
      <c r="M552" s="55"/>
      <c r="N552" s="88">
        <v>13373.4</v>
      </c>
      <c r="O552" s="89">
        <v>19000</v>
      </c>
      <c r="P552" s="89">
        <v>14000</v>
      </c>
      <c r="Q552" s="89">
        <v>14000</v>
      </c>
      <c r="R552" s="240">
        <f>IF(N552="","",Q552-N552)</f>
        <v>626.60000000000036</v>
      </c>
      <c r="S552" s="90">
        <f>IF(N552=0,"",R552/N552)</f>
        <v>4.6854203119625557E-2</v>
      </c>
      <c r="T552" s="240">
        <f>IF(O552="","",Q552-O552)</f>
        <v>-5000</v>
      </c>
      <c r="U552" s="90">
        <f>IF(O552=0,"",T552/O552)</f>
        <v>-0.26315789473684209</v>
      </c>
      <c r="V552" s="240">
        <f>IF(P552="","",Q552-P552)</f>
        <v>0</v>
      </c>
      <c r="W552" s="90">
        <f>IF(P552=0,"",V552/P552)</f>
        <v>0</v>
      </c>
      <c r="Y552" s="62"/>
      <c r="Z552" s="62"/>
      <c r="AA552" s="62"/>
      <c r="AB552" s="62"/>
      <c r="AC552" s="62"/>
      <c r="AD552" s="62"/>
      <c r="AE552" s="62"/>
      <c r="AF552" s="62"/>
      <c r="AG552" s="62"/>
      <c r="AH552" s="62"/>
      <c r="AI552" s="62"/>
    </row>
    <row r="553" spans="1:35" ht="36.75" customHeight="1">
      <c r="A553" s="65" t="s">
        <v>3505</v>
      </c>
      <c r="B553" s="76" t="s">
        <v>2140</v>
      </c>
      <c r="C553" s="48" t="s">
        <v>2461</v>
      </c>
      <c r="D553" s="48" t="s">
        <v>2657</v>
      </c>
      <c r="E553" s="439" t="s">
        <v>5315</v>
      </c>
      <c r="F553" s="426" t="s">
        <v>4051</v>
      </c>
      <c r="G553" s="435" t="s">
        <v>1379</v>
      </c>
      <c r="H553" s="435" t="s">
        <v>3042</v>
      </c>
      <c r="I553" s="436" t="s">
        <v>4008</v>
      </c>
      <c r="J553" s="437" t="s">
        <v>197</v>
      </c>
      <c r="K553" s="438" t="s">
        <v>2699</v>
      </c>
      <c r="L553" s="46"/>
      <c r="M553" s="55"/>
      <c r="N553" s="88">
        <v>0</v>
      </c>
      <c r="O553" s="89">
        <v>10000</v>
      </c>
      <c r="P553" s="89">
        <v>0</v>
      </c>
      <c r="Q553" s="89">
        <v>0</v>
      </c>
      <c r="R553" s="240">
        <f>IF(N553="","",Q553-N553)</f>
        <v>0</v>
      </c>
      <c r="S553" s="90" t="str">
        <f>IF(N553=0,"",R553/N553)</f>
        <v/>
      </c>
      <c r="T553" s="240">
        <f>IF(O553="","",Q553-O553)</f>
        <v>-10000</v>
      </c>
      <c r="U553" s="90">
        <f>IF(O553=0,"",T553/O553)</f>
        <v>-1</v>
      </c>
      <c r="V553" s="240">
        <f>IF(P553="","",Q553-P553)</f>
        <v>0</v>
      </c>
      <c r="W553" s="90" t="str">
        <f>IF(P553=0,"",V553/P553)</f>
        <v/>
      </c>
      <c r="Y553" s="62"/>
      <c r="Z553" s="62"/>
      <c r="AA553" s="62"/>
      <c r="AB553" s="62"/>
      <c r="AC553" s="62"/>
      <c r="AD553" s="62"/>
      <c r="AE553" s="62"/>
      <c r="AF553" s="62"/>
      <c r="AG553" s="62"/>
      <c r="AH553" s="62"/>
      <c r="AI553" s="62"/>
    </row>
    <row r="554" spans="1:35" ht="36.75" customHeight="1">
      <c r="A554" s="65" t="s">
        <v>2173</v>
      </c>
      <c r="B554" s="76" t="s">
        <v>2140</v>
      </c>
      <c r="C554" s="48" t="s">
        <v>2461</v>
      </c>
      <c r="D554" s="48" t="s">
        <v>1461</v>
      </c>
      <c r="E554" s="439" t="s">
        <v>5316</v>
      </c>
      <c r="F554" s="426" t="s">
        <v>5317</v>
      </c>
      <c r="G554" s="435" t="s">
        <v>1074</v>
      </c>
      <c r="H554" s="435" t="s">
        <v>3044</v>
      </c>
      <c r="I554" s="436" t="s">
        <v>4014</v>
      </c>
      <c r="J554" s="437" t="s">
        <v>2700</v>
      </c>
      <c r="K554" s="438" t="s">
        <v>2701</v>
      </c>
      <c r="L554" s="46"/>
      <c r="M554" s="55"/>
      <c r="N554" s="88">
        <v>505688.98</v>
      </c>
      <c r="O554" s="89">
        <v>581000</v>
      </c>
      <c r="P554" s="89">
        <v>506000</v>
      </c>
      <c r="Q554" s="89">
        <v>506000</v>
      </c>
      <c r="R554" s="240">
        <f>IF(N554="","",Q554-N554)</f>
        <v>311.02000000001863</v>
      </c>
      <c r="S554" s="90">
        <f>IF(N554=0,"",R554/N554)</f>
        <v>6.1504207586255614E-4</v>
      </c>
      <c r="T554" s="240">
        <f>IF(O554="","",Q554-O554)</f>
        <v>-75000</v>
      </c>
      <c r="U554" s="90">
        <f>IF(O554=0,"",T554/O554)</f>
        <v>-0.12908777969018934</v>
      </c>
      <c r="V554" s="240">
        <f>IF(P554="","",Q554-P554)</f>
        <v>0</v>
      </c>
      <c r="W554" s="90">
        <f>IF(P554=0,"",V554/P554)</f>
        <v>0</v>
      </c>
      <c r="Y554" s="62"/>
      <c r="Z554" s="62"/>
      <c r="AA554" s="62"/>
      <c r="AB554" s="62"/>
      <c r="AC554" s="62"/>
      <c r="AD554" s="62"/>
      <c r="AE554" s="62"/>
      <c r="AF554" s="62"/>
      <c r="AG554" s="62"/>
      <c r="AH554" s="62"/>
      <c r="AI554" s="62"/>
    </row>
    <row r="555" spans="1:35" ht="36.75" customHeight="1">
      <c r="A555" s="65" t="s">
        <v>3506</v>
      </c>
      <c r="B555" s="76" t="s">
        <v>2140</v>
      </c>
      <c r="C555" s="48" t="s">
        <v>2461</v>
      </c>
      <c r="D555" s="48" t="s">
        <v>3004</v>
      </c>
      <c r="E555" s="439" t="s">
        <v>4052</v>
      </c>
      <c r="F555" s="426" t="s">
        <v>5318</v>
      </c>
      <c r="G555" s="435" t="s">
        <v>1076</v>
      </c>
      <c r="H555" s="435" t="s">
        <v>3046</v>
      </c>
      <c r="I555" s="436" t="s">
        <v>4016</v>
      </c>
      <c r="J555" s="437" t="s">
        <v>2700</v>
      </c>
      <c r="K555" s="438" t="s">
        <v>2701</v>
      </c>
      <c r="L555" s="46"/>
      <c r="M555" s="55"/>
      <c r="N555" s="88">
        <v>16151.25</v>
      </c>
      <c r="O555" s="89">
        <v>29000</v>
      </c>
      <c r="P555" s="89">
        <v>16000</v>
      </c>
      <c r="Q555" s="89">
        <v>16000</v>
      </c>
      <c r="R555" s="240">
        <f>IF(N555="","",Q555-N555)</f>
        <v>-151.25</v>
      </c>
      <c r="S555" s="90">
        <f>IF(N555=0,"",R555/N555)</f>
        <v>-9.3646002631375281E-3</v>
      </c>
      <c r="T555" s="240">
        <f>IF(O555="","",Q555-O555)</f>
        <v>-13000</v>
      </c>
      <c r="U555" s="90">
        <f>IF(O555=0,"",T555/O555)</f>
        <v>-0.44827586206896552</v>
      </c>
      <c r="V555" s="240">
        <f>IF(P555="","",Q555-P555)</f>
        <v>0</v>
      </c>
      <c r="W555" s="90">
        <f>IF(P555=0,"",V555/P555)</f>
        <v>0</v>
      </c>
      <c r="Y555" s="62"/>
      <c r="Z555" s="62"/>
      <c r="AA555" s="62"/>
      <c r="AB555" s="62"/>
      <c r="AC555" s="62"/>
      <c r="AD555" s="62"/>
      <c r="AE555" s="62"/>
      <c r="AF555" s="62"/>
      <c r="AG555" s="62"/>
      <c r="AH555" s="62"/>
      <c r="AI555" s="62"/>
    </row>
    <row r="556" spans="1:35" ht="36.75" customHeight="1">
      <c r="A556" s="65" t="s">
        <v>2174</v>
      </c>
      <c r="B556" s="76" t="s">
        <v>2140</v>
      </c>
      <c r="C556" s="48" t="s">
        <v>2461</v>
      </c>
      <c r="D556" s="48" t="s">
        <v>1314</v>
      </c>
      <c r="E556" s="439" t="s">
        <v>4053</v>
      </c>
      <c r="F556" s="426" t="s">
        <v>4054</v>
      </c>
      <c r="G556" s="398" t="s">
        <v>1377</v>
      </c>
      <c r="H556" s="398" t="s">
        <v>3040</v>
      </c>
      <c r="I556" s="430" t="s">
        <v>4005</v>
      </c>
      <c r="J556" s="428" t="s">
        <v>197</v>
      </c>
      <c r="K556" s="429" t="s">
        <v>2699</v>
      </c>
      <c r="L556" s="46"/>
      <c r="M556" s="55"/>
      <c r="N556" s="88">
        <v>0</v>
      </c>
      <c r="O556" s="89">
        <v>0</v>
      </c>
      <c r="P556" s="89">
        <v>0</v>
      </c>
      <c r="Q556" s="89">
        <v>0</v>
      </c>
      <c r="R556" s="240">
        <f>IF(N556="","",Q556-N556)</f>
        <v>0</v>
      </c>
      <c r="S556" s="90" t="str">
        <f>IF(N556=0,"",R556/N556)</f>
        <v/>
      </c>
      <c r="T556" s="240">
        <f>IF(O556="","",Q556-O556)</f>
        <v>0</v>
      </c>
      <c r="U556" s="90" t="str">
        <f>IF(O556=0,"",T556/O556)</f>
        <v/>
      </c>
      <c r="V556" s="240">
        <f>IF(P556="","",Q556-P556)</f>
        <v>0</v>
      </c>
      <c r="W556" s="90" t="str">
        <f>IF(P556=0,"",V556/P556)</f>
        <v/>
      </c>
      <c r="Y556" s="62"/>
      <c r="Z556" s="62"/>
      <c r="AA556" s="62"/>
      <c r="AB556" s="62"/>
      <c r="AC556" s="62"/>
      <c r="AD556" s="62"/>
      <c r="AE556" s="62"/>
      <c r="AF556" s="62"/>
      <c r="AG556" s="62"/>
      <c r="AH556" s="62"/>
      <c r="AI556" s="62"/>
    </row>
    <row r="557" spans="1:35" ht="36.75" customHeight="1">
      <c r="A557" s="65" t="s">
        <v>2931</v>
      </c>
      <c r="B557" s="76" t="s">
        <v>2140</v>
      </c>
      <c r="C557" s="48" t="s">
        <v>2461</v>
      </c>
      <c r="D557" s="48" t="s">
        <v>1283</v>
      </c>
      <c r="E557" s="439" t="s">
        <v>4055</v>
      </c>
      <c r="F557" s="426" t="s">
        <v>4056</v>
      </c>
      <c r="G557" s="398" t="s">
        <v>1379</v>
      </c>
      <c r="H557" s="398" t="s">
        <v>3042</v>
      </c>
      <c r="I557" s="430" t="s">
        <v>4008</v>
      </c>
      <c r="J557" s="428" t="s">
        <v>197</v>
      </c>
      <c r="K557" s="429" t="s">
        <v>2699</v>
      </c>
      <c r="L557" s="46"/>
      <c r="M557" s="55"/>
      <c r="N557" s="88">
        <v>0</v>
      </c>
      <c r="O557" s="89">
        <v>36000</v>
      </c>
      <c r="P557" s="89">
        <v>0</v>
      </c>
      <c r="Q557" s="89">
        <v>0</v>
      </c>
      <c r="R557" s="240">
        <f>IF(N557="","",Q557-N557)</f>
        <v>0</v>
      </c>
      <c r="S557" s="90" t="str">
        <f>IF(N557=0,"",R557/N557)</f>
        <v/>
      </c>
      <c r="T557" s="240">
        <f>IF(O557="","",Q557-O557)</f>
        <v>-36000</v>
      </c>
      <c r="U557" s="90">
        <f>IF(O557=0,"",T557/O557)</f>
        <v>-1</v>
      </c>
      <c r="V557" s="240">
        <f>IF(P557="","",Q557-P557)</f>
        <v>0</v>
      </c>
      <c r="W557" s="90" t="str">
        <f>IF(P557=0,"",V557/P557)</f>
        <v/>
      </c>
      <c r="Y557" s="62"/>
      <c r="Z557" s="62"/>
      <c r="AA557" s="62"/>
      <c r="AB557" s="62"/>
      <c r="AC557" s="62"/>
      <c r="AD557" s="62"/>
      <c r="AE557" s="62"/>
      <c r="AF557" s="62"/>
      <c r="AG557" s="62"/>
      <c r="AH557" s="62"/>
      <c r="AI557" s="62"/>
    </row>
    <row r="558" spans="1:35" ht="36.75" customHeight="1">
      <c r="A558" s="65" t="s">
        <v>2175</v>
      </c>
      <c r="B558" s="76" t="s">
        <v>2140</v>
      </c>
      <c r="C558" s="48" t="s">
        <v>2461</v>
      </c>
      <c r="D558" s="48" t="s">
        <v>1464</v>
      </c>
      <c r="E558" s="439" t="s">
        <v>4160</v>
      </c>
      <c r="F558" s="426" t="s">
        <v>4057</v>
      </c>
      <c r="G558" s="398" t="s">
        <v>1074</v>
      </c>
      <c r="H558" s="398" t="s">
        <v>3044</v>
      </c>
      <c r="I558" s="430" t="s">
        <v>4014</v>
      </c>
      <c r="J558" s="428" t="s">
        <v>2700</v>
      </c>
      <c r="K558" s="429" t="s">
        <v>2701</v>
      </c>
      <c r="L558" s="46"/>
      <c r="M558" s="55"/>
      <c r="N558" s="88">
        <v>30000</v>
      </c>
      <c r="O558" s="89">
        <v>0</v>
      </c>
      <c r="P558" s="89">
        <v>30000</v>
      </c>
      <c r="Q558" s="89">
        <v>0</v>
      </c>
      <c r="R558" s="240">
        <f>IF(N558="","",Q558-N558)</f>
        <v>-30000</v>
      </c>
      <c r="S558" s="90">
        <f>IF(N558=0,"",R558/N558)</f>
        <v>-1</v>
      </c>
      <c r="T558" s="240">
        <f>IF(O558="","",Q558-O558)</f>
        <v>0</v>
      </c>
      <c r="U558" s="90" t="str">
        <f>IF(O558=0,"",T558/O558)</f>
        <v/>
      </c>
      <c r="V558" s="240">
        <f>IF(P558="","",Q558-P558)</f>
        <v>-30000</v>
      </c>
      <c r="W558" s="90">
        <f>IF(P558=0,"",V558/P558)</f>
        <v>-1</v>
      </c>
      <c r="Y558" s="62"/>
      <c r="Z558" s="62"/>
      <c r="AA558" s="62"/>
      <c r="AB558" s="62"/>
      <c r="AC558" s="62"/>
      <c r="AD558" s="62"/>
      <c r="AE558" s="62"/>
      <c r="AF558" s="62"/>
      <c r="AG558" s="62"/>
      <c r="AH558" s="62"/>
      <c r="AI558" s="62"/>
    </row>
    <row r="559" spans="1:35" ht="36.75" customHeight="1">
      <c r="A559" s="65" t="s">
        <v>2932</v>
      </c>
      <c r="B559" s="76" t="s">
        <v>2140</v>
      </c>
      <c r="C559" s="48" t="s">
        <v>2461</v>
      </c>
      <c r="D559" s="48" t="s">
        <v>2960</v>
      </c>
      <c r="E559" s="439" t="s">
        <v>4058</v>
      </c>
      <c r="F559" s="426" t="s">
        <v>4059</v>
      </c>
      <c r="G559" s="398" t="s">
        <v>1076</v>
      </c>
      <c r="H559" s="398" t="s">
        <v>3046</v>
      </c>
      <c r="I559" s="430" t="s">
        <v>4016</v>
      </c>
      <c r="J559" s="428" t="s">
        <v>2700</v>
      </c>
      <c r="K559" s="429" t="s">
        <v>2701</v>
      </c>
      <c r="L559" s="46"/>
      <c r="M559" s="55"/>
      <c r="N559" s="88">
        <v>5000</v>
      </c>
      <c r="O559" s="89">
        <v>0</v>
      </c>
      <c r="P559" s="89">
        <v>5000</v>
      </c>
      <c r="Q559" s="89">
        <v>0</v>
      </c>
      <c r="R559" s="240">
        <f>IF(N559="","",Q559-N559)</f>
        <v>-5000</v>
      </c>
      <c r="S559" s="90">
        <f>IF(N559=0,"",R559/N559)</f>
        <v>-1</v>
      </c>
      <c r="T559" s="240">
        <f>IF(O559="","",Q559-O559)</f>
        <v>0</v>
      </c>
      <c r="U559" s="90" t="str">
        <f>IF(O559=0,"",T559/O559)</f>
        <v/>
      </c>
      <c r="V559" s="240">
        <f>IF(P559="","",Q559-P559)</f>
        <v>-5000</v>
      </c>
      <c r="W559" s="90">
        <f>IF(P559=0,"",V559/P559)</f>
        <v>-1</v>
      </c>
      <c r="Y559" s="62"/>
      <c r="Z559" s="62"/>
      <c r="AA559" s="62"/>
      <c r="AB559" s="62"/>
      <c r="AC559" s="62"/>
      <c r="AD559" s="62"/>
      <c r="AE559" s="62"/>
      <c r="AF559" s="62"/>
      <c r="AG559" s="62"/>
      <c r="AH559" s="62"/>
      <c r="AI559" s="62"/>
    </row>
    <row r="560" spans="1:35" ht="36.75" customHeight="1">
      <c r="A560" s="65" t="s">
        <v>2176</v>
      </c>
      <c r="B560" s="76" t="s">
        <v>2140</v>
      </c>
      <c r="C560" s="48" t="s">
        <v>2461</v>
      </c>
      <c r="D560" s="48" t="s">
        <v>2138</v>
      </c>
      <c r="E560" s="439" t="s">
        <v>4060</v>
      </c>
      <c r="F560" s="426" t="s">
        <v>4061</v>
      </c>
      <c r="G560" s="398" t="s">
        <v>4680</v>
      </c>
      <c r="H560" s="398" t="s">
        <v>4794</v>
      </c>
      <c r="I560" s="430" t="s">
        <v>4795</v>
      </c>
      <c r="J560" s="428" t="s">
        <v>2721</v>
      </c>
      <c r="K560" s="429" t="s">
        <v>2556</v>
      </c>
      <c r="L560" s="46"/>
      <c r="M560" s="55"/>
      <c r="N560" s="88">
        <v>6027.78</v>
      </c>
      <c r="O560" s="89">
        <v>8000</v>
      </c>
      <c r="P560" s="89">
        <v>8000</v>
      </c>
      <c r="Q560" s="89">
        <v>8000</v>
      </c>
      <c r="R560" s="240">
        <f>IF(N560="","",Q560-N560)</f>
        <v>1972.2200000000003</v>
      </c>
      <c r="S560" s="90">
        <f>IF(N560=0,"",R560/N560)</f>
        <v>0.32718845080610115</v>
      </c>
      <c r="T560" s="240">
        <f>IF(O560="","",Q560-O560)</f>
        <v>0</v>
      </c>
      <c r="U560" s="90">
        <f>IF(O560=0,"",T560/O560)</f>
        <v>0</v>
      </c>
      <c r="V560" s="240">
        <f>IF(P560="","",Q560-P560)</f>
        <v>0</v>
      </c>
      <c r="W560" s="90">
        <f>IF(P560=0,"",V560/P560)</f>
        <v>0</v>
      </c>
      <c r="Y560" s="62"/>
      <c r="Z560" s="62"/>
      <c r="AA560" s="62"/>
      <c r="AB560" s="62"/>
      <c r="AC560" s="62"/>
      <c r="AD560" s="62"/>
      <c r="AE560" s="62"/>
      <c r="AF560" s="62"/>
      <c r="AG560" s="62"/>
      <c r="AH560" s="62"/>
      <c r="AI560" s="62"/>
    </row>
    <row r="561" spans="1:35" ht="36.75" customHeight="1">
      <c r="A561" s="65" t="s">
        <v>2933</v>
      </c>
      <c r="B561" s="76" t="s">
        <v>2140</v>
      </c>
      <c r="C561" s="48" t="s">
        <v>2461</v>
      </c>
      <c r="D561" s="48" t="s">
        <v>2464</v>
      </c>
      <c r="E561" s="439" t="s">
        <v>4062</v>
      </c>
      <c r="F561" s="426" t="s">
        <v>4063</v>
      </c>
      <c r="G561" s="398" t="s">
        <v>4680</v>
      </c>
      <c r="H561" s="398" t="s">
        <v>4794</v>
      </c>
      <c r="I561" s="430" t="s">
        <v>4795</v>
      </c>
      <c r="J561" s="428" t="s">
        <v>2721</v>
      </c>
      <c r="K561" s="429" t="s">
        <v>2556</v>
      </c>
      <c r="L561" s="46"/>
      <c r="M561" s="55"/>
      <c r="N561" s="88">
        <v>0</v>
      </c>
      <c r="O561" s="89">
        <v>0</v>
      </c>
      <c r="P561" s="89">
        <v>0</v>
      </c>
      <c r="Q561" s="89">
        <v>0</v>
      </c>
      <c r="R561" s="240">
        <f>IF(N561="","",Q561-N561)</f>
        <v>0</v>
      </c>
      <c r="S561" s="90" t="str">
        <f>IF(N561=0,"",R561/N561)</f>
        <v/>
      </c>
      <c r="T561" s="240">
        <f>IF(O561="","",Q561-O561)</f>
        <v>0</v>
      </c>
      <c r="U561" s="90" t="str">
        <f>IF(O561=0,"",T561/O561)</f>
        <v/>
      </c>
      <c r="V561" s="240">
        <f>IF(P561="","",Q561-P561)</f>
        <v>0</v>
      </c>
      <c r="W561" s="90" t="str">
        <f>IF(P561=0,"",V561/P561)</f>
        <v/>
      </c>
      <c r="Y561" s="62"/>
      <c r="Z561" s="62"/>
      <c r="AA561" s="62"/>
      <c r="AB561" s="62"/>
      <c r="AC561" s="62"/>
      <c r="AD561" s="62"/>
      <c r="AE561" s="62"/>
      <c r="AF561" s="62"/>
      <c r="AG561" s="62"/>
      <c r="AH561" s="62"/>
      <c r="AI561" s="62"/>
    </row>
    <row r="562" spans="1:35" ht="36.75" customHeight="1">
      <c r="A562" s="65" t="s">
        <v>2177</v>
      </c>
      <c r="B562" s="76" t="s">
        <v>2140</v>
      </c>
      <c r="C562" s="48" t="s">
        <v>2461</v>
      </c>
      <c r="D562" s="48" t="s">
        <v>79</v>
      </c>
      <c r="E562" s="439" t="s">
        <v>4064</v>
      </c>
      <c r="F562" s="426" t="s">
        <v>5319</v>
      </c>
      <c r="G562" s="398" t="s">
        <v>4680</v>
      </c>
      <c r="H562" s="398" t="s">
        <v>4794</v>
      </c>
      <c r="I562" s="430" t="s">
        <v>4795</v>
      </c>
      <c r="J562" s="428" t="s">
        <v>2721</v>
      </c>
      <c r="K562" s="429" t="s">
        <v>2556</v>
      </c>
      <c r="L562" s="46"/>
      <c r="M562" s="55"/>
      <c r="N562" s="88">
        <v>1094908.72</v>
      </c>
      <c r="O562" s="89">
        <v>1252000</v>
      </c>
      <c r="P562" s="89">
        <v>1252000</v>
      </c>
      <c r="Q562" s="89">
        <v>1252000</v>
      </c>
      <c r="R562" s="240">
        <f>IF(N562="","",Q562-N562)</f>
        <v>157091.28000000003</v>
      </c>
      <c r="S562" s="90">
        <f>IF(N562=0,"",R562/N562)</f>
        <v>0.14347431628821081</v>
      </c>
      <c r="T562" s="240">
        <f>IF(O562="","",Q562-O562)</f>
        <v>0</v>
      </c>
      <c r="U562" s="90">
        <f>IF(O562=0,"",T562/O562)</f>
        <v>0</v>
      </c>
      <c r="V562" s="240">
        <f>IF(P562="","",Q562-P562)</f>
        <v>0</v>
      </c>
      <c r="W562" s="90">
        <f>IF(P562=0,"",V562/P562)</f>
        <v>0</v>
      </c>
      <c r="Y562" s="62"/>
      <c r="Z562" s="62"/>
      <c r="AA562" s="62"/>
      <c r="AB562" s="62"/>
      <c r="AC562" s="62"/>
      <c r="AD562" s="62"/>
      <c r="AE562" s="62"/>
      <c r="AF562" s="62"/>
      <c r="AG562" s="62"/>
      <c r="AH562" s="62"/>
      <c r="AI562" s="62"/>
    </row>
    <row r="563" spans="1:35" ht="36.75" customHeight="1">
      <c r="A563" s="65" t="s">
        <v>2934</v>
      </c>
      <c r="B563" s="76" t="s">
        <v>2140</v>
      </c>
      <c r="C563" s="48" t="s">
        <v>2461</v>
      </c>
      <c r="D563" s="48" t="s">
        <v>3219</v>
      </c>
      <c r="E563" s="439" t="s">
        <v>4065</v>
      </c>
      <c r="F563" s="426" t="s">
        <v>5320</v>
      </c>
      <c r="G563" s="398" t="s">
        <v>4680</v>
      </c>
      <c r="H563" s="398" t="s">
        <v>4794</v>
      </c>
      <c r="I563" s="430" t="s">
        <v>4795</v>
      </c>
      <c r="J563" s="428" t="s">
        <v>2721</v>
      </c>
      <c r="K563" s="429" t="s">
        <v>2556</v>
      </c>
      <c r="L563" s="46"/>
      <c r="M563" s="55"/>
      <c r="N563" s="88">
        <v>9094.5300000000007</v>
      </c>
      <c r="O563" s="89">
        <v>14000</v>
      </c>
      <c r="P563" s="89">
        <v>14000</v>
      </c>
      <c r="Q563" s="89">
        <v>14000</v>
      </c>
      <c r="R563" s="240">
        <f>IF(N563="","",Q563-N563)</f>
        <v>4905.4699999999993</v>
      </c>
      <c r="S563" s="90">
        <f>IF(N563=0,"",R563/N563)</f>
        <v>0.53938686221278054</v>
      </c>
      <c r="T563" s="240">
        <f>IF(O563="","",Q563-O563)</f>
        <v>0</v>
      </c>
      <c r="U563" s="90">
        <f>IF(O563=0,"",T563/O563)</f>
        <v>0</v>
      </c>
      <c r="V563" s="240">
        <f>IF(P563="","",Q563-P563)</f>
        <v>0</v>
      </c>
      <c r="W563" s="90">
        <f>IF(P563=0,"",V563/P563)</f>
        <v>0</v>
      </c>
      <c r="Y563" s="62"/>
      <c r="Z563" s="62"/>
      <c r="AA563" s="62"/>
      <c r="AB563" s="62"/>
      <c r="AC563" s="62"/>
      <c r="AD563" s="62"/>
      <c r="AE563" s="62"/>
      <c r="AF563" s="62"/>
      <c r="AG563" s="62"/>
      <c r="AH563" s="62"/>
      <c r="AI563" s="62"/>
    </row>
    <row r="564" spans="1:35" ht="21">
      <c r="A564" s="64" t="s">
        <v>2178</v>
      </c>
      <c r="B564" s="86" t="s">
        <v>2999</v>
      </c>
      <c r="C564" s="87" t="s">
        <v>2992</v>
      </c>
      <c r="D564" s="87" t="s">
        <v>2993</v>
      </c>
      <c r="E564" s="415" t="s">
        <v>2180</v>
      </c>
      <c r="F564" s="415" t="s">
        <v>2179</v>
      </c>
      <c r="G564" s="416"/>
      <c r="H564" s="416"/>
      <c r="I564" s="417"/>
      <c r="J564" s="418"/>
      <c r="K564" s="419"/>
      <c r="L564" s="46"/>
      <c r="M564" s="96"/>
      <c r="N564" s="88">
        <v>0</v>
      </c>
      <c r="O564" s="89">
        <v>0</v>
      </c>
      <c r="P564" s="89">
        <v>0</v>
      </c>
      <c r="Q564" s="89">
        <v>0</v>
      </c>
      <c r="R564" s="240">
        <f>IF(N564="","",Q564-N564)</f>
        <v>0</v>
      </c>
      <c r="S564" s="90" t="str">
        <f>IF(N564=0,"",R564/N564)</f>
        <v/>
      </c>
      <c r="T564" s="240">
        <f>IF(O564="","",Q564-O564)</f>
        <v>0</v>
      </c>
      <c r="U564" s="90" t="str">
        <f>IF(O564=0,"",T564/O564)</f>
        <v/>
      </c>
      <c r="V564" s="240">
        <f>IF(P564="","",Q564-P564)</f>
        <v>0</v>
      </c>
      <c r="W564" s="90" t="str">
        <f>IF(P564=0,"",V564/P564)</f>
        <v/>
      </c>
      <c r="Y564" s="62"/>
      <c r="Z564" s="62"/>
      <c r="AA564" s="62"/>
      <c r="AB564" s="62"/>
      <c r="AC564" s="62"/>
      <c r="AD564" s="62"/>
      <c r="AE564" s="62"/>
      <c r="AF564" s="62"/>
      <c r="AG564" s="62"/>
      <c r="AH564" s="62"/>
      <c r="AI564" s="62"/>
    </row>
    <row r="565" spans="1:35" ht="26.25" customHeight="1">
      <c r="A565" s="66" t="s">
        <v>2181</v>
      </c>
      <c r="B565" s="75" t="s">
        <v>2999</v>
      </c>
      <c r="C565" s="52" t="s">
        <v>2994</v>
      </c>
      <c r="D565" s="52" t="s">
        <v>2993</v>
      </c>
      <c r="E565" s="434" t="s">
        <v>2183</v>
      </c>
      <c r="F565" s="420" t="s">
        <v>2182</v>
      </c>
      <c r="G565" s="435"/>
      <c r="H565" s="435"/>
      <c r="I565" s="436"/>
      <c r="J565" s="437"/>
      <c r="K565" s="438"/>
      <c r="L565" s="46"/>
      <c r="M565" s="55"/>
      <c r="N565" s="88">
        <v>0</v>
      </c>
      <c r="O565" s="89">
        <v>0</v>
      </c>
      <c r="P565" s="89">
        <v>0</v>
      </c>
      <c r="Q565" s="89">
        <v>0</v>
      </c>
      <c r="R565" s="240">
        <f>IF(N565="","",Q565-N565)</f>
        <v>0</v>
      </c>
      <c r="S565" s="90" t="str">
        <f>IF(N565=0,"",R565/N565)</f>
        <v/>
      </c>
      <c r="T565" s="240">
        <f>IF(O565="","",Q565-O565)</f>
        <v>0</v>
      </c>
      <c r="U565" s="90" t="str">
        <f>IF(O565=0,"",T565/O565)</f>
        <v/>
      </c>
      <c r="V565" s="240">
        <f>IF(P565="","",Q565-P565)</f>
        <v>0</v>
      </c>
      <c r="W565" s="90" t="str">
        <f>IF(P565=0,"",V565/P565)</f>
        <v/>
      </c>
      <c r="Y565" s="62"/>
      <c r="Z565" s="62"/>
      <c r="AA565" s="62"/>
      <c r="AB565" s="62"/>
      <c r="AC565" s="62"/>
      <c r="AD565" s="62"/>
      <c r="AE565" s="62"/>
      <c r="AF565" s="62"/>
      <c r="AG565" s="62"/>
      <c r="AH565" s="62"/>
      <c r="AI565" s="62"/>
    </row>
    <row r="566" spans="1:35" ht="26.25" customHeight="1">
      <c r="A566" s="65" t="s">
        <v>2184</v>
      </c>
      <c r="B566" s="76" t="s">
        <v>2999</v>
      </c>
      <c r="C566" s="48" t="s">
        <v>2994</v>
      </c>
      <c r="D566" s="48" t="s">
        <v>2991</v>
      </c>
      <c r="E566" s="439" t="s">
        <v>4066</v>
      </c>
      <c r="F566" s="426" t="s">
        <v>4067</v>
      </c>
      <c r="G566" s="435" t="s">
        <v>1084</v>
      </c>
      <c r="H566" s="435" t="s">
        <v>2935</v>
      </c>
      <c r="I566" s="436" t="s">
        <v>4068</v>
      </c>
      <c r="J566" s="437" t="s">
        <v>197</v>
      </c>
      <c r="K566" s="438" t="s">
        <v>2699</v>
      </c>
      <c r="L566" s="46"/>
      <c r="M566" s="55"/>
      <c r="N566" s="88">
        <v>4209851.12</v>
      </c>
      <c r="O566" s="89">
        <v>4256000</v>
      </c>
      <c r="P566" s="89">
        <v>4240000</v>
      </c>
      <c r="Q566" s="89">
        <v>4251000</v>
      </c>
      <c r="R566" s="240">
        <f>IF(N566="","",Q566-N566)</f>
        <v>41148.879999999888</v>
      </c>
      <c r="S566" s="90">
        <f>IF(N566=0,"",R566/N566)</f>
        <v>9.774426417245817E-3</v>
      </c>
      <c r="T566" s="240">
        <f>IF(O566="","",Q566-O566)</f>
        <v>-5000</v>
      </c>
      <c r="U566" s="90">
        <f>IF(O566=0,"",T566/O566)</f>
        <v>-1.1748120300751879E-3</v>
      </c>
      <c r="V566" s="240">
        <f>IF(P566="","",Q566-P566)</f>
        <v>11000</v>
      </c>
      <c r="W566" s="90">
        <f>IF(P566=0,"",V566/P566)</f>
        <v>2.5943396226415093E-3</v>
      </c>
      <c r="Y566" s="62"/>
      <c r="Z566" s="62"/>
      <c r="AA566" s="62"/>
      <c r="AB566" s="62"/>
      <c r="AC566" s="62"/>
      <c r="AD566" s="62"/>
      <c r="AE566" s="62"/>
      <c r="AF566" s="62"/>
      <c r="AG566" s="62"/>
      <c r="AH566" s="62"/>
      <c r="AI566" s="62"/>
    </row>
    <row r="567" spans="1:35" ht="26.25" customHeight="1">
      <c r="A567" s="65" t="s">
        <v>2936</v>
      </c>
      <c r="B567" s="76" t="s">
        <v>2999</v>
      </c>
      <c r="C567" s="48" t="s">
        <v>2994</v>
      </c>
      <c r="D567" s="48" t="s">
        <v>2656</v>
      </c>
      <c r="E567" s="439" t="s">
        <v>4069</v>
      </c>
      <c r="F567" s="426" t="s">
        <v>4070</v>
      </c>
      <c r="G567" s="435" t="s">
        <v>1086</v>
      </c>
      <c r="H567" s="435" t="s">
        <v>2937</v>
      </c>
      <c r="I567" s="436" t="s">
        <v>4071</v>
      </c>
      <c r="J567" s="437" t="s">
        <v>197</v>
      </c>
      <c r="K567" s="438" t="s">
        <v>2699</v>
      </c>
      <c r="L567" s="46"/>
      <c r="M567" s="55"/>
      <c r="N567" s="88">
        <v>110745.47</v>
      </c>
      <c r="O567" s="89">
        <v>110000</v>
      </c>
      <c r="P567" s="89">
        <v>112000</v>
      </c>
      <c r="Q567" s="89">
        <v>113000</v>
      </c>
      <c r="R567" s="240">
        <f>IF(N567="","",Q567-N567)</f>
        <v>2254.5299999999988</v>
      </c>
      <c r="S567" s="90">
        <f>IF(N567=0,"",R567/N567)</f>
        <v>2.0357762714809002E-2</v>
      </c>
      <c r="T567" s="240">
        <f>IF(O567="","",Q567-O567)</f>
        <v>3000</v>
      </c>
      <c r="U567" s="90">
        <f>IF(O567=0,"",T567/O567)</f>
        <v>2.7272727272727271E-2</v>
      </c>
      <c r="V567" s="240">
        <f>IF(P567="","",Q567-P567)</f>
        <v>1000</v>
      </c>
      <c r="W567" s="90">
        <f>IF(P567=0,"",V567/P567)</f>
        <v>8.9285714285714281E-3</v>
      </c>
      <c r="Y567" s="62"/>
      <c r="Z567" s="62"/>
      <c r="AA567" s="62"/>
      <c r="AB567" s="62"/>
      <c r="AC567" s="62"/>
      <c r="AD567" s="62"/>
      <c r="AE567" s="62"/>
      <c r="AF567" s="62"/>
      <c r="AG567" s="62"/>
      <c r="AH567" s="62"/>
      <c r="AI567" s="62"/>
    </row>
    <row r="568" spans="1:35" ht="36.75" customHeight="1">
      <c r="A568" s="65" t="s">
        <v>1515</v>
      </c>
      <c r="B568" s="76" t="s">
        <v>2999</v>
      </c>
      <c r="C568" s="48" t="s">
        <v>2994</v>
      </c>
      <c r="D568" s="48" t="s">
        <v>3001</v>
      </c>
      <c r="E568" s="439" t="s">
        <v>4072</v>
      </c>
      <c r="F568" s="426" t="s">
        <v>4073</v>
      </c>
      <c r="G568" s="435" t="s">
        <v>1084</v>
      </c>
      <c r="H568" s="435" t="s">
        <v>2935</v>
      </c>
      <c r="I568" s="436" t="s">
        <v>4068</v>
      </c>
      <c r="J568" s="437" t="s">
        <v>197</v>
      </c>
      <c r="K568" s="438" t="s">
        <v>2699</v>
      </c>
      <c r="L568" s="46"/>
      <c r="M568" s="55"/>
      <c r="N568" s="88">
        <v>0</v>
      </c>
      <c r="O568" s="89">
        <v>0</v>
      </c>
      <c r="P568" s="89">
        <v>0</v>
      </c>
      <c r="Q568" s="89">
        <v>0</v>
      </c>
      <c r="R568" s="240">
        <f>IF(N568="","",Q568-N568)</f>
        <v>0</v>
      </c>
      <c r="S568" s="90" t="str">
        <f>IF(N568=0,"",R568/N568)</f>
        <v/>
      </c>
      <c r="T568" s="240">
        <f>IF(O568="","",Q568-O568)</f>
        <v>0</v>
      </c>
      <c r="U568" s="90" t="str">
        <f>IF(O568=0,"",T568/O568)</f>
        <v/>
      </c>
      <c r="V568" s="240">
        <f>IF(P568="","",Q568-P568)</f>
        <v>0</v>
      </c>
      <c r="W568" s="90" t="str">
        <f>IF(P568=0,"",V568/P568)</f>
        <v/>
      </c>
      <c r="Y568" s="62"/>
      <c r="Z568" s="62"/>
      <c r="AA568" s="62"/>
      <c r="AB568" s="62"/>
      <c r="AC568" s="62"/>
      <c r="AD568" s="62"/>
      <c r="AE568" s="62"/>
      <c r="AF568" s="62"/>
      <c r="AG568" s="62"/>
      <c r="AH568" s="62"/>
      <c r="AI568" s="62"/>
    </row>
    <row r="569" spans="1:35" ht="36.75" customHeight="1">
      <c r="A569" s="65" t="s">
        <v>2938</v>
      </c>
      <c r="B569" s="76" t="s">
        <v>2999</v>
      </c>
      <c r="C569" s="48" t="s">
        <v>2994</v>
      </c>
      <c r="D569" s="48" t="s">
        <v>1307</v>
      </c>
      <c r="E569" s="439" t="s">
        <v>4074</v>
      </c>
      <c r="F569" s="426" t="s">
        <v>4075</v>
      </c>
      <c r="G569" s="435" t="s">
        <v>1086</v>
      </c>
      <c r="H569" s="435" t="s">
        <v>2937</v>
      </c>
      <c r="I569" s="436" t="s">
        <v>4071</v>
      </c>
      <c r="J569" s="437" t="s">
        <v>197</v>
      </c>
      <c r="K569" s="438" t="s">
        <v>2699</v>
      </c>
      <c r="L569" s="46"/>
      <c r="M569" s="55"/>
      <c r="N569" s="88">
        <v>0</v>
      </c>
      <c r="O569" s="89">
        <v>0</v>
      </c>
      <c r="P569" s="89">
        <v>0</v>
      </c>
      <c r="Q569" s="89">
        <v>0</v>
      </c>
      <c r="R569" s="240">
        <f>IF(N569="","",Q569-N569)</f>
        <v>0</v>
      </c>
      <c r="S569" s="90" t="str">
        <f>IF(N569=0,"",R569/N569)</f>
        <v/>
      </c>
      <c r="T569" s="240">
        <f>IF(O569="","",Q569-O569)</f>
        <v>0</v>
      </c>
      <c r="U569" s="90" t="str">
        <f>IF(O569=0,"",T569/O569)</f>
        <v/>
      </c>
      <c r="V569" s="240">
        <f>IF(P569="","",Q569-P569)</f>
        <v>0</v>
      </c>
      <c r="W569" s="90" t="str">
        <f>IF(P569=0,"",V569/P569)</f>
        <v/>
      </c>
      <c r="Y569" s="62"/>
      <c r="Z569" s="62"/>
      <c r="AA569" s="62"/>
      <c r="AB569" s="62"/>
      <c r="AC569" s="62"/>
      <c r="AD569" s="62"/>
      <c r="AE569" s="62"/>
      <c r="AF569" s="62"/>
      <c r="AG569" s="62"/>
      <c r="AH569" s="62"/>
      <c r="AI569" s="62"/>
    </row>
    <row r="570" spans="1:35" ht="26.25" customHeight="1">
      <c r="A570" s="65" t="s">
        <v>1516</v>
      </c>
      <c r="B570" s="76" t="s">
        <v>2999</v>
      </c>
      <c r="C570" s="48" t="s">
        <v>2994</v>
      </c>
      <c r="D570" s="48" t="s">
        <v>2463</v>
      </c>
      <c r="E570" s="439" t="s">
        <v>4076</v>
      </c>
      <c r="F570" s="426" t="s">
        <v>5321</v>
      </c>
      <c r="G570" s="435" t="s">
        <v>1092</v>
      </c>
      <c r="H570" s="435" t="s">
        <v>2939</v>
      </c>
      <c r="I570" s="436" t="s">
        <v>4077</v>
      </c>
      <c r="J570" s="437" t="s">
        <v>2700</v>
      </c>
      <c r="K570" s="438" t="s">
        <v>2701</v>
      </c>
      <c r="L570" s="46"/>
      <c r="M570" s="55"/>
      <c r="N570" s="88">
        <v>30677956.489999998</v>
      </c>
      <c r="O570" s="89">
        <v>31467000</v>
      </c>
      <c r="P570" s="89">
        <v>32407000</v>
      </c>
      <c r="Q570" s="89">
        <v>33752000</v>
      </c>
      <c r="R570" s="240">
        <f>IF(N570="","",Q570-N570)</f>
        <v>3074043.5100000016</v>
      </c>
      <c r="S570" s="90">
        <f>IF(N570=0,"",R570/N570)</f>
        <v>0.10020365962126709</v>
      </c>
      <c r="T570" s="240">
        <f>IF(O570="","",Q570-O570)</f>
        <v>2285000</v>
      </c>
      <c r="U570" s="90">
        <f>IF(O570=0,"",T570/O570)</f>
        <v>7.2615756189023425E-2</v>
      </c>
      <c r="V570" s="240">
        <f>IF(P570="","",Q570-P570)</f>
        <v>1345000</v>
      </c>
      <c r="W570" s="90">
        <f>IF(P570=0,"",V570/P570)</f>
        <v>4.1503378899620455E-2</v>
      </c>
      <c r="Y570" s="62"/>
      <c r="Z570" s="62"/>
      <c r="AA570" s="62"/>
      <c r="AB570" s="62"/>
      <c r="AC570" s="62"/>
      <c r="AD570" s="62"/>
      <c r="AE570" s="62"/>
      <c r="AF570" s="62"/>
      <c r="AG570" s="62"/>
      <c r="AH570" s="62"/>
      <c r="AI570" s="62"/>
    </row>
    <row r="571" spans="1:35" ht="26.25" customHeight="1">
      <c r="A571" s="65" t="s">
        <v>2940</v>
      </c>
      <c r="B571" s="76" t="s">
        <v>2999</v>
      </c>
      <c r="C571" s="48" t="s">
        <v>2994</v>
      </c>
      <c r="D571" s="48" t="s">
        <v>2657</v>
      </c>
      <c r="E571" s="439" t="s">
        <v>4078</v>
      </c>
      <c r="F571" s="426" t="s">
        <v>5322</v>
      </c>
      <c r="G571" s="435" t="s">
        <v>1094</v>
      </c>
      <c r="H571" s="435" t="s">
        <v>2941</v>
      </c>
      <c r="I571" s="436" t="s">
        <v>4079</v>
      </c>
      <c r="J571" s="437" t="s">
        <v>2700</v>
      </c>
      <c r="K571" s="438" t="s">
        <v>2701</v>
      </c>
      <c r="L571" s="46"/>
      <c r="M571" s="55"/>
      <c r="N571" s="88">
        <v>1917401.87</v>
      </c>
      <c r="O571" s="89">
        <v>2155000</v>
      </c>
      <c r="P571" s="89">
        <v>2607000</v>
      </c>
      <c r="Q571" s="89">
        <v>3460000</v>
      </c>
      <c r="R571" s="240">
        <f>IF(N571="","",Q571-N571)</f>
        <v>1542598.13</v>
      </c>
      <c r="S571" s="90">
        <f>IF(N571=0,"",R571/N571)</f>
        <v>0.80452520368095803</v>
      </c>
      <c r="T571" s="240">
        <f>IF(O571="","",Q571-O571)</f>
        <v>1305000</v>
      </c>
      <c r="U571" s="90">
        <f>IF(O571=0,"",T571/O571)</f>
        <v>0.60556844547563804</v>
      </c>
      <c r="V571" s="240">
        <f>IF(P571="","",Q571-P571)</f>
        <v>853000</v>
      </c>
      <c r="W571" s="90">
        <f>IF(P571=0,"",V571/P571)</f>
        <v>0.32719601074031451</v>
      </c>
      <c r="Y571" s="62"/>
      <c r="Z571" s="62"/>
      <c r="AA571" s="62"/>
      <c r="AB571" s="62"/>
      <c r="AC571" s="62"/>
      <c r="AD571" s="62"/>
      <c r="AE571" s="62"/>
      <c r="AF571" s="62"/>
      <c r="AG571" s="62"/>
      <c r="AH571" s="62"/>
      <c r="AI571" s="62"/>
    </row>
    <row r="572" spans="1:35" ht="36.75" customHeight="1">
      <c r="A572" s="65" t="s">
        <v>1517</v>
      </c>
      <c r="B572" s="76" t="s">
        <v>2999</v>
      </c>
      <c r="C572" s="48" t="s">
        <v>2994</v>
      </c>
      <c r="D572" s="48" t="s">
        <v>1314</v>
      </c>
      <c r="E572" s="439" t="s">
        <v>4080</v>
      </c>
      <c r="F572" s="426" t="s">
        <v>5323</v>
      </c>
      <c r="G572" s="435" t="s">
        <v>1092</v>
      </c>
      <c r="H572" s="435" t="s">
        <v>2939</v>
      </c>
      <c r="I572" s="436" t="s">
        <v>4077</v>
      </c>
      <c r="J572" s="437" t="s">
        <v>2700</v>
      </c>
      <c r="K572" s="438" t="s">
        <v>2701</v>
      </c>
      <c r="L572" s="46"/>
      <c r="M572" s="55"/>
      <c r="N572" s="88">
        <v>1831.99</v>
      </c>
      <c r="O572" s="89">
        <v>0</v>
      </c>
      <c r="P572" s="89">
        <v>0</v>
      </c>
      <c r="Q572" s="89">
        <v>0</v>
      </c>
      <c r="R572" s="240">
        <f>IF(N572="","",Q572-N572)</f>
        <v>-1831.99</v>
      </c>
      <c r="S572" s="90">
        <f>IF(N572=0,"",R572/N572)</f>
        <v>-1</v>
      </c>
      <c r="T572" s="240">
        <f>IF(O572="","",Q572-O572)</f>
        <v>0</v>
      </c>
      <c r="U572" s="90" t="str">
        <f>IF(O572=0,"",T572/O572)</f>
        <v/>
      </c>
      <c r="V572" s="240">
        <f>IF(P572="","",Q572-P572)</f>
        <v>0</v>
      </c>
      <c r="W572" s="90" t="str">
        <f>IF(P572=0,"",V572/P572)</f>
        <v/>
      </c>
      <c r="Y572" s="62"/>
      <c r="Z572" s="62"/>
      <c r="AA572" s="62"/>
      <c r="AB572" s="62"/>
      <c r="AC572" s="62"/>
      <c r="AD572" s="62"/>
      <c r="AE572" s="62"/>
      <c r="AF572" s="62"/>
      <c r="AG572" s="62"/>
      <c r="AH572" s="62"/>
      <c r="AI572" s="62"/>
    </row>
    <row r="573" spans="1:35" ht="36.75" customHeight="1">
      <c r="A573" s="65" t="s">
        <v>2942</v>
      </c>
      <c r="B573" s="76" t="s">
        <v>2999</v>
      </c>
      <c r="C573" s="48" t="s">
        <v>2994</v>
      </c>
      <c r="D573" s="48" t="s">
        <v>1283</v>
      </c>
      <c r="E573" s="439" t="s">
        <v>4081</v>
      </c>
      <c r="F573" s="426" t="s">
        <v>5324</v>
      </c>
      <c r="G573" s="435" t="s">
        <v>1094</v>
      </c>
      <c r="H573" s="435" t="s">
        <v>2941</v>
      </c>
      <c r="I573" s="436" t="s">
        <v>4079</v>
      </c>
      <c r="J573" s="437" t="s">
        <v>2700</v>
      </c>
      <c r="K573" s="438" t="s">
        <v>2701</v>
      </c>
      <c r="L573" s="46"/>
      <c r="M573" s="55"/>
      <c r="N573" s="88">
        <v>0</v>
      </c>
      <c r="O573" s="89">
        <v>0</v>
      </c>
      <c r="P573" s="89">
        <v>0</v>
      </c>
      <c r="Q573" s="89">
        <v>0</v>
      </c>
      <c r="R573" s="240">
        <f>IF(N573="","",Q573-N573)</f>
        <v>0</v>
      </c>
      <c r="S573" s="90" t="str">
        <f>IF(N573=0,"",R573/N573)</f>
        <v/>
      </c>
      <c r="T573" s="240">
        <f>IF(O573="","",Q573-O573)</f>
        <v>0</v>
      </c>
      <c r="U573" s="90" t="str">
        <f>IF(O573=0,"",T573/O573)</f>
        <v/>
      </c>
      <c r="V573" s="240">
        <f>IF(P573="","",Q573-P573)</f>
        <v>0</v>
      </c>
      <c r="W573" s="90" t="str">
        <f>IF(P573=0,"",V573/P573)</f>
        <v/>
      </c>
      <c r="Y573" s="62"/>
      <c r="Z573" s="62"/>
      <c r="AA573" s="62"/>
      <c r="AB573" s="62"/>
      <c r="AC573" s="62"/>
      <c r="AD573" s="62"/>
      <c r="AE573" s="62"/>
      <c r="AF573" s="62"/>
      <c r="AG573" s="62"/>
      <c r="AH573" s="62"/>
      <c r="AI573" s="62"/>
    </row>
    <row r="574" spans="1:35" ht="26.25" customHeight="1">
      <c r="A574" s="68" t="s">
        <v>1518</v>
      </c>
      <c r="B574" s="78" t="s">
        <v>2999</v>
      </c>
      <c r="C574" s="50" t="s">
        <v>2995</v>
      </c>
      <c r="D574" s="50" t="s">
        <v>2993</v>
      </c>
      <c r="E574" s="420" t="s">
        <v>1520</v>
      </c>
      <c r="F574" s="420" t="s">
        <v>1519</v>
      </c>
      <c r="G574" s="435"/>
      <c r="H574" s="435"/>
      <c r="I574" s="436"/>
      <c r="J574" s="437"/>
      <c r="K574" s="438"/>
      <c r="L574" s="46"/>
      <c r="M574" s="55"/>
      <c r="N574" s="88">
        <v>0</v>
      </c>
      <c r="O574" s="89">
        <v>0</v>
      </c>
      <c r="P574" s="89">
        <v>0</v>
      </c>
      <c r="Q574" s="89">
        <v>0</v>
      </c>
      <c r="R574" s="240">
        <f>IF(N574="","",Q574-N574)</f>
        <v>0</v>
      </c>
      <c r="S574" s="90" t="str">
        <f>IF(N574=0,"",R574/N574)</f>
        <v/>
      </c>
      <c r="T574" s="240">
        <f>IF(O574="","",Q574-O574)</f>
        <v>0</v>
      </c>
      <c r="U574" s="90" t="str">
        <f>IF(O574=0,"",T574/O574)</f>
        <v/>
      </c>
      <c r="V574" s="240">
        <f>IF(P574="","",Q574-P574)</f>
        <v>0</v>
      </c>
      <c r="W574" s="90" t="str">
        <f>IF(P574=0,"",V574/P574)</f>
        <v/>
      </c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</row>
    <row r="575" spans="1:35" ht="26.25" customHeight="1">
      <c r="A575" s="67" t="s">
        <v>1521</v>
      </c>
      <c r="B575" s="77" t="s">
        <v>2999</v>
      </c>
      <c r="C575" s="49" t="s">
        <v>2995</v>
      </c>
      <c r="D575" s="49" t="s">
        <v>2991</v>
      </c>
      <c r="E575" s="426" t="s">
        <v>4082</v>
      </c>
      <c r="F575" s="426" t="s">
        <v>4083</v>
      </c>
      <c r="G575" s="435" t="s">
        <v>1084</v>
      </c>
      <c r="H575" s="435" t="s">
        <v>2935</v>
      </c>
      <c r="I575" s="436" t="s">
        <v>4068</v>
      </c>
      <c r="J575" s="437" t="s">
        <v>197</v>
      </c>
      <c r="K575" s="438" t="s">
        <v>2699</v>
      </c>
      <c r="L575" s="46"/>
      <c r="M575" s="55"/>
      <c r="N575" s="88">
        <v>179912.19</v>
      </c>
      <c r="O575" s="89">
        <v>172000</v>
      </c>
      <c r="P575" s="89">
        <v>300000</v>
      </c>
      <c r="Q575" s="89">
        <v>180000</v>
      </c>
      <c r="R575" s="240">
        <f>IF(N575="","",Q575-N575)</f>
        <v>87.809999999997672</v>
      </c>
      <c r="S575" s="90">
        <f>IF(N575=0,"",R575/N575)</f>
        <v>4.8807143084633492E-4</v>
      </c>
      <c r="T575" s="240">
        <f>IF(O575="","",Q575-O575)</f>
        <v>8000</v>
      </c>
      <c r="U575" s="90">
        <f>IF(O575=0,"",T575/O575)</f>
        <v>4.6511627906976744E-2</v>
      </c>
      <c r="V575" s="240">
        <f>IF(P575="","",Q575-P575)</f>
        <v>-120000</v>
      </c>
      <c r="W575" s="90">
        <f>IF(P575=0,"",V575/P575)</f>
        <v>-0.4</v>
      </c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</row>
    <row r="576" spans="1:35" ht="26.25" customHeight="1">
      <c r="A576" s="67" t="s">
        <v>2943</v>
      </c>
      <c r="B576" s="77" t="s">
        <v>2999</v>
      </c>
      <c r="C576" s="49" t="s">
        <v>2995</v>
      </c>
      <c r="D576" s="49" t="s">
        <v>2656</v>
      </c>
      <c r="E576" s="426" t="s">
        <v>4084</v>
      </c>
      <c r="F576" s="426" t="s">
        <v>4085</v>
      </c>
      <c r="G576" s="435" t="s">
        <v>1086</v>
      </c>
      <c r="H576" s="435" t="s">
        <v>2937</v>
      </c>
      <c r="I576" s="436" t="s">
        <v>4071</v>
      </c>
      <c r="J576" s="437" t="s">
        <v>197</v>
      </c>
      <c r="K576" s="438" t="s">
        <v>2699</v>
      </c>
      <c r="L576" s="46"/>
      <c r="M576" s="55"/>
      <c r="N576" s="88">
        <v>18.5</v>
      </c>
      <c r="O576" s="89">
        <v>0</v>
      </c>
      <c r="P576" s="89">
        <v>3000</v>
      </c>
      <c r="Q576" s="89">
        <v>0</v>
      </c>
      <c r="R576" s="240">
        <f>IF(N576="","",Q576-N576)</f>
        <v>-18.5</v>
      </c>
      <c r="S576" s="90">
        <f>IF(N576=0,"",R576/N576)</f>
        <v>-1</v>
      </c>
      <c r="T576" s="240">
        <f>IF(O576="","",Q576-O576)</f>
        <v>0</v>
      </c>
      <c r="U576" s="90" t="str">
        <f>IF(O576=0,"",T576/O576)</f>
        <v/>
      </c>
      <c r="V576" s="240">
        <f>IF(P576="","",Q576-P576)</f>
        <v>-3000</v>
      </c>
      <c r="W576" s="90">
        <f>IF(P576=0,"",V576/P576)</f>
        <v>-1</v>
      </c>
      <c r="Y576" s="62"/>
      <c r="Z576" s="62"/>
      <c r="AA576" s="62"/>
      <c r="AB576" s="62"/>
      <c r="AC576" s="62"/>
      <c r="AD576" s="62"/>
      <c r="AE576" s="62"/>
      <c r="AF576" s="62"/>
      <c r="AG576" s="62"/>
      <c r="AH576" s="62"/>
      <c r="AI576" s="62"/>
    </row>
    <row r="577" spans="1:35" ht="26.25" customHeight="1">
      <c r="A577" s="67" t="s">
        <v>1522</v>
      </c>
      <c r="B577" s="77" t="s">
        <v>2999</v>
      </c>
      <c r="C577" s="49" t="s">
        <v>2995</v>
      </c>
      <c r="D577" s="49" t="s">
        <v>3001</v>
      </c>
      <c r="E577" s="426" t="s">
        <v>4086</v>
      </c>
      <c r="F577" s="426" t="s">
        <v>5325</v>
      </c>
      <c r="G577" s="435" t="s">
        <v>1092</v>
      </c>
      <c r="H577" s="435" t="s">
        <v>2939</v>
      </c>
      <c r="I577" s="436" t="s">
        <v>4077</v>
      </c>
      <c r="J577" s="437" t="s">
        <v>2700</v>
      </c>
      <c r="K577" s="438" t="s">
        <v>2701</v>
      </c>
      <c r="L577" s="46"/>
      <c r="M577" s="55"/>
      <c r="N577" s="88">
        <v>310373.90000000002</v>
      </c>
      <c r="O577" s="89">
        <v>333000</v>
      </c>
      <c r="P577" s="89">
        <v>390000</v>
      </c>
      <c r="Q577" s="89">
        <v>311000</v>
      </c>
      <c r="R577" s="240">
        <f>IF(N577="","",Q577-N577)</f>
        <v>626.09999999997672</v>
      </c>
      <c r="S577" s="90">
        <f>IF(N577=0,"",R577/N577)</f>
        <v>2.017244362364157E-3</v>
      </c>
      <c r="T577" s="240">
        <f>IF(O577="","",Q577-O577)</f>
        <v>-22000</v>
      </c>
      <c r="U577" s="90">
        <f>IF(O577=0,"",T577/O577)</f>
        <v>-6.6066066066066062E-2</v>
      </c>
      <c r="V577" s="240">
        <f>IF(P577="","",Q577-P577)</f>
        <v>-79000</v>
      </c>
      <c r="W577" s="90">
        <f>IF(P577=0,"",V577/P577)</f>
        <v>-0.20256410256410257</v>
      </c>
      <c r="Y577" s="62"/>
      <c r="Z577" s="62"/>
      <c r="AA577" s="62"/>
      <c r="AB577" s="62"/>
      <c r="AC577" s="62"/>
      <c r="AD577" s="62"/>
      <c r="AE577" s="62"/>
      <c r="AF577" s="62"/>
      <c r="AG577" s="62"/>
      <c r="AH577" s="62"/>
      <c r="AI577" s="62"/>
    </row>
    <row r="578" spans="1:35" ht="26.25" customHeight="1">
      <c r="A578" s="67" t="s">
        <v>2944</v>
      </c>
      <c r="B578" s="77" t="s">
        <v>2999</v>
      </c>
      <c r="C578" s="49" t="s">
        <v>2995</v>
      </c>
      <c r="D578" s="49" t="s">
        <v>1307</v>
      </c>
      <c r="E578" s="426" t="s">
        <v>4087</v>
      </c>
      <c r="F578" s="426" t="s">
        <v>5326</v>
      </c>
      <c r="G578" s="435" t="s">
        <v>1094</v>
      </c>
      <c r="H578" s="435" t="s">
        <v>2941</v>
      </c>
      <c r="I578" s="436" t="s">
        <v>4079</v>
      </c>
      <c r="J578" s="437" t="s">
        <v>2700</v>
      </c>
      <c r="K578" s="438" t="s">
        <v>2701</v>
      </c>
      <c r="L578" s="46"/>
      <c r="M578" s="55"/>
      <c r="N578" s="88">
        <v>8281.61</v>
      </c>
      <c r="O578" s="89">
        <v>12000</v>
      </c>
      <c r="P578" s="89">
        <v>9000</v>
      </c>
      <c r="Q578" s="89">
        <v>9000</v>
      </c>
      <c r="R578" s="240">
        <f>IF(N578="","",Q578-N578)</f>
        <v>718.38999999999942</v>
      </c>
      <c r="S578" s="90">
        <f>IF(N578=0,"",R578/N578)</f>
        <v>8.6745210170486101E-2</v>
      </c>
      <c r="T578" s="240">
        <f>IF(O578="","",Q578-O578)</f>
        <v>-3000</v>
      </c>
      <c r="U578" s="90">
        <f>IF(O578=0,"",T578/O578)</f>
        <v>-0.25</v>
      </c>
      <c r="V578" s="240">
        <f>IF(P578="","",Q578-P578)</f>
        <v>0</v>
      </c>
      <c r="W578" s="90">
        <f>IF(P578=0,"",V578/P578)</f>
        <v>0</v>
      </c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</row>
    <row r="579" spans="1:35" ht="26.25" customHeight="1">
      <c r="A579" s="68" t="s">
        <v>1523</v>
      </c>
      <c r="B579" s="78" t="s">
        <v>2999</v>
      </c>
      <c r="C579" s="50" t="s">
        <v>2997</v>
      </c>
      <c r="D579" s="50" t="s">
        <v>2993</v>
      </c>
      <c r="E579" s="420" t="s">
        <v>1525</v>
      </c>
      <c r="F579" s="420" t="s">
        <v>1524</v>
      </c>
      <c r="G579" s="435"/>
      <c r="H579" s="435"/>
      <c r="I579" s="436"/>
      <c r="J579" s="437"/>
      <c r="K579" s="438"/>
      <c r="L579" s="46"/>
      <c r="M579" s="55"/>
      <c r="N579" s="88">
        <v>0</v>
      </c>
      <c r="O579" s="89">
        <v>0</v>
      </c>
      <c r="P579" s="89">
        <v>0</v>
      </c>
      <c r="Q579" s="89">
        <v>0</v>
      </c>
      <c r="R579" s="240">
        <f>IF(N579="","",Q579-N579)</f>
        <v>0</v>
      </c>
      <c r="S579" s="90" t="str">
        <f>IF(N579=0,"",R579/N579)</f>
        <v/>
      </c>
      <c r="T579" s="240">
        <f>IF(O579="","",Q579-O579)</f>
        <v>0</v>
      </c>
      <c r="U579" s="90" t="str">
        <f>IF(O579=0,"",T579/O579)</f>
        <v/>
      </c>
      <c r="V579" s="240">
        <f>IF(P579="","",Q579-P579)</f>
        <v>0</v>
      </c>
      <c r="W579" s="90" t="str">
        <f>IF(P579=0,"",V579/P579)</f>
        <v/>
      </c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</row>
    <row r="580" spans="1:35" ht="36.75" customHeight="1">
      <c r="A580" s="67" t="s">
        <v>1526</v>
      </c>
      <c r="B580" s="77" t="s">
        <v>2999</v>
      </c>
      <c r="C580" s="49" t="s">
        <v>2997</v>
      </c>
      <c r="D580" s="49" t="s">
        <v>2991</v>
      </c>
      <c r="E580" s="426" t="s">
        <v>4088</v>
      </c>
      <c r="F580" s="426" t="s">
        <v>4089</v>
      </c>
      <c r="G580" s="435" t="s">
        <v>1084</v>
      </c>
      <c r="H580" s="435" t="s">
        <v>2935</v>
      </c>
      <c r="I580" s="436" t="s">
        <v>4068</v>
      </c>
      <c r="J580" s="437" t="s">
        <v>197</v>
      </c>
      <c r="K580" s="438" t="s">
        <v>2699</v>
      </c>
      <c r="L580" s="46"/>
      <c r="M580" s="55"/>
      <c r="N580" s="88">
        <v>280552.49</v>
      </c>
      <c r="O580" s="89">
        <v>288000</v>
      </c>
      <c r="P580" s="89">
        <v>281000</v>
      </c>
      <c r="Q580" s="89">
        <v>281000</v>
      </c>
      <c r="R580" s="240">
        <f>IF(N580="","",Q580-N580)</f>
        <v>447.51000000000931</v>
      </c>
      <c r="S580" s="90">
        <f>IF(N580=0,"",R580/N580)</f>
        <v>1.5951025777743385E-3</v>
      </c>
      <c r="T580" s="240">
        <f>IF(O580="","",Q580-O580)</f>
        <v>-7000</v>
      </c>
      <c r="U580" s="90">
        <f>IF(O580=0,"",T580/O580)</f>
        <v>-2.4305555555555556E-2</v>
      </c>
      <c r="V580" s="240">
        <f>IF(P580="","",Q580-P580)</f>
        <v>0</v>
      </c>
      <c r="W580" s="90">
        <f>IF(P580=0,"",V580/P580)</f>
        <v>0</v>
      </c>
      <c r="Y580" s="62"/>
      <c r="Z580" s="62"/>
      <c r="AA580" s="62"/>
      <c r="AB580" s="62"/>
      <c r="AC580" s="62"/>
      <c r="AD580" s="62"/>
      <c r="AE580" s="62"/>
      <c r="AF580" s="62"/>
      <c r="AG580" s="62"/>
      <c r="AH580" s="62"/>
      <c r="AI580" s="62"/>
    </row>
    <row r="581" spans="1:35" ht="36.75" customHeight="1">
      <c r="A581" s="67" t="s">
        <v>2945</v>
      </c>
      <c r="B581" s="77" t="s">
        <v>2999</v>
      </c>
      <c r="C581" s="49" t="s">
        <v>2997</v>
      </c>
      <c r="D581" s="49" t="s">
        <v>2656</v>
      </c>
      <c r="E581" s="426" t="s">
        <v>4090</v>
      </c>
      <c r="F581" s="426" t="s">
        <v>4091</v>
      </c>
      <c r="G581" s="435" t="s">
        <v>1086</v>
      </c>
      <c r="H581" s="435" t="s">
        <v>2937</v>
      </c>
      <c r="I581" s="436" t="s">
        <v>4071</v>
      </c>
      <c r="J581" s="437" t="s">
        <v>197</v>
      </c>
      <c r="K581" s="438" t="s">
        <v>2699</v>
      </c>
      <c r="L581" s="46"/>
      <c r="M581" s="55"/>
      <c r="N581" s="88">
        <v>9331.68</v>
      </c>
      <c r="O581" s="89">
        <v>9000</v>
      </c>
      <c r="P581" s="89">
        <v>9000</v>
      </c>
      <c r="Q581" s="89">
        <v>9000</v>
      </c>
      <c r="R581" s="240">
        <f>IF(N581="","",Q581-N581)</f>
        <v>-331.68000000000029</v>
      </c>
      <c r="S581" s="90">
        <f>IF(N581=0,"",R581/N581)</f>
        <v>-3.5543439123501906E-2</v>
      </c>
      <c r="T581" s="240">
        <f>IF(O581="","",Q581-O581)</f>
        <v>0</v>
      </c>
      <c r="U581" s="90">
        <f>IF(O581=0,"",T581/O581)</f>
        <v>0</v>
      </c>
      <c r="V581" s="240">
        <f>IF(P581="","",Q581-P581)</f>
        <v>0</v>
      </c>
      <c r="W581" s="90">
        <f>IF(P581=0,"",V581/P581)</f>
        <v>0</v>
      </c>
      <c r="Y581" s="62"/>
      <c r="Z581" s="62"/>
      <c r="AA581" s="62"/>
      <c r="AB581" s="62"/>
      <c r="AC581" s="62"/>
      <c r="AD581" s="62"/>
      <c r="AE581" s="62"/>
      <c r="AF581" s="62"/>
      <c r="AG581" s="62"/>
      <c r="AH581" s="62"/>
      <c r="AI581" s="62"/>
    </row>
    <row r="582" spans="1:35" ht="36.75" customHeight="1">
      <c r="A582" s="67" t="s">
        <v>1527</v>
      </c>
      <c r="B582" s="77" t="s">
        <v>2999</v>
      </c>
      <c r="C582" s="49" t="s">
        <v>2997</v>
      </c>
      <c r="D582" s="49" t="s">
        <v>3001</v>
      </c>
      <c r="E582" s="426" t="s">
        <v>4092</v>
      </c>
      <c r="F582" s="426" t="s">
        <v>5327</v>
      </c>
      <c r="G582" s="435" t="s">
        <v>1092</v>
      </c>
      <c r="H582" s="435" t="s">
        <v>2939</v>
      </c>
      <c r="I582" s="436" t="s">
        <v>4077</v>
      </c>
      <c r="J582" s="437" t="s">
        <v>2700</v>
      </c>
      <c r="K582" s="438" t="s">
        <v>2701</v>
      </c>
      <c r="L582" s="46"/>
      <c r="M582" s="55"/>
      <c r="N582" s="88">
        <v>1271849.9099999999</v>
      </c>
      <c r="O582" s="89">
        <v>1323000</v>
      </c>
      <c r="P582" s="89">
        <v>1272000</v>
      </c>
      <c r="Q582" s="89">
        <v>1272000</v>
      </c>
      <c r="R582" s="240">
        <f>IF(N582="","",Q582-N582)</f>
        <v>150.09000000008382</v>
      </c>
      <c r="S582" s="90">
        <f>IF(N582=0,"",R582/N582)</f>
        <v>1.1800920754877737E-4</v>
      </c>
      <c r="T582" s="240">
        <f>IF(O582="","",Q582-O582)</f>
        <v>-51000</v>
      </c>
      <c r="U582" s="90">
        <f>IF(O582=0,"",T582/O582)</f>
        <v>-3.8548752834467119E-2</v>
      </c>
      <c r="V582" s="240">
        <f>IF(P582="","",Q582-P582)</f>
        <v>0</v>
      </c>
      <c r="W582" s="90">
        <f>IF(P582=0,"",V582/P582)</f>
        <v>0</v>
      </c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</row>
    <row r="583" spans="1:35" ht="36.75" customHeight="1">
      <c r="A583" s="67" t="s">
        <v>2946</v>
      </c>
      <c r="B583" s="77" t="s">
        <v>2999</v>
      </c>
      <c r="C583" s="49" t="s">
        <v>2997</v>
      </c>
      <c r="D583" s="49" t="s">
        <v>1307</v>
      </c>
      <c r="E583" s="426" t="s">
        <v>4093</v>
      </c>
      <c r="F583" s="426" t="s">
        <v>5328</v>
      </c>
      <c r="G583" s="435" t="s">
        <v>1094</v>
      </c>
      <c r="H583" s="435" t="s">
        <v>2941</v>
      </c>
      <c r="I583" s="436" t="s">
        <v>4079</v>
      </c>
      <c r="J583" s="437" t="s">
        <v>2700</v>
      </c>
      <c r="K583" s="438" t="s">
        <v>2701</v>
      </c>
      <c r="L583" s="46"/>
      <c r="M583" s="55"/>
      <c r="N583" s="88">
        <v>30013.15</v>
      </c>
      <c r="O583" s="89">
        <v>32000</v>
      </c>
      <c r="P583" s="89">
        <v>30000</v>
      </c>
      <c r="Q583" s="89">
        <v>30000</v>
      </c>
      <c r="R583" s="240">
        <f>IF(N583="","",Q583-N583)</f>
        <v>-13.150000000001455</v>
      </c>
      <c r="S583" s="90">
        <f>IF(N583=0,"",R583/N583)</f>
        <v>-4.381412814050326E-4</v>
      </c>
      <c r="T583" s="240">
        <f>IF(O583="","",Q583-O583)</f>
        <v>-2000</v>
      </c>
      <c r="U583" s="90">
        <f>IF(O583=0,"",T583/O583)</f>
        <v>-6.25E-2</v>
      </c>
      <c r="V583" s="240">
        <f>IF(P583="","",Q583-P583)</f>
        <v>0</v>
      </c>
      <c r="W583" s="90">
        <f>IF(P583=0,"",V583/P583)</f>
        <v>0</v>
      </c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</row>
    <row r="584" spans="1:35" ht="25.5" customHeight="1">
      <c r="A584" s="68" t="s">
        <v>1528</v>
      </c>
      <c r="B584" s="78" t="s">
        <v>2999</v>
      </c>
      <c r="C584" s="50" t="s">
        <v>3002</v>
      </c>
      <c r="D584" s="50" t="s">
        <v>2993</v>
      </c>
      <c r="E584" s="434" t="s">
        <v>1530</v>
      </c>
      <c r="F584" s="434" t="s">
        <v>1529</v>
      </c>
      <c r="G584" s="435"/>
      <c r="H584" s="435"/>
      <c r="I584" s="436"/>
      <c r="J584" s="437"/>
      <c r="K584" s="438"/>
      <c r="L584" s="46"/>
      <c r="M584" s="55"/>
      <c r="N584" s="88">
        <v>0</v>
      </c>
      <c r="O584" s="89">
        <v>0</v>
      </c>
      <c r="P584" s="89">
        <v>0</v>
      </c>
      <c r="Q584" s="89">
        <v>0</v>
      </c>
      <c r="R584" s="240">
        <f>IF(N584="","",Q584-N584)</f>
        <v>0</v>
      </c>
      <c r="S584" s="90" t="str">
        <f>IF(N584=0,"",R584/N584)</f>
        <v/>
      </c>
      <c r="T584" s="240">
        <f>IF(O584="","",Q584-O584)</f>
        <v>0</v>
      </c>
      <c r="U584" s="90" t="str">
        <f>IF(O584=0,"",T584/O584)</f>
        <v/>
      </c>
      <c r="V584" s="240">
        <f>IF(P584="","",Q584-P584)</f>
        <v>0</v>
      </c>
      <c r="W584" s="90" t="str">
        <f>IF(P584=0,"",V584/P584)</f>
        <v/>
      </c>
      <c r="Y584" s="62"/>
      <c r="Z584" s="62"/>
      <c r="AA584" s="62"/>
      <c r="AB584" s="62"/>
      <c r="AC584" s="62"/>
      <c r="AD584" s="62"/>
      <c r="AE584" s="62"/>
      <c r="AF584" s="62"/>
      <c r="AG584" s="62"/>
      <c r="AH584" s="62"/>
      <c r="AI584" s="62"/>
    </row>
    <row r="585" spans="1:35" ht="25.5" customHeight="1">
      <c r="A585" s="67" t="s">
        <v>1531</v>
      </c>
      <c r="B585" s="77" t="s">
        <v>2999</v>
      </c>
      <c r="C585" s="49" t="s">
        <v>3002</v>
      </c>
      <c r="D585" s="49" t="s">
        <v>2991</v>
      </c>
      <c r="E585" s="426" t="s">
        <v>4094</v>
      </c>
      <c r="F585" s="426" t="s">
        <v>4095</v>
      </c>
      <c r="G585" s="435" t="s">
        <v>1084</v>
      </c>
      <c r="H585" s="435" t="s">
        <v>2935</v>
      </c>
      <c r="I585" s="436" t="s">
        <v>4068</v>
      </c>
      <c r="J585" s="437" t="s">
        <v>197</v>
      </c>
      <c r="K585" s="438" t="s">
        <v>2699</v>
      </c>
      <c r="L585" s="46"/>
      <c r="M585" s="55"/>
      <c r="N585" s="88">
        <v>1344211.66</v>
      </c>
      <c r="O585" s="89">
        <v>1422000</v>
      </c>
      <c r="P585" s="89">
        <v>1510000</v>
      </c>
      <c r="Q585" s="89">
        <v>1510000</v>
      </c>
      <c r="R585" s="240">
        <f>IF(N585="","",Q585-N585)</f>
        <v>165788.34000000008</v>
      </c>
      <c r="S585" s="90">
        <f>IF(N585=0,"",R585/N585)</f>
        <v>0.12333499621629536</v>
      </c>
      <c r="T585" s="240">
        <f>IF(O585="","",Q585-O585)</f>
        <v>88000</v>
      </c>
      <c r="U585" s="90">
        <f>IF(O585=0,"",T585/O585)</f>
        <v>6.1884669479606191E-2</v>
      </c>
      <c r="V585" s="240">
        <f>IF(P585="","",Q585-P585)</f>
        <v>0</v>
      </c>
      <c r="W585" s="90">
        <f>IF(P585=0,"",V585/P585)</f>
        <v>0</v>
      </c>
      <c r="Y585" s="62"/>
      <c r="Z585" s="62"/>
      <c r="AA585" s="62"/>
      <c r="AB585" s="62"/>
      <c r="AC585" s="62"/>
      <c r="AD585" s="62"/>
      <c r="AE585" s="62"/>
      <c r="AF585" s="62"/>
      <c r="AG585" s="62"/>
      <c r="AH585" s="62"/>
      <c r="AI585" s="62"/>
    </row>
    <row r="586" spans="1:35" ht="25.5" customHeight="1">
      <c r="A586" s="67" t="s">
        <v>2947</v>
      </c>
      <c r="B586" s="77" t="s">
        <v>2999</v>
      </c>
      <c r="C586" s="49" t="s">
        <v>3002</v>
      </c>
      <c r="D586" s="49" t="s">
        <v>2656</v>
      </c>
      <c r="E586" s="426" t="s">
        <v>4096</v>
      </c>
      <c r="F586" s="426" t="s">
        <v>4097</v>
      </c>
      <c r="G586" s="435" t="s">
        <v>1086</v>
      </c>
      <c r="H586" s="435" t="s">
        <v>2937</v>
      </c>
      <c r="I586" s="436" t="s">
        <v>4071</v>
      </c>
      <c r="J586" s="437" t="s">
        <v>197</v>
      </c>
      <c r="K586" s="438" t="s">
        <v>2699</v>
      </c>
      <c r="L586" s="46"/>
      <c r="M586" s="55"/>
      <c r="N586" s="88">
        <v>2759.51</v>
      </c>
      <c r="O586" s="89">
        <v>13000</v>
      </c>
      <c r="P586" s="89">
        <v>107000</v>
      </c>
      <c r="Q586" s="89">
        <v>107000</v>
      </c>
      <c r="R586" s="240">
        <f>IF(N586="","",Q586-N586)</f>
        <v>104240.49</v>
      </c>
      <c r="S586" s="90">
        <f>IF(N586=0,"",R586/N586)</f>
        <v>37.774999909404208</v>
      </c>
      <c r="T586" s="240">
        <f>IF(O586="","",Q586-O586)</f>
        <v>94000</v>
      </c>
      <c r="U586" s="90">
        <f>IF(O586=0,"",T586/O586)</f>
        <v>7.2307692307692308</v>
      </c>
      <c r="V586" s="240">
        <f>IF(P586="","",Q586-P586)</f>
        <v>0</v>
      </c>
      <c r="W586" s="90">
        <f>IF(P586=0,"",V586/P586)</f>
        <v>0</v>
      </c>
      <c r="Y586" s="62"/>
      <c r="Z586" s="62"/>
      <c r="AA586" s="62"/>
      <c r="AB586" s="62"/>
      <c r="AC586" s="62"/>
      <c r="AD586" s="62"/>
      <c r="AE586" s="62"/>
      <c r="AF586" s="62"/>
      <c r="AG586" s="62"/>
      <c r="AH586" s="62"/>
      <c r="AI586" s="62"/>
    </row>
    <row r="587" spans="1:35" ht="25.5" customHeight="1">
      <c r="A587" s="67" t="s">
        <v>1532</v>
      </c>
      <c r="B587" s="77" t="s">
        <v>2999</v>
      </c>
      <c r="C587" s="49" t="s">
        <v>3002</v>
      </c>
      <c r="D587" s="49" t="s">
        <v>3001</v>
      </c>
      <c r="E587" s="426" t="s">
        <v>4098</v>
      </c>
      <c r="F587" s="426" t="s">
        <v>5329</v>
      </c>
      <c r="G587" s="435" t="s">
        <v>1092</v>
      </c>
      <c r="H587" s="435" t="s">
        <v>2939</v>
      </c>
      <c r="I587" s="436" t="s">
        <v>4077</v>
      </c>
      <c r="J587" s="437" t="s">
        <v>2700</v>
      </c>
      <c r="K587" s="438" t="s">
        <v>2701</v>
      </c>
      <c r="L587" s="46"/>
      <c r="M587" s="55"/>
      <c r="N587" s="88">
        <v>9353018.3599999994</v>
      </c>
      <c r="O587" s="89">
        <v>9639000</v>
      </c>
      <c r="P587" s="89">
        <v>9902000</v>
      </c>
      <c r="Q587" s="89">
        <v>10283000</v>
      </c>
      <c r="R587" s="240">
        <f>IF(N587="","",Q587-N587)</f>
        <v>929981.6400000006</v>
      </c>
      <c r="S587" s="90">
        <f>IF(N587=0,"",R587/N587)</f>
        <v>9.9431178706678031E-2</v>
      </c>
      <c r="T587" s="240">
        <f>IF(O587="","",Q587-O587)</f>
        <v>644000</v>
      </c>
      <c r="U587" s="90">
        <f>IF(O587=0,"",T587/O587)</f>
        <v>6.6811909949164847E-2</v>
      </c>
      <c r="V587" s="240">
        <f>IF(P587="","",Q587-P587)</f>
        <v>381000</v>
      </c>
      <c r="W587" s="90">
        <f>IF(P587=0,"",V587/P587)</f>
        <v>3.8477075338315493E-2</v>
      </c>
      <c r="Y587" s="62"/>
      <c r="Z587" s="62"/>
      <c r="AA587" s="62"/>
      <c r="AB587" s="62"/>
      <c r="AC587" s="62"/>
      <c r="AD587" s="62"/>
      <c r="AE587" s="62"/>
      <c r="AF587" s="62"/>
      <c r="AG587" s="62"/>
      <c r="AH587" s="62"/>
      <c r="AI587" s="62"/>
    </row>
    <row r="588" spans="1:35" ht="25.5" customHeight="1">
      <c r="A588" s="67" t="s">
        <v>2948</v>
      </c>
      <c r="B588" s="77" t="s">
        <v>2999</v>
      </c>
      <c r="C588" s="49" t="s">
        <v>3002</v>
      </c>
      <c r="D588" s="49" t="s">
        <v>1307</v>
      </c>
      <c r="E588" s="426" t="s">
        <v>4099</v>
      </c>
      <c r="F588" s="426" t="s">
        <v>5330</v>
      </c>
      <c r="G588" s="435" t="s">
        <v>1094</v>
      </c>
      <c r="H588" s="435" t="s">
        <v>2941</v>
      </c>
      <c r="I588" s="436" t="s">
        <v>4079</v>
      </c>
      <c r="J588" s="437" t="s">
        <v>2700</v>
      </c>
      <c r="K588" s="438" t="s">
        <v>2701</v>
      </c>
      <c r="L588" s="46"/>
      <c r="M588" s="55"/>
      <c r="N588" s="88">
        <v>555571.82999999996</v>
      </c>
      <c r="O588" s="89">
        <v>650000</v>
      </c>
      <c r="P588" s="89">
        <v>720000</v>
      </c>
      <c r="Q588" s="89">
        <v>962000</v>
      </c>
      <c r="R588" s="240">
        <f>IF(N588="","",Q588-N588)</f>
        <v>406428.17000000004</v>
      </c>
      <c r="S588" s="90">
        <f>IF(N588=0,"",R588/N588)</f>
        <v>0.73154927599550912</v>
      </c>
      <c r="T588" s="240">
        <f>IF(O588="","",Q588-O588)</f>
        <v>312000</v>
      </c>
      <c r="U588" s="90">
        <f>IF(O588=0,"",T588/O588)</f>
        <v>0.48</v>
      </c>
      <c r="V588" s="240">
        <f>IF(P588="","",Q588-P588)</f>
        <v>242000</v>
      </c>
      <c r="W588" s="90">
        <f>IF(P588=0,"",V588/P588)</f>
        <v>0.33611111111111114</v>
      </c>
      <c r="Y588" s="62"/>
      <c r="Z588" s="62"/>
      <c r="AA588" s="62"/>
      <c r="AB588" s="62"/>
      <c r="AC588" s="62"/>
      <c r="AD588" s="62"/>
      <c r="AE588" s="62"/>
      <c r="AF588" s="62"/>
      <c r="AG588" s="62"/>
      <c r="AH588" s="62"/>
      <c r="AI588" s="62"/>
    </row>
    <row r="589" spans="1:35" ht="36.75" customHeight="1">
      <c r="A589" s="67" t="s">
        <v>1533</v>
      </c>
      <c r="B589" s="77" t="s">
        <v>2999</v>
      </c>
      <c r="C589" s="49" t="s">
        <v>3002</v>
      </c>
      <c r="D589" s="49" t="s">
        <v>2463</v>
      </c>
      <c r="E589" s="426" t="s">
        <v>4100</v>
      </c>
      <c r="F589" s="426" t="s">
        <v>4101</v>
      </c>
      <c r="G589" s="435" t="s">
        <v>1084</v>
      </c>
      <c r="H589" s="435" t="s">
        <v>2935</v>
      </c>
      <c r="I589" s="436" t="s">
        <v>4068</v>
      </c>
      <c r="J589" s="437" t="s">
        <v>197</v>
      </c>
      <c r="K589" s="438" t="s">
        <v>2699</v>
      </c>
      <c r="L589" s="46"/>
      <c r="M589" s="55"/>
      <c r="N589" s="88">
        <v>0</v>
      </c>
      <c r="O589" s="89">
        <v>0</v>
      </c>
      <c r="P589" s="89">
        <v>0</v>
      </c>
      <c r="Q589" s="89">
        <v>0</v>
      </c>
      <c r="R589" s="240">
        <f>IF(N589="","",Q589-N589)</f>
        <v>0</v>
      </c>
      <c r="S589" s="90" t="str">
        <f>IF(N589=0,"",R589/N589)</f>
        <v/>
      </c>
      <c r="T589" s="240">
        <f>IF(O589="","",Q589-O589)</f>
        <v>0</v>
      </c>
      <c r="U589" s="90" t="str">
        <f>IF(O589=0,"",T589/O589)</f>
        <v/>
      </c>
      <c r="V589" s="240">
        <f>IF(P589="","",Q589-P589)</f>
        <v>0</v>
      </c>
      <c r="W589" s="90" t="str">
        <f>IF(P589=0,"",V589/P589)</f>
        <v/>
      </c>
      <c r="Y589" s="62"/>
      <c r="Z589" s="62"/>
      <c r="AA589" s="62"/>
      <c r="AB589" s="62"/>
      <c r="AC589" s="62"/>
      <c r="AD589" s="62"/>
      <c r="AE589" s="62"/>
      <c r="AF589" s="62"/>
      <c r="AG589" s="62"/>
      <c r="AH589" s="62"/>
      <c r="AI589" s="62"/>
    </row>
    <row r="590" spans="1:35" ht="36.75" customHeight="1">
      <c r="A590" s="67" t="s">
        <v>2949</v>
      </c>
      <c r="B590" s="77" t="s">
        <v>2999</v>
      </c>
      <c r="C590" s="49" t="s">
        <v>3002</v>
      </c>
      <c r="D590" s="49" t="s">
        <v>2657</v>
      </c>
      <c r="E590" s="426" t="s">
        <v>4102</v>
      </c>
      <c r="F590" s="426" t="s">
        <v>4103</v>
      </c>
      <c r="G590" s="435" t="s">
        <v>1086</v>
      </c>
      <c r="H590" s="435" t="s">
        <v>2937</v>
      </c>
      <c r="I590" s="436" t="s">
        <v>4071</v>
      </c>
      <c r="J590" s="437" t="s">
        <v>197</v>
      </c>
      <c r="K590" s="438" t="s">
        <v>2699</v>
      </c>
      <c r="L590" s="46"/>
      <c r="M590" s="55"/>
      <c r="N590" s="88">
        <v>0</v>
      </c>
      <c r="O590" s="89">
        <v>0</v>
      </c>
      <c r="P590" s="89">
        <v>0</v>
      </c>
      <c r="Q590" s="89">
        <v>0</v>
      </c>
      <c r="R590" s="240">
        <f>IF(N590="","",Q590-N590)</f>
        <v>0</v>
      </c>
      <c r="S590" s="90" t="str">
        <f>IF(N590=0,"",R590/N590)</f>
        <v/>
      </c>
      <c r="T590" s="240">
        <f>IF(O590="","",Q590-O590)</f>
        <v>0</v>
      </c>
      <c r="U590" s="90" t="str">
        <f>IF(O590=0,"",T590/O590)</f>
        <v/>
      </c>
      <c r="V590" s="240">
        <f>IF(P590="","",Q590-P590)</f>
        <v>0</v>
      </c>
      <c r="W590" s="90" t="str">
        <f>IF(P590=0,"",V590/P590)</f>
        <v/>
      </c>
      <c r="Y590" s="62"/>
      <c r="Z590" s="62"/>
      <c r="AA590" s="62"/>
      <c r="AB590" s="62"/>
      <c r="AC590" s="62"/>
      <c r="AD590" s="62"/>
      <c r="AE590" s="62"/>
      <c r="AF590" s="62"/>
      <c r="AG590" s="62"/>
      <c r="AH590" s="62"/>
      <c r="AI590" s="62"/>
    </row>
    <row r="591" spans="1:35" ht="36.75" customHeight="1">
      <c r="A591" s="67" t="s">
        <v>1534</v>
      </c>
      <c r="B591" s="77" t="s">
        <v>2999</v>
      </c>
      <c r="C591" s="49" t="s">
        <v>3002</v>
      </c>
      <c r="D591" s="49" t="s">
        <v>1314</v>
      </c>
      <c r="E591" s="426" t="s">
        <v>4104</v>
      </c>
      <c r="F591" s="426" t="s">
        <v>5331</v>
      </c>
      <c r="G591" s="435" t="s">
        <v>1092</v>
      </c>
      <c r="H591" s="435" t="s">
        <v>2939</v>
      </c>
      <c r="I591" s="436" t="s">
        <v>4077</v>
      </c>
      <c r="J591" s="437" t="s">
        <v>2700</v>
      </c>
      <c r="K591" s="438" t="s">
        <v>2701</v>
      </c>
      <c r="L591" s="46"/>
      <c r="M591" s="55"/>
      <c r="N591" s="88">
        <v>0</v>
      </c>
      <c r="O591" s="89">
        <v>0</v>
      </c>
      <c r="P591" s="89">
        <v>0</v>
      </c>
      <c r="Q591" s="89">
        <v>0</v>
      </c>
      <c r="R591" s="240">
        <f>IF(N591="","",Q591-N591)</f>
        <v>0</v>
      </c>
      <c r="S591" s="90" t="str">
        <f>IF(N591=0,"",R591/N591)</f>
        <v/>
      </c>
      <c r="T591" s="240">
        <f>IF(O591="","",Q591-O591)</f>
        <v>0</v>
      </c>
      <c r="U591" s="90" t="str">
        <f>IF(O591=0,"",T591/O591)</f>
        <v/>
      </c>
      <c r="V591" s="240">
        <f>IF(P591="","",Q591-P591)</f>
        <v>0</v>
      </c>
      <c r="W591" s="90" t="str">
        <f>IF(P591=0,"",V591/P591)</f>
        <v/>
      </c>
      <c r="Y591" s="62"/>
      <c r="Z591" s="62"/>
      <c r="AA591" s="62"/>
      <c r="AB591" s="62"/>
      <c r="AC591" s="62"/>
      <c r="AD591" s="62"/>
      <c r="AE591" s="62"/>
      <c r="AF591" s="62"/>
      <c r="AG591" s="62"/>
      <c r="AH591" s="62"/>
      <c r="AI591" s="62"/>
    </row>
    <row r="592" spans="1:35" ht="36.75" customHeight="1">
      <c r="A592" s="67" t="s">
        <v>2397</v>
      </c>
      <c r="B592" s="77" t="s">
        <v>2999</v>
      </c>
      <c r="C592" s="49" t="s">
        <v>3002</v>
      </c>
      <c r="D592" s="49" t="s">
        <v>1283</v>
      </c>
      <c r="E592" s="426" t="s">
        <v>4105</v>
      </c>
      <c r="F592" s="426" t="s">
        <v>5332</v>
      </c>
      <c r="G592" s="435" t="s">
        <v>1094</v>
      </c>
      <c r="H592" s="435" t="s">
        <v>2941</v>
      </c>
      <c r="I592" s="436" t="s">
        <v>4079</v>
      </c>
      <c r="J592" s="437" t="s">
        <v>2700</v>
      </c>
      <c r="K592" s="438" t="s">
        <v>2701</v>
      </c>
      <c r="L592" s="46"/>
      <c r="M592" s="55"/>
      <c r="N592" s="88">
        <v>0</v>
      </c>
      <c r="O592" s="89">
        <v>0</v>
      </c>
      <c r="P592" s="89">
        <v>0</v>
      </c>
      <c r="Q592" s="89">
        <v>0</v>
      </c>
      <c r="R592" s="240">
        <f>IF(N592="","",Q592-N592)</f>
        <v>0</v>
      </c>
      <c r="S592" s="90" t="str">
        <f>IF(N592=0,"",R592/N592)</f>
        <v/>
      </c>
      <c r="T592" s="240">
        <f>IF(O592="","",Q592-O592)</f>
        <v>0</v>
      </c>
      <c r="U592" s="90" t="str">
        <f>IF(O592=0,"",T592/O592)</f>
        <v/>
      </c>
      <c r="V592" s="240">
        <f>IF(P592="","",Q592-P592)</f>
        <v>0</v>
      </c>
      <c r="W592" s="90" t="str">
        <f>IF(P592=0,"",V592/P592)</f>
        <v/>
      </c>
      <c r="Y592" s="62"/>
      <c r="Z592" s="62"/>
      <c r="AA592" s="62"/>
      <c r="AB592" s="62"/>
      <c r="AC592" s="62"/>
      <c r="AD592" s="62"/>
      <c r="AE592" s="62"/>
      <c r="AF592" s="62"/>
      <c r="AG592" s="62"/>
      <c r="AH592" s="62"/>
      <c r="AI592" s="62"/>
    </row>
    <row r="593" spans="1:35" ht="36.75" customHeight="1">
      <c r="A593" s="68" t="s">
        <v>1535</v>
      </c>
      <c r="B593" s="78" t="s">
        <v>2999</v>
      </c>
      <c r="C593" s="50" t="s">
        <v>2461</v>
      </c>
      <c r="D593" s="50" t="s">
        <v>2993</v>
      </c>
      <c r="E593" s="434" t="s">
        <v>4106</v>
      </c>
      <c r="F593" s="434" t="s">
        <v>4107</v>
      </c>
      <c r="G593" s="435"/>
      <c r="H593" s="435"/>
      <c r="I593" s="436"/>
      <c r="J593" s="437"/>
      <c r="K593" s="438"/>
      <c r="L593" s="46"/>
      <c r="M593" s="55"/>
      <c r="N593" s="88">
        <v>0</v>
      </c>
      <c r="O593" s="89">
        <v>0</v>
      </c>
      <c r="P593" s="89">
        <v>0</v>
      </c>
      <c r="Q593" s="89">
        <v>0</v>
      </c>
      <c r="R593" s="240">
        <f>IF(N593="","",Q593-N593)</f>
        <v>0</v>
      </c>
      <c r="S593" s="90" t="str">
        <f>IF(N593=0,"",R593/N593)</f>
        <v/>
      </c>
      <c r="T593" s="240">
        <f>IF(O593="","",Q593-O593)</f>
        <v>0</v>
      </c>
      <c r="U593" s="90" t="str">
        <f>IF(O593=0,"",T593/O593)</f>
        <v/>
      </c>
      <c r="V593" s="240">
        <f>IF(P593="","",Q593-P593)</f>
        <v>0</v>
      </c>
      <c r="W593" s="90" t="str">
        <f>IF(P593=0,"",V593/P593)</f>
        <v/>
      </c>
      <c r="Y593" s="62"/>
      <c r="Z593" s="62"/>
      <c r="AA593" s="62"/>
      <c r="AB593" s="62"/>
      <c r="AC593" s="62"/>
      <c r="AD593" s="62"/>
      <c r="AE593" s="62"/>
      <c r="AF593" s="62"/>
      <c r="AG593" s="62"/>
      <c r="AH593" s="62"/>
      <c r="AI593" s="62"/>
    </row>
    <row r="594" spans="1:35" ht="46.5" customHeight="1">
      <c r="A594" s="67" t="s">
        <v>1536</v>
      </c>
      <c r="B594" s="77" t="s">
        <v>2999</v>
      </c>
      <c r="C594" s="49" t="s">
        <v>2461</v>
      </c>
      <c r="D594" s="49" t="s">
        <v>2991</v>
      </c>
      <c r="E594" s="426" t="s">
        <v>4108</v>
      </c>
      <c r="F594" s="426" t="s">
        <v>5333</v>
      </c>
      <c r="G594" s="435" t="s">
        <v>1084</v>
      </c>
      <c r="H594" s="435" t="s">
        <v>2935</v>
      </c>
      <c r="I594" s="436" t="s">
        <v>4068</v>
      </c>
      <c r="J594" s="437" t="s">
        <v>197</v>
      </c>
      <c r="K594" s="438" t="s">
        <v>2699</v>
      </c>
      <c r="L594" s="46"/>
      <c r="M594" s="55"/>
      <c r="N594" s="88">
        <v>93396.18</v>
      </c>
      <c r="O594" s="89">
        <v>122000</v>
      </c>
      <c r="P594" s="89">
        <v>94000</v>
      </c>
      <c r="Q594" s="89">
        <v>94000</v>
      </c>
      <c r="R594" s="240">
        <f>IF(N594="","",Q594-N594)</f>
        <v>603.82000000000698</v>
      </c>
      <c r="S594" s="90">
        <f>IF(N594=0,"",R594/N594)</f>
        <v>6.4651466473254794E-3</v>
      </c>
      <c r="T594" s="240">
        <f>IF(O594="","",Q594-O594)</f>
        <v>-28000</v>
      </c>
      <c r="U594" s="90">
        <f>IF(O594=0,"",T594/O594)</f>
        <v>-0.22950819672131148</v>
      </c>
      <c r="V594" s="240">
        <f>IF(P594="","",Q594-P594)</f>
        <v>0</v>
      </c>
      <c r="W594" s="90">
        <f>IF(P594=0,"",V594/P594)</f>
        <v>0</v>
      </c>
      <c r="Y594" s="62"/>
      <c r="Z594" s="62"/>
      <c r="AA594" s="62"/>
      <c r="AB594" s="62"/>
      <c r="AC594" s="62"/>
      <c r="AD594" s="62"/>
      <c r="AE594" s="62"/>
      <c r="AF594" s="62"/>
      <c r="AG594" s="62"/>
      <c r="AH594" s="62"/>
      <c r="AI594" s="62"/>
    </row>
    <row r="595" spans="1:35" ht="51.75" customHeight="1">
      <c r="A595" s="67" t="s">
        <v>2398</v>
      </c>
      <c r="B595" s="77" t="s">
        <v>2999</v>
      </c>
      <c r="C595" s="49" t="s">
        <v>2461</v>
      </c>
      <c r="D595" s="49" t="s">
        <v>2656</v>
      </c>
      <c r="E595" s="426" t="s">
        <v>4109</v>
      </c>
      <c r="F595" s="426" t="s">
        <v>5334</v>
      </c>
      <c r="G595" s="435" t="s">
        <v>1086</v>
      </c>
      <c r="H595" s="435" t="s">
        <v>2937</v>
      </c>
      <c r="I595" s="436" t="s">
        <v>4071</v>
      </c>
      <c r="J595" s="437" t="s">
        <v>197</v>
      </c>
      <c r="K595" s="438" t="s">
        <v>2699</v>
      </c>
      <c r="L595" s="46"/>
      <c r="M595" s="55"/>
      <c r="N595" s="88">
        <v>4342.18</v>
      </c>
      <c r="O595" s="89">
        <v>4000</v>
      </c>
      <c r="P595" s="89">
        <v>4000</v>
      </c>
      <c r="Q595" s="89">
        <v>4000</v>
      </c>
      <c r="R595" s="240">
        <f>IF(N595="","",Q595-N595)</f>
        <v>-342.18000000000029</v>
      </c>
      <c r="S595" s="90">
        <f>IF(N595=0,"",R595/N595)</f>
        <v>-7.8803734529660274E-2</v>
      </c>
      <c r="T595" s="240">
        <f>IF(O595="","",Q595-O595)</f>
        <v>0</v>
      </c>
      <c r="U595" s="90">
        <f>IF(O595=0,"",T595/O595)</f>
        <v>0</v>
      </c>
      <c r="V595" s="240">
        <f>IF(P595="","",Q595-P595)</f>
        <v>0</v>
      </c>
      <c r="W595" s="90">
        <f>IF(P595=0,"",V595/P595)</f>
        <v>0</v>
      </c>
      <c r="Y595" s="62"/>
      <c r="Z595" s="62"/>
      <c r="AA595" s="62"/>
      <c r="AB595" s="62"/>
      <c r="AC595" s="62"/>
      <c r="AD595" s="62"/>
      <c r="AE595" s="62"/>
      <c r="AF595" s="62"/>
      <c r="AG595" s="62"/>
      <c r="AH595" s="62"/>
      <c r="AI595" s="62"/>
    </row>
    <row r="596" spans="1:35" ht="51.75" customHeight="1">
      <c r="A596" s="65" t="s">
        <v>1537</v>
      </c>
      <c r="B596" s="76" t="s">
        <v>2999</v>
      </c>
      <c r="C596" s="48" t="s">
        <v>2461</v>
      </c>
      <c r="D596" s="48" t="s">
        <v>1990</v>
      </c>
      <c r="E596" s="426" t="s">
        <v>4110</v>
      </c>
      <c r="F596" s="426" t="s">
        <v>5335</v>
      </c>
      <c r="G596" s="435" t="s">
        <v>1092</v>
      </c>
      <c r="H596" s="435" t="s">
        <v>2939</v>
      </c>
      <c r="I596" s="436" t="s">
        <v>4077</v>
      </c>
      <c r="J596" s="437" t="s">
        <v>2700</v>
      </c>
      <c r="K596" s="438" t="s">
        <v>2701</v>
      </c>
      <c r="L596" s="46"/>
      <c r="M596" s="55"/>
      <c r="N596" s="88">
        <v>735189.12</v>
      </c>
      <c r="O596" s="89">
        <v>790000</v>
      </c>
      <c r="P596" s="89">
        <v>735000</v>
      </c>
      <c r="Q596" s="89">
        <v>735000</v>
      </c>
      <c r="R596" s="240">
        <f>IF(N596="","",Q596-N596)</f>
        <v>-189.11999999999534</v>
      </c>
      <c r="S596" s="90">
        <f>IF(N596=0,"",R596/N596)</f>
        <v>-2.5723993303926389E-4</v>
      </c>
      <c r="T596" s="240">
        <f>IF(O596="","",Q596-O596)</f>
        <v>-55000</v>
      </c>
      <c r="U596" s="90">
        <f>IF(O596=0,"",T596/O596)</f>
        <v>-6.9620253164556958E-2</v>
      </c>
      <c r="V596" s="240">
        <f>IF(P596="","",Q596-P596)</f>
        <v>0</v>
      </c>
      <c r="W596" s="90">
        <f>IF(P596=0,"",V596/P596)</f>
        <v>0</v>
      </c>
      <c r="Y596" s="62"/>
      <c r="Z596" s="62"/>
      <c r="AA596" s="62"/>
      <c r="AB596" s="62"/>
      <c r="AC596" s="62"/>
      <c r="AD596" s="62"/>
      <c r="AE596" s="62"/>
      <c r="AF596" s="62"/>
      <c r="AG596" s="62"/>
      <c r="AH596" s="62"/>
      <c r="AI596" s="62"/>
    </row>
    <row r="597" spans="1:35" ht="51.75" customHeight="1">
      <c r="A597" s="65" t="s">
        <v>2399</v>
      </c>
      <c r="B597" s="76" t="s">
        <v>2999</v>
      </c>
      <c r="C597" s="48" t="s">
        <v>2461</v>
      </c>
      <c r="D597" s="48" t="s">
        <v>2306</v>
      </c>
      <c r="E597" s="426" t="s">
        <v>4111</v>
      </c>
      <c r="F597" s="426" t="s">
        <v>5336</v>
      </c>
      <c r="G597" s="435" t="s">
        <v>1094</v>
      </c>
      <c r="H597" s="435" t="s">
        <v>2941</v>
      </c>
      <c r="I597" s="436" t="s">
        <v>4079</v>
      </c>
      <c r="J597" s="437" t="s">
        <v>2700</v>
      </c>
      <c r="K597" s="438" t="s">
        <v>2701</v>
      </c>
      <c r="L597" s="46"/>
      <c r="M597" s="55"/>
      <c r="N597" s="88">
        <v>29880.97</v>
      </c>
      <c r="O597" s="89">
        <v>36000</v>
      </c>
      <c r="P597" s="89">
        <v>30000</v>
      </c>
      <c r="Q597" s="89">
        <v>30000</v>
      </c>
      <c r="R597" s="240">
        <f>IF(N597="","",Q597-N597)</f>
        <v>119.02999999999884</v>
      </c>
      <c r="S597" s="90">
        <f>IF(N597=0,"",R597/N597)</f>
        <v>3.9834717547656195E-3</v>
      </c>
      <c r="T597" s="240">
        <f>IF(O597="","",Q597-O597)</f>
        <v>-6000</v>
      </c>
      <c r="U597" s="90">
        <f>IF(O597=0,"",T597/O597)</f>
        <v>-0.16666666666666666</v>
      </c>
      <c r="V597" s="240">
        <f>IF(P597="","",Q597-P597)</f>
        <v>0</v>
      </c>
      <c r="W597" s="90">
        <f>IF(P597=0,"",V597/P597)</f>
        <v>0</v>
      </c>
      <c r="Y597" s="62"/>
      <c r="Z597" s="62"/>
      <c r="AA597" s="62"/>
      <c r="AB597" s="62"/>
      <c r="AC597" s="62"/>
      <c r="AD597" s="62"/>
      <c r="AE597" s="62"/>
      <c r="AF597" s="62"/>
      <c r="AG597" s="62"/>
      <c r="AH597" s="62"/>
      <c r="AI597" s="62"/>
    </row>
    <row r="598" spans="1:35" ht="36.75" customHeight="1">
      <c r="A598" s="67" t="s">
        <v>1538</v>
      </c>
      <c r="B598" s="77" t="s">
        <v>2999</v>
      </c>
      <c r="C598" s="49" t="s">
        <v>2461</v>
      </c>
      <c r="D598" s="49" t="s">
        <v>3001</v>
      </c>
      <c r="E598" s="426" t="s">
        <v>5337</v>
      </c>
      <c r="F598" s="426" t="s">
        <v>4112</v>
      </c>
      <c r="G598" s="435" t="s">
        <v>1084</v>
      </c>
      <c r="H598" s="435" t="s">
        <v>2935</v>
      </c>
      <c r="I598" s="436" t="s">
        <v>4068</v>
      </c>
      <c r="J598" s="437" t="s">
        <v>197</v>
      </c>
      <c r="K598" s="438" t="s">
        <v>2699</v>
      </c>
      <c r="L598" s="46"/>
      <c r="M598" s="55"/>
      <c r="N598" s="88">
        <v>302826.59999999998</v>
      </c>
      <c r="O598" s="89">
        <v>352000</v>
      </c>
      <c r="P598" s="89">
        <v>303000</v>
      </c>
      <c r="Q598" s="89">
        <v>303000</v>
      </c>
      <c r="R598" s="240">
        <f>IF(N598="","",Q598-N598)</f>
        <v>173.40000000002328</v>
      </c>
      <c r="S598" s="90">
        <f>IF(N598=0,"",R598/N598)</f>
        <v>5.7260491647703109E-4</v>
      </c>
      <c r="T598" s="240">
        <f>IF(O598="","",Q598-O598)</f>
        <v>-49000</v>
      </c>
      <c r="U598" s="90">
        <f>IF(O598=0,"",T598/O598)</f>
        <v>-0.13920454545454544</v>
      </c>
      <c r="V598" s="240">
        <f>IF(P598="","",Q598-P598)</f>
        <v>0</v>
      </c>
      <c r="W598" s="90">
        <f>IF(P598=0,"",V598/P598)</f>
        <v>0</v>
      </c>
      <c r="Y598" s="62"/>
      <c r="Z598" s="62"/>
      <c r="AA598" s="62"/>
      <c r="AB598" s="62"/>
      <c r="AC598" s="62"/>
      <c r="AD598" s="62"/>
      <c r="AE598" s="62"/>
      <c r="AF598" s="62"/>
      <c r="AG598" s="62"/>
      <c r="AH598" s="62"/>
      <c r="AI598" s="62"/>
    </row>
    <row r="599" spans="1:35" ht="36.75" customHeight="1">
      <c r="A599" s="67" t="s">
        <v>2400</v>
      </c>
      <c r="B599" s="77" t="s">
        <v>2999</v>
      </c>
      <c r="C599" s="49" t="s">
        <v>2461</v>
      </c>
      <c r="D599" s="49" t="s">
        <v>1307</v>
      </c>
      <c r="E599" s="426" t="s">
        <v>5338</v>
      </c>
      <c r="F599" s="426" t="s">
        <v>4113</v>
      </c>
      <c r="G599" s="435" t="s">
        <v>1086</v>
      </c>
      <c r="H599" s="435" t="s">
        <v>2937</v>
      </c>
      <c r="I599" s="436" t="s">
        <v>4071</v>
      </c>
      <c r="J599" s="437" t="s">
        <v>197</v>
      </c>
      <c r="K599" s="438" t="s">
        <v>2699</v>
      </c>
      <c r="L599" s="46"/>
      <c r="M599" s="55"/>
      <c r="N599" s="88">
        <v>1873</v>
      </c>
      <c r="O599" s="89">
        <v>2000</v>
      </c>
      <c r="P599" s="89">
        <v>2000</v>
      </c>
      <c r="Q599" s="89">
        <v>2000</v>
      </c>
      <c r="R599" s="240">
        <f>IF(N599="","",Q599-N599)</f>
        <v>127</v>
      </c>
      <c r="S599" s="90">
        <f>IF(N599=0,"",R599/N599)</f>
        <v>6.7805659369994664E-2</v>
      </c>
      <c r="T599" s="240">
        <f>IF(O599="","",Q599-O599)</f>
        <v>0</v>
      </c>
      <c r="U599" s="90">
        <f>IF(O599=0,"",T599/O599)</f>
        <v>0</v>
      </c>
      <c r="V599" s="240">
        <f>IF(P599="","",Q599-P599)</f>
        <v>0</v>
      </c>
      <c r="W599" s="90">
        <f>IF(P599=0,"",V599/P599)</f>
        <v>0</v>
      </c>
      <c r="Y599" s="62"/>
      <c r="Z599" s="62"/>
      <c r="AA599" s="62"/>
      <c r="AB599" s="62"/>
      <c r="AC599" s="62"/>
      <c r="AD599" s="62"/>
      <c r="AE599" s="62"/>
      <c r="AF599" s="62"/>
      <c r="AG599" s="62"/>
      <c r="AH599" s="62"/>
      <c r="AI599" s="62"/>
    </row>
    <row r="600" spans="1:35" ht="36.75" customHeight="1">
      <c r="A600" s="65" t="s">
        <v>2185</v>
      </c>
      <c r="B600" s="76" t="s">
        <v>2999</v>
      </c>
      <c r="C600" s="48" t="s">
        <v>2461</v>
      </c>
      <c r="D600" s="48" t="s">
        <v>1311</v>
      </c>
      <c r="E600" s="426" t="s">
        <v>5339</v>
      </c>
      <c r="F600" s="426" t="s">
        <v>4114</v>
      </c>
      <c r="G600" s="435" t="s">
        <v>1092</v>
      </c>
      <c r="H600" s="435" t="s">
        <v>2939</v>
      </c>
      <c r="I600" s="436" t="s">
        <v>4077</v>
      </c>
      <c r="J600" s="437" t="s">
        <v>2700</v>
      </c>
      <c r="K600" s="438" t="s">
        <v>2701</v>
      </c>
      <c r="L600" s="46"/>
      <c r="M600" s="55"/>
      <c r="N600" s="88">
        <v>243366.61</v>
      </c>
      <c r="O600" s="89">
        <v>338000</v>
      </c>
      <c r="P600" s="89">
        <v>245000</v>
      </c>
      <c r="Q600" s="89">
        <v>245000</v>
      </c>
      <c r="R600" s="240">
        <f>IF(N600="","",Q600-N600)</f>
        <v>1633.390000000014</v>
      </c>
      <c r="S600" s="90">
        <f>IF(N600=0,"",R600/N600)</f>
        <v>6.7116438035604558E-3</v>
      </c>
      <c r="T600" s="240">
        <f>IF(O600="","",Q600-O600)</f>
        <v>-93000</v>
      </c>
      <c r="U600" s="90">
        <f>IF(O600=0,"",T600/O600)</f>
        <v>-0.27514792899408286</v>
      </c>
      <c r="V600" s="240">
        <f>IF(P600="","",Q600-P600)</f>
        <v>0</v>
      </c>
      <c r="W600" s="90">
        <f>IF(P600=0,"",V600/P600)</f>
        <v>0</v>
      </c>
      <c r="Y600" s="62"/>
      <c r="Z600" s="62"/>
      <c r="AA600" s="62"/>
      <c r="AB600" s="62"/>
      <c r="AC600" s="62"/>
      <c r="AD600" s="62"/>
      <c r="AE600" s="62"/>
      <c r="AF600" s="62"/>
      <c r="AG600" s="62"/>
      <c r="AH600" s="62"/>
      <c r="AI600" s="62"/>
    </row>
    <row r="601" spans="1:35" ht="36.75" customHeight="1">
      <c r="A601" s="65" t="s">
        <v>2401</v>
      </c>
      <c r="B601" s="76" t="s">
        <v>2999</v>
      </c>
      <c r="C601" s="48" t="s">
        <v>2461</v>
      </c>
      <c r="D601" s="48" t="s">
        <v>1312</v>
      </c>
      <c r="E601" s="426" t="s">
        <v>5340</v>
      </c>
      <c r="F601" s="426" t="s">
        <v>4115</v>
      </c>
      <c r="G601" s="435" t="s">
        <v>1094</v>
      </c>
      <c r="H601" s="435" t="s">
        <v>2941</v>
      </c>
      <c r="I601" s="436" t="s">
        <v>4079</v>
      </c>
      <c r="J601" s="437" t="s">
        <v>2700</v>
      </c>
      <c r="K601" s="438" t="s">
        <v>2701</v>
      </c>
      <c r="L601" s="46"/>
      <c r="M601" s="55"/>
      <c r="N601" s="88">
        <v>7597.63</v>
      </c>
      <c r="O601" s="89">
        <v>17000</v>
      </c>
      <c r="P601" s="89">
        <v>8000</v>
      </c>
      <c r="Q601" s="89">
        <v>8000</v>
      </c>
      <c r="R601" s="240">
        <f>IF(N601="","",Q601-N601)</f>
        <v>402.36999999999989</v>
      </c>
      <c r="S601" s="90">
        <f>IF(N601=0,"",R601/N601)</f>
        <v>5.2959936190627853E-2</v>
      </c>
      <c r="T601" s="240">
        <f>IF(O601="","",Q601-O601)</f>
        <v>-9000</v>
      </c>
      <c r="U601" s="90">
        <f>IF(O601=0,"",T601/O601)</f>
        <v>-0.52941176470588236</v>
      </c>
      <c r="V601" s="240">
        <f>IF(P601="","",Q601-P601)</f>
        <v>0</v>
      </c>
      <c r="W601" s="90">
        <f>IF(P601=0,"",V601/P601)</f>
        <v>0</v>
      </c>
      <c r="Y601" s="62"/>
      <c r="Z601" s="62"/>
      <c r="AA601" s="62"/>
      <c r="AB601" s="62"/>
      <c r="AC601" s="62"/>
      <c r="AD601" s="62"/>
      <c r="AE601" s="62"/>
      <c r="AF601" s="62"/>
      <c r="AG601" s="62"/>
      <c r="AH601" s="62"/>
      <c r="AI601" s="62"/>
    </row>
    <row r="602" spans="1:35" ht="36.75" customHeight="1">
      <c r="A602" s="67" t="s">
        <v>2186</v>
      </c>
      <c r="B602" s="77" t="s">
        <v>2999</v>
      </c>
      <c r="C602" s="49" t="s">
        <v>2461</v>
      </c>
      <c r="D602" s="49" t="s">
        <v>2463</v>
      </c>
      <c r="E602" s="439" t="s">
        <v>4116</v>
      </c>
      <c r="F602" s="426" t="s">
        <v>4117</v>
      </c>
      <c r="G602" s="435" t="s">
        <v>1084</v>
      </c>
      <c r="H602" s="435" t="s">
        <v>2935</v>
      </c>
      <c r="I602" s="436" t="s">
        <v>4068</v>
      </c>
      <c r="J602" s="437" t="s">
        <v>197</v>
      </c>
      <c r="K602" s="438" t="s">
        <v>2699</v>
      </c>
      <c r="L602" s="46"/>
      <c r="M602" s="55"/>
      <c r="N602" s="88">
        <v>105529.04</v>
      </c>
      <c r="O602" s="89">
        <v>73000</v>
      </c>
      <c r="P602" s="89">
        <v>105000</v>
      </c>
      <c r="Q602" s="89">
        <v>105000</v>
      </c>
      <c r="R602" s="240">
        <f>IF(N602="","",Q602-N602)</f>
        <v>-529.0399999999936</v>
      </c>
      <c r="S602" s="90">
        <f>IF(N602=0,"",R602/N602)</f>
        <v>-5.0132172149011649E-3</v>
      </c>
      <c r="T602" s="240">
        <f>IF(O602="","",Q602-O602)</f>
        <v>32000</v>
      </c>
      <c r="U602" s="90">
        <f>IF(O602=0,"",T602/O602)</f>
        <v>0.43835616438356162</v>
      </c>
      <c r="V602" s="240">
        <f>IF(P602="","",Q602-P602)</f>
        <v>0</v>
      </c>
      <c r="W602" s="90">
        <f>IF(P602=0,"",V602/P602)</f>
        <v>0</v>
      </c>
      <c r="Y602" s="62"/>
      <c r="Z602" s="62"/>
      <c r="AA602" s="62"/>
      <c r="AB602" s="62"/>
      <c r="AC602" s="62"/>
      <c r="AD602" s="62"/>
      <c r="AE602" s="62"/>
      <c r="AF602" s="62"/>
      <c r="AG602" s="62"/>
      <c r="AH602" s="62"/>
      <c r="AI602" s="62"/>
    </row>
    <row r="603" spans="1:35" ht="36.75" customHeight="1">
      <c r="A603" s="67" t="s">
        <v>2402</v>
      </c>
      <c r="B603" s="77" t="s">
        <v>2999</v>
      </c>
      <c r="C603" s="49" t="s">
        <v>2461</v>
      </c>
      <c r="D603" s="49" t="s">
        <v>2657</v>
      </c>
      <c r="E603" s="439" t="s">
        <v>4118</v>
      </c>
      <c r="F603" s="426" t="s">
        <v>4119</v>
      </c>
      <c r="G603" s="435" t="s">
        <v>1086</v>
      </c>
      <c r="H603" s="435" t="s">
        <v>2937</v>
      </c>
      <c r="I603" s="436" t="s">
        <v>4071</v>
      </c>
      <c r="J603" s="437" t="s">
        <v>197</v>
      </c>
      <c r="K603" s="438" t="s">
        <v>2699</v>
      </c>
      <c r="L603" s="46"/>
      <c r="M603" s="55"/>
      <c r="N603" s="88">
        <v>1647.02</v>
      </c>
      <c r="O603" s="89">
        <v>1000</v>
      </c>
      <c r="P603" s="89">
        <v>0</v>
      </c>
      <c r="Q603" s="89">
        <v>0</v>
      </c>
      <c r="R603" s="240">
        <f>IF(N603="","",Q603-N603)</f>
        <v>-1647.02</v>
      </c>
      <c r="S603" s="90">
        <f>IF(N603=0,"",R603/N603)</f>
        <v>-1</v>
      </c>
      <c r="T603" s="240">
        <f>IF(O603="","",Q603-O603)</f>
        <v>-1000</v>
      </c>
      <c r="U603" s="90">
        <f>IF(O603=0,"",T603/O603)</f>
        <v>-1</v>
      </c>
      <c r="V603" s="240">
        <f>IF(P603="","",Q603-P603)</f>
        <v>0</v>
      </c>
      <c r="W603" s="90" t="str">
        <f>IF(P603=0,"",V603/P603)</f>
        <v/>
      </c>
      <c r="Y603" s="62"/>
      <c r="Z603" s="62"/>
      <c r="AA603" s="62"/>
      <c r="AB603" s="62"/>
      <c r="AC603" s="62"/>
      <c r="AD603" s="62"/>
      <c r="AE603" s="62"/>
      <c r="AF603" s="62"/>
      <c r="AG603" s="62"/>
      <c r="AH603" s="62"/>
      <c r="AI603" s="62"/>
    </row>
    <row r="604" spans="1:35" ht="36.75" customHeight="1">
      <c r="A604" s="65" t="s">
        <v>2187</v>
      </c>
      <c r="B604" s="76" t="s">
        <v>2999</v>
      </c>
      <c r="C604" s="48" t="s">
        <v>2461</v>
      </c>
      <c r="D604" s="48" t="s">
        <v>1461</v>
      </c>
      <c r="E604" s="439" t="s">
        <v>4120</v>
      </c>
      <c r="F604" s="426" t="s">
        <v>5341</v>
      </c>
      <c r="G604" s="435" t="s">
        <v>1092</v>
      </c>
      <c r="H604" s="435" t="s">
        <v>2939</v>
      </c>
      <c r="I604" s="436" t="s">
        <v>4077</v>
      </c>
      <c r="J604" s="437" t="s">
        <v>2700</v>
      </c>
      <c r="K604" s="438" t="s">
        <v>2701</v>
      </c>
      <c r="L604" s="46"/>
      <c r="M604" s="55"/>
      <c r="N604" s="88">
        <v>260642.27</v>
      </c>
      <c r="O604" s="89">
        <v>237000</v>
      </c>
      <c r="P604" s="89">
        <v>260000</v>
      </c>
      <c r="Q604" s="89">
        <v>270000</v>
      </c>
      <c r="R604" s="240">
        <f>IF(N604="","",Q604-N604)</f>
        <v>9357.7300000000105</v>
      </c>
      <c r="S604" s="90">
        <f>IF(N604=0,"",R604/N604)</f>
        <v>3.5902580191616698E-2</v>
      </c>
      <c r="T604" s="240">
        <f>IF(O604="","",Q604-O604)</f>
        <v>33000</v>
      </c>
      <c r="U604" s="90">
        <f>IF(O604=0,"",T604/O604)</f>
        <v>0.13924050632911392</v>
      </c>
      <c r="V604" s="240">
        <f>IF(P604="","",Q604-P604)</f>
        <v>10000</v>
      </c>
      <c r="W604" s="90">
        <f>IF(P604=0,"",V604/P604)</f>
        <v>3.8461538461538464E-2</v>
      </c>
      <c r="Y604" s="62"/>
      <c r="Z604" s="62"/>
      <c r="AA604" s="62"/>
      <c r="AB604" s="62"/>
      <c r="AC604" s="62"/>
      <c r="AD604" s="62"/>
      <c r="AE604" s="62"/>
      <c r="AF604" s="62"/>
      <c r="AG604" s="62"/>
      <c r="AH604" s="62"/>
      <c r="AI604" s="62"/>
    </row>
    <row r="605" spans="1:35" ht="36.75" customHeight="1">
      <c r="A605" s="65" t="s">
        <v>2507</v>
      </c>
      <c r="B605" s="76" t="s">
        <v>2999</v>
      </c>
      <c r="C605" s="48" t="s">
        <v>2461</v>
      </c>
      <c r="D605" s="48" t="s">
        <v>3004</v>
      </c>
      <c r="E605" s="439" t="s">
        <v>4121</v>
      </c>
      <c r="F605" s="426" t="s">
        <v>5342</v>
      </c>
      <c r="G605" s="435" t="s">
        <v>1094</v>
      </c>
      <c r="H605" s="435" t="s">
        <v>2941</v>
      </c>
      <c r="I605" s="436" t="s">
        <v>4079</v>
      </c>
      <c r="J605" s="437" t="s">
        <v>2700</v>
      </c>
      <c r="K605" s="438" t="s">
        <v>2701</v>
      </c>
      <c r="L605" s="46"/>
      <c r="M605" s="55"/>
      <c r="N605" s="88">
        <v>10991.83</v>
      </c>
      <c r="O605" s="89">
        <v>19000</v>
      </c>
      <c r="P605" s="89">
        <v>14000</v>
      </c>
      <c r="Q605" s="89">
        <v>56000</v>
      </c>
      <c r="R605" s="240">
        <f>IF(N605="","",Q605-N605)</f>
        <v>45008.17</v>
      </c>
      <c r="S605" s="90">
        <f>IF(N605=0,"",R605/N605)</f>
        <v>4.0946930583897307</v>
      </c>
      <c r="T605" s="240">
        <f>IF(O605="","",Q605-O605)</f>
        <v>37000</v>
      </c>
      <c r="U605" s="90">
        <f>IF(O605=0,"",T605/O605)</f>
        <v>1.9473684210526316</v>
      </c>
      <c r="V605" s="240">
        <f>IF(P605="","",Q605-P605)</f>
        <v>42000</v>
      </c>
      <c r="W605" s="90">
        <f>IF(P605=0,"",V605/P605)</f>
        <v>3</v>
      </c>
      <c r="Y605" s="62"/>
      <c r="Z605" s="62"/>
      <c r="AA605" s="62"/>
      <c r="AB605" s="62"/>
      <c r="AC605" s="62"/>
      <c r="AD605" s="62"/>
      <c r="AE605" s="62"/>
      <c r="AF605" s="62"/>
      <c r="AG605" s="62"/>
      <c r="AH605" s="62"/>
      <c r="AI605" s="62"/>
    </row>
    <row r="606" spans="1:35" ht="36.75" customHeight="1">
      <c r="A606" s="67" t="s">
        <v>2188</v>
      </c>
      <c r="B606" s="77" t="s">
        <v>2999</v>
      </c>
      <c r="C606" s="49" t="s">
        <v>2461</v>
      </c>
      <c r="D606" s="49" t="s">
        <v>1314</v>
      </c>
      <c r="E606" s="439" t="s">
        <v>4122</v>
      </c>
      <c r="F606" s="426" t="s">
        <v>4123</v>
      </c>
      <c r="G606" s="398" t="s">
        <v>1084</v>
      </c>
      <c r="H606" s="398" t="s">
        <v>2935</v>
      </c>
      <c r="I606" s="430" t="s">
        <v>4068</v>
      </c>
      <c r="J606" s="428" t="s">
        <v>197</v>
      </c>
      <c r="K606" s="429" t="s">
        <v>2699</v>
      </c>
      <c r="L606" s="46"/>
      <c r="M606" s="55"/>
      <c r="N606" s="88">
        <v>2000</v>
      </c>
      <c r="O606" s="89">
        <v>3000</v>
      </c>
      <c r="P606" s="89">
        <v>0</v>
      </c>
      <c r="Q606" s="89">
        <v>0</v>
      </c>
      <c r="R606" s="240">
        <f>IF(N606="","",Q606-N606)</f>
        <v>-2000</v>
      </c>
      <c r="S606" s="90">
        <f>IF(N606=0,"",R606/N606)</f>
        <v>-1</v>
      </c>
      <c r="T606" s="240">
        <f>IF(O606="","",Q606-O606)</f>
        <v>-3000</v>
      </c>
      <c r="U606" s="90">
        <f>IF(O606=0,"",T606/O606)</f>
        <v>-1</v>
      </c>
      <c r="V606" s="240">
        <f>IF(P606="","",Q606-P606)</f>
        <v>0</v>
      </c>
      <c r="W606" s="90" t="str">
        <f>IF(P606=0,"",V606/P606)</f>
        <v/>
      </c>
      <c r="Y606" s="62"/>
      <c r="Z606" s="62"/>
      <c r="AA606" s="62"/>
      <c r="AB606" s="62"/>
      <c r="AC606" s="62"/>
      <c r="AD606" s="62"/>
      <c r="AE606" s="62"/>
      <c r="AF606" s="62"/>
      <c r="AG606" s="62"/>
      <c r="AH606" s="62"/>
      <c r="AI606" s="62"/>
    </row>
    <row r="607" spans="1:35" ht="36.75" customHeight="1">
      <c r="A607" s="67" t="s">
        <v>2508</v>
      </c>
      <c r="B607" s="77" t="s">
        <v>2999</v>
      </c>
      <c r="C607" s="49" t="s">
        <v>2461</v>
      </c>
      <c r="D607" s="49" t="s">
        <v>1283</v>
      </c>
      <c r="E607" s="439" t="s">
        <v>4124</v>
      </c>
      <c r="F607" s="426" t="s">
        <v>4125</v>
      </c>
      <c r="G607" s="398" t="s">
        <v>1086</v>
      </c>
      <c r="H607" s="398" t="s">
        <v>2937</v>
      </c>
      <c r="I607" s="430" t="s">
        <v>4071</v>
      </c>
      <c r="J607" s="428" t="s">
        <v>197</v>
      </c>
      <c r="K607" s="429" t="s">
        <v>2699</v>
      </c>
      <c r="L607" s="46"/>
      <c r="M607" s="55"/>
      <c r="N607" s="88">
        <v>0</v>
      </c>
      <c r="O607" s="89">
        <v>0</v>
      </c>
      <c r="P607" s="89">
        <v>0</v>
      </c>
      <c r="Q607" s="89">
        <v>0</v>
      </c>
      <c r="R607" s="240">
        <f>IF(N607="","",Q607-N607)</f>
        <v>0</v>
      </c>
      <c r="S607" s="90" t="str">
        <f>IF(N607=0,"",R607/N607)</f>
        <v/>
      </c>
      <c r="T607" s="240">
        <f>IF(O607="","",Q607-O607)</f>
        <v>0</v>
      </c>
      <c r="U607" s="90" t="str">
        <f>IF(O607=0,"",T607/O607)</f>
        <v/>
      </c>
      <c r="V607" s="240">
        <f>IF(P607="","",Q607-P607)</f>
        <v>0</v>
      </c>
      <c r="W607" s="90" t="str">
        <f>IF(P607=0,"",V607/P607)</f>
        <v/>
      </c>
      <c r="Y607" s="62"/>
      <c r="Z607" s="62"/>
      <c r="AA607" s="62"/>
      <c r="AB607" s="62"/>
      <c r="AC607" s="62"/>
      <c r="AD607" s="62"/>
      <c r="AE607" s="62"/>
      <c r="AF607" s="62"/>
      <c r="AG607" s="62"/>
      <c r="AH607" s="62"/>
      <c r="AI607" s="62"/>
    </row>
    <row r="608" spans="1:35" ht="36.75" customHeight="1">
      <c r="A608" s="67" t="s">
        <v>2189</v>
      </c>
      <c r="B608" s="77" t="s">
        <v>2999</v>
      </c>
      <c r="C608" s="49" t="s">
        <v>2461</v>
      </c>
      <c r="D608" s="49" t="s">
        <v>1464</v>
      </c>
      <c r="E608" s="439" t="s">
        <v>4126</v>
      </c>
      <c r="F608" s="426" t="s">
        <v>4127</v>
      </c>
      <c r="G608" s="398" t="s">
        <v>1092</v>
      </c>
      <c r="H608" s="398" t="s">
        <v>2939</v>
      </c>
      <c r="I608" s="430" t="s">
        <v>4077</v>
      </c>
      <c r="J608" s="428" t="s">
        <v>2700</v>
      </c>
      <c r="K608" s="429" t="s">
        <v>2701</v>
      </c>
      <c r="L608" s="46"/>
      <c r="M608" s="55"/>
      <c r="N608" s="88">
        <v>5000</v>
      </c>
      <c r="O608" s="89">
        <v>5000</v>
      </c>
      <c r="P608" s="89">
        <v>5000</v>
      </c>
      <c r="Q608" s="89">
        <v>0</v>
      </c>
      <c r="R608" s="240">
        <f>IF(N608="","",Q608-N608)</f>
        <v>-5000</v>
      </c>
      <c r="S608" s="90">
        <f>IF(N608=0,"",R608/N608)</f>
        <v>-1</v>
      </c>
      <c r="T608" s="240">
        <f>IF(O608="","",Q608-O608)</f>
        <v>-5000</v>
      </c>
      <c r="U608" s="90">
        <f>IF(O608=0,"",T608/O608)</f>
        <v>-1</v>
      </c>
      <c r="V608" s="240">
        <f>IF(P608="","",Q608-P608)</f>
        <v>-5000</v>
      </c>
      <c r="W608" s="90">
        <f>IF(P608=0,"",V608/P608)</f>
        <v>-1</v>
      </c>
      <c r="Y608" s="62"/>
      <c r="Z608" s="62"/>
      <c r="AA608" s="62"/>
      <c r="AB608" s="62"/>
      <c r="AC608" s="62"/>
      <c r="AD608" s="62"/>
      <c r="AE608" s="62"/>
      <c r="AF608" s="62"/>
      <c r="AG608" s="62"/>
      <c r="AH608" s="62"/>
      <c r="AI608" s="62"/>
    </row>
    <row r="609" spans="1:35" ht="36.75" customHeight="1">
      <c r="A609" s="67" t="s">
        <v>2509</v>
      </c>
      <c r="B609" s="77" t="s">
        <v>2999</v>
      </c>
      <c r="C609" s="49" t="s">
        <v>2461</v>
      </c>
      <c r="D609" s="49" t="s">
        <v>2960</v>
      </c>
      <c r="E609" s="439" t="s">
        <v>4128</v>
      </c>
      <c r="F609" s="426" t="s">
        <v>4129</v>
      </c>
      <c r="G609" s="398" t="s">
        <v>1094</v>
      </c>
      <c r="H609" s="398" t="s">
        <v>2941</v>
      </c>
      <c r="I609" s="430" t="s">
        <v>4079</v>
      </c>
      <c r="J609" s="428" t="s">
        <v>2700</v>
      </c>
      <c r="K609" s="429" t="s">
        <v>2701</v>
      </c>
      <c r="L609" s="46"/>
      <c r="M609" s="55"/>
      <c r="N609" s="88">
        <v>4000</v>
      </c>
      <c r="O609" s="89">
        <v>4000</v>
      </c>
      <c r="P609" s="89">
        <v>4000</v>
      </c>
      <c r="Q609" s="89">
        <v>0</v>
      </c>
      <c r="R609" s="240">
        <f>IF(N609="","",Q609-N609)</f>
        <v>-4000</v>
      </c>
      <c r="S609" s="90">
        <f>IF(N609=0,"",R609/N609)</f>
        <v>-1</v>
      </c>
      <c r="T609" s="240">
        <f>IF(O609="","",Q609-O609)</f>
        <v>-4000</v>
      </c>
      <c r="U609" s="90">
        <f>IF(O609=0,"",T609/O609)</f>
        <v>-1</v>
      </c>
      <c r="V609" s="240">
        <f>IF(P609="","",Q609-P609)</f>
        <v>-4000</v>
      </c>
      <c r="W609" s="90">
        <f>IF(P609=0,"",V609/P609)</f>
        <v>-1</v>
      </c>
      <c r="Y609" s="62"/>
      <c r="Z609" s="62"/>
      <c r="AA609" s="62"/>
      <c r="AB609" s="62"/>
      <c r="AC609" s="62"/>
      <c r="AD609" s="62"/>
      <c r="AE609" s="62"/>
      <c r="AF609" s="62"/>
      <c r="AG609" s="62"/>
      <c r="AH609" s="62"/>
      <c r="AI609" s="62"/>
    </row>
    <row r="610" spans="1:35" ht="36.75" customHeight="1">
      <c r="A610" s="65" t="s">
        <v>2190</v>
      </c>
      <c r="B610" s="76" t="s">
        <v>2999</v>
      </c>
      <c r="C610" s="48" t="s">
        <v>2461</v>
      </c>
      <c r="D610" s="48" t="s">
        <v>2138</v>
      </c>
      <c r="E610" s="439" t="s">
        <v>4130</v>
      </c>
      <c r="F610" s="426" t="s">
        <v>4131</v>
      </c>
      <c r="G610" s="398" t="s">
        <v>4680</v>
      </c>
      <c r="H610" s="398" t="s">
        <v>4794</v>
      </c>
      <c r="I610" s="430" t="s">
        <v>4795</v>
      </c>
      <c r="J610" s="428" t="s">
        <v>2721</v>
      </c>
      <c r="K610" s="429" t="s">
        <v>2556</v>
      </c>
      <c r="L610" s="46"/>
      <c r="M610" s="55"/>
      <c r="N610" s="88">
        <v>30419.5</v>
      </c>
      <c r="O610" s="89">
        <v>38000</v>
      </c>
      <c r="P610" s="89">
        <v>38000</v>
      </c>
      <c r="Q610" s="89">
        <v>38000</v>
      </c>
      <c r="R610" s="240">
        <f>IF(N610="","",Q610-N610)</f>
        <v>7580.5</v>
      </c>
      <c r="S610" s="90">
        <f>IF(N610=0,"",R610/N610)</f>
        <v>0.24919870477818504</v>
      </c>
      <c r="T610" s="240">
        <f>IF(O610="","",Q610-O610)</f>
        <v>0</v>
      </c>
      <c r="U610" s="90">
        <f>IF(O610=0,"",T610/O610)</f>
        <v>0</v>
      </c>
      <c r="V610" s="240">
        <f>IF(P610="","",Q610-P610)</f>
        <v>0</v>
      </c>
      <c r="W610" s="90">
        <f>IF(P610=0,"",V610/P610)</f>
        <v>0</v>
      </c>
      <c r="Y610" s="62"/>
      <c r="Z610" s="62"/>
      <c r="AA610" s="62"/>
      <c r="AB610" s="62"/>
      <c r="AC610" s="62"/>
      <c r="AD610" s="62"/>
      <c r="AE610" s="62"/>
      <c r="AF610" s="62"/>
      <c r="AG610" s="62"/>
      <c r="AH610" s="62"/>
      <c r="AI610" s="62"/>
    </row>
    <row r="611" spans="1:35" ht="36.75" customHeight="1">
      <c r="A611" s="65" t="s">
        <v>2510</v>
      </c>
      <c r="B611" s="76" t="s">
        <v>2999</v>
      </c>
      <c r="C611" s="48" t="s">
        <v>2461</v>
      </c>
      <c r="D611" s="48" t="s">
        <v>2464</v>
      </c>
      <c r="E611" s="439" t="s">
        <v>4132</v>
      </c>
      <c r="F611" s="426" t="s">
        <v>4133</v>
      </c>
      <c r="G611" s="398" t="s">
        <v>4680</v>
      </c>
      <c r="H611" s="398" t="s">
        <v>4794</v>
      </c>
      <c r="I611" s="430" t="s">
        <v>4795</v>
      </c>
      <c r="J611" s="428" t="s">
        <v>2721</v>
      </c>
      <c r="K611" s="429" t="s">
        <v>2556</v>
      </c>
      <c r="L611" s="46"/>
      <c r="M611" s="55"/>
      <c r="N611" s="88">
        <v>242.75</v>
      </c>
      <c r="O611" s="89">
        <v>0</v>
      </c>
      <c r="P611" s="89">
        <v>0</v>
      </c>
      <c r="Q611" s="89">
        <v>0</v>
      </c>
      <c r="R611" s="240">
        <f>IF(N611="","",Q611-N611)</f>
        <v>-242.75</v>
      </c>
      <c r="S611" s="90">
        <f>IF(N611=0,"",R611/N611)</f>
        <v>-1</v>
      </c>
      <c r="T611" s="240">
        <f>IF(O611="","",Q611-O611)</f>
        <v>0</v>
      </c>
      <c r="U611" s="90" t="str">
        <f>IF(O611=0,"",T611/O611)</f>
        <v/>
      </c>
      <c r="V611" s="240">
        <f>IF(P611="","",Q611-P611)</f>
        <v>0</v>
      </c>
      <c r="W611" s="90" t="str">
        <f>IF(P611=0,"",V611/P611)</f>
        <v/>
      </c>
      <c r="Y611" s="62"/>
      <c r="Z611" s="62"/>
      <c r="AA611" s="62"/>
      <c r="AB611" s="62"/>
      <c r="AC611" s="62"/>
      <c r="AD611" s="62"/>
      <c r="AE611" s="62"/>
      <c r="AF611" s="62"/>
      <c r="AG611" s="62"/>
      <c r="AH611" s="62"/>
      <c r="AI611" s="62"/>
    </row>
    <row r="612" spans="1:35" ht="36.75" customHeight="1">
      <c r="A612" s="67" t="s">
        <v>2191</v>
      </c>
      <c r="B612" s="77" t="s">
        <v>2999</v>
      </c>
      <c r="C612" s="49" t="s">
        <v>2461</v>
      </c>
      <c r="D612" s="49" t="s">
        <v>79</v>
      </c>
      <c r="E612" s="439" t="s">
        <v>4134</v>
      </c>
      <c r="F612" s="426" t="s">
        <v>5343</v>
      </c>
      <c r="G612" s="398" t="s">
        <v>4680</v>
      </c>
      <c r="H612" s="398" t="s">
        <v>4794</v>
      </c>
      <c r="I612" s="430" t="s">
        <v>4795</v>
      </c>
      <c r="J612" s="428" t="s">
        <v>2721</v>
      </c>
      <c r="K612" s="429" t="s">
        <v>2556</v>
      </c>
      <c r="L612" s="46"/>
      <c r="M612" s="55"/>
      <c r="N612" s="88">
        <v>613086.81999999995</v>
      </c>
      <c r="O612" s="89">
        <v>710000</v>
      </c>
      <c r="P612" s="89">
        <v>710000</v>
      </c>
      <c r="Q612" s="89">
        <v>710000</v>
      </c>
      <c r="R612" s="240">
        <f>IF(N612="","",Q612-N612)</f>
        <v>96913.180000000051</v>
      </c>
      <c r="S612" s="90">
        <f>IF(N612=0,"",R612/N612)</f>
        <v>0.15807415334748195</v>
      </c>
      <c r="T612" s="240">
        <f>IF(O612="","",Q612-O612)</f>
        <v>0</v>
      </c>
      <c r="U612" s="90">
        <f>IF(O612=0,"",T612/O612)</f>
        <v>0</v>
      </c>
      <c r="V612" s="240">
        <f>IF(P612="","",Q612-P612)</f>
        <v>0</v>
      </c>
      <c r="W612" s="90">
        <f>IF(P612=0,"",V612/P612)</f>
        <v>0</v>
      </c>
      <c r="Y612" s="62"/>
      <c r="Z612" s="62"/>
      <c r="AA612" s="62"/>
      <c r="AB612" s="62"/>
      <c r="AC612" s="62"/>
      <c r="AD612" s="62"/>
      <c r="AE612" s="62"/>
      <c r="AF612" s="62"/>
      <c r="AG612" s="62"/>
      <c r="AH612" s="62"/>
      <c r="AI612" s="62"/>
    </row>
    <row r="613" spans="1:35" ht="36.75" customHeight="1">
      <c r="A613" s="67" t="s">
        <v>2511</v>
      </c>
      <c r="B613" s="77" t="s">
        <v>2999</v>
      </c>
      <c r="C613" s="49" t="s">
        <v>2461</v>
      </c>
      <c r="D613" s="49" t="s">
        <v>3219</v>
      </c>
      <c r="E613" s="439" t="s">
        <v>4135</v>
      </c>
      <c r="F613" s="426" t="s">
        <v>5344</v>
      </c>
      <c r="G613" s="398" t="s">
        <v>4680</v>
      </c>
      <c r="H613" s="398" t="s">
        <v>4794</v>
      </c>
      <c r="I613" s="430" t="s">
        <v>4795</v>
      </c>
      <c r="J613" s="428" t="s">
        <v>2721</v>
      </c>
      <c r="K613" s="429" t="s">
        <v>2556</v>
      </c>
      <c r="L613" s="46"/>
      <c r="M613" s="55"/>
      <c r="N613" s="88">
        <v>5980.85</v>
      </c>
      <c r="O613" s="89">
        <v>8000</v>
      </c>
      <c r="P613" s="89">
        <v>8000</v>
      </c>
      <c r="Q613" s="89">
        <v>8000</v>
      </c>
      <c r="R613" s="240">
        <f>IF(N613="","",Q613-N613)</f>
        <v>2019.1499999999996</v>
      </c>
      <c r="S613" s="90">
        <f>IF(N613=0,"",R613/N613)</f>
        <v>0.33760251469272756</v>
      </c>
      <c r="T613" s="240">
        <f>IF(O613="","",Q613-O613)</f>
        <v>0</v>
      </c>
      <c r="U613" s="90">
        <f>IF(O613=0,"",T613/O613)</f>
        <v>0</v>
      </c>
      <c r="V613" s="240">
        <f>IF(P613="","",Q613-P613)</f>
        <v>0</v>
      </c>
      <c r="W613" s="90">
        <f>IF(P613=0,"",V613/P613)</f>
        <v>0</v>
      </c>
      <c r="Y613" s="62"/>
      <c r="Z613" s="62"/>
      <c r="AA613" s="62"/>
      <c r="AB613" s="62"/>
      <c r="AC613" s="62"/>
      <c r="AD613" s="62"/>
      <c r="AE613" s="62"/>
      <c r="AF613" s="62"/>
      <c r="AG613" s="62"/>
      <c r="AH613" s="62"/>
      <c r="AI613" s="62"/>
    </row>
    <row r="614" spans="1:35" ht="15.75" customHeight="1">
      <c r="A614" s="64" t="s">
        <v>2192</v>
      </c>
      <c r="B614" s="86" t="s">
        <v>2193</v>
      </c>
      <c r="C614" s="87" t="s">
        <v>2992</v>
      </c>
      <c r="D614" s="87" t="s">
        <v>2993</v>
      </c>
      <c r="E614" s="415" t="s">
        <v>2195</v>
      </c>
      <c r="F614" s="415" t="s">
        <v>2194</v>
      </c>
      <c r="G614" s="416"/>
      <c r="H614" s="416"/>
      <c r="I614" s="417"/>
      <c r="J614" s="418"/>
      <c r="K614" s="419"/>
      <c r="L614" s="46"/>
      <c r="M614" s="96"/>
      <c r="N614" s="88">
        <v>0</v>
      </c>
      <c r="O614" s="89">
        <v>0</v>
      </c>
      <c r="P614" s="89">
        <v>0</v>
      </c>
      <c r="Q614" s="89">
        <v>0</v>
      </c>
      <c r="R614" s="240">
        <f>IF(N614="","",Q614-N614)</f>
        <v>0</v>
      </c>
      <c r="S614" s="90" t="str">
        <f>IF(N614=0,"",R614/N614)</f>
        <v/>
      </c>
      <c r="T614" s="240">
        <f>IF(O614="","",Q614-O614)</f>
        <v>0</v>
      </c>
      <c r="U614" s="90" t="str">
        <f>IF(O614=0,"",T614/O614)</f>
        <v/>
      </c>
      <c r="V614" s="240">
        <f>IF(P614="","",Q614-P614)</f>
        <v>0</v>
      </c>
      <c r="W614" s="90" t="str">
        <f>IF(P614=0,"",V614/P614)</f>
        <v/>
      </c>
      <c r="Y614" s="62"/>
      <c r="Z614" s="62"/>
      <c r="AA614" s="62"/>
      <c r="AB614" s="62"/>
      <c r="AC614" s="62"/>
      <c r="AD614" s="62"/>
      <c r="AE614" s="62"/>
      <c r="AF614" s="62"/>
      <c r="AG614" s="62"/>
      <c r="AH614" s="62"/>
      <c r="AI614" s="62"/>
    </row>
    <row r="615" spans="1:35" ht="28.5" customHeight="1">
      <c r="A615" s="66" t="s">
        <v>2196</v>
      </c>
      <c r="B615" s="75" t="s">
        <v>2193</v>
      </c>
      <c r="C615" s="52" t="s">
        <v>2994</v>
      </c>
      <c r="D615" s="52" t="s">
        <v>2993</v>
      </c>
      <c r="E615" s="434" t="s">
        <v>2512</v>
      </c>
      <c r="F615" s="420" t="s">
        <v>5109</v>
      </c>
      <c r="G615" s="435"/>
      <c r="H615" s="435"/>
      <c r="I615" s="436"/>
      <c r="J615" s="437"/>
      <c r="K615" s="438"/>
      <c r="L615" s="46"/>
      <c r="M615" s="55"/>
      <c r="N615" s="88">
        <v>0</v>
      </c>
      <c r="O615" s="89">
        <v>0</v>
      </c>
      <c r="P615" s="89">
        <v>0</v>
      </c>
      <c r="Q615" s="89">
        <v>0</v>
      </c>
      <c r="R615" s="240">
        <f>IF(N615="","",Q615-N615)</f>
        <v>0</v>
      </c>
      <c r="S615" s="90" t="str">
        <f>IF(N615=0,"",R615/N615)</f>
        <v/>
      </c>
      <c r="T615" s="240">
        <f>IF(O615="","",Q615-O615)</f>
        <v>0</v>
      </c>
      <c r="U615" s="90" t="str">
        <f>IF(O615=0,"",T615/O615)</f>
        <v/>
      </c>
      <c r="V615" s="240">
        <f>IF(P615="","",Q615-P615)</f>
        <v>0</v>
      </c>
      <c r="W615" s="90" t="str">
        <f>IF(P615=0,"",V615/P615)</f>
        <v/>
      </c>
      <c r="Y615" s="62"/>
      <c r="Z615" s="62"/>
      <c r="AA615" s="62"/>
      <c r="AB615" s="62"/>
      <c r="AC615" s="62"/>
      <c r="AD615" s="62"/>
      <c r="AE615" s="62"/>
      <c r="AF615" s="62"/>
      <c r="AG615" s="62"/>
      <c r="AH615" s="62"/>
      <c r="AI615" s="62"/>
    </row>
    <row r="616" spans="1:35" ht="28.5" customHeight="1">
      <c r="A616" s="67" t="s">
        <v>2513</v>
      </c>
      <c r="B616" s="77" t="s">
        <v>2193</v>
      </c>
      <c r="C616" s="49" t="s">
        <v>2994</v>
      </c>
      <c r="D616" s="49" t="s">
        <v>2911</v>
      </c>
      <c r="E616" s="426" t="s">
        <v>5345</v>
      </c>
      <c r="F616" s="426" t="s">
        <v>2514</v>
      </c>
      <c r="G616" s="398" t="s">
        <v>646</v>
      </c>
      <c r="H616" s="398" t="s">
        <v>2515</v>
      </c>
      <c r="I616" s="430" t="s">
        <v>2516</v>
      </c>
      <c r="J616" s="428" t="s">
        <v>3407</v>
      </c>
      <c r="K616" s="429" t="s">
        <v>2198</v>
      </c>
      <c r="L616" s="46"/>
      <c r="M616" s="55"/>
      <c r="N616" s="88">
        <v>0</v>
      </c>
      <c r="O616" s="89">
        <v>0</v>
      </c>
      <c r="P616" s="89">
        <v>0</v>
      </c>
      <c r="Q616" s="89">
        <v>0</v>
      </c>
      <c r="R616" s="240">
        <f>IF(N616="","",Q616-N616)</f>
        <v>0</v>
      </c>
      <c r="S616" s="90" t="str">
        <f>IF(N616=0,"",R616/N616)</f>
        <v/>
      </c>
      <c r="T616" s="240">
        <f>IF(O616="","",Q616-O616)</f>
        <v>0</v>
      </c>
      <c r="U616" s="90" t="str">
        <f>IF(O616=0,"",T616/O616)</f>
        <v/>
      </c>
      <c r="V616" s="240">
        <f>IF(P616="","",Q616-P616)</f>
        <v>0</v>
      </c>
      <c r="W616" s="90" t="str">
        <f>IF(P616=0,"",V616/P616)</f>
        <v/>
      </c>
      <c r="Y616" s="62"/>
      <c r="Z616" s="62"/>
      <c r="AA616" s="62"/>
      <c r="AB616" s="62"/>
      <c r="AC616" s="62"/>
      <c r="AD616" s="62"/>
      <c r="AE616" s="62"/>
      <c r="AF616" s="62"/>
      <c r="AG616" s="62"/>
      <c r="AH616" s="62"/>
      <c r="AI616" s="62"/>
    </row>
    <row r="617" spans="1:35" ht="28.5" customHeight="1">
      <c r="A617" s="65" t="s">
        <v>2197</v>
      </c>
      <c r="B617" s="76" t="s">
        <v>2193</v>
      </c>
      <c r="C617" s="48" t="s">
        <v>2994</v>
      </c>
      <c r="D617" s="48" t="s">
        <v>2991</v>
      </c>
      <c r="E617" s="439" t="s">
        <v>5346</v>
      </c>
      <c r="F617" s="426" t="s">
        <v>2517</v>
      </c>
      <c r="G617" s="435" t="s">
        <v>648</v>
      </c>
      <c r="H617" s="435" t="s">
        <v>2518</v>
      </c>
      <c r="I617" s="436" t="s">
        <v>2519</v>
      </c>
      <c r="J617" s="428" t="s">
        <v>3407</v>
      </c>
      <c r="K617" s="429" t="s">
        <v>2198</v>
      </c>
      <c r="L617" s="46"/>
      <c r="M617" s="55"/>
      <c r="N617" s="88">
        <v>1898867.28</v>
      </c>
      <c r="O617" s="89">
        <v>2270000</v>
      </c>
      <c r="P617" s="89">
        <v>1140000</v>
      </c>
      <c r="Q617" s="89">
        <v>1500000</v>
      </c>
      <c r="R617" s="240">
        <f>IF(N617="","",Q617-N617)</f>
        <v>-398867.28</v>
      </c>
      <c r="S617" s="90">
        <f>IF(N617=0,"",R617/N617)</f>
        <v>-0.21005537575011562</v>
      </c>
      <c r="T617" s="240">
        <f>IF(O617="","",Q617-O617)</f>
        <v>-770000</v>
      </c>
      <c r="U617" s="90">
        <f>IF(O617=0,"",T617/O617)</f>
        <v>-0.33920704845814981</v>
      </c>
      <c r="V617" s="240">
        <f>IF(P617="","",Q617-P617)</f>
        <v>360000</v>
      </c>
      <c r="W617" s="90">
        <f>IF(P617=0,"",V617/P617)</f>
        <v>0.31578947368421051</v>
      </c>
      <c r="Y617" s="62"/>
      <c r="Z617" s="62"/>
      <c r="AA617" s="62"/>
      <c r="AB617" s="62"/>
      <c r="AC617" s="62"/>
      <c r="AD617" s="62"/>
      <c r="AE617" s="62"/>
      <c r="AF617" s="62"/>
      <c r="AG617" s="62"/>
      <c r="AH617" s="62"/>
      <c r="AI617" s="62"/>
    </row>
    <row r="618" spans="1:35" ht="36" customHeight="1">
      <c r="A618" s="65" t="s">
        <v>2520</v>
      </c>
      <c r="B618" s="76" t="s">
        <v>2193</v>
      </c>
      <c r="C618" s="48" t="s">
        <v>2994</v>
      </c>
      <c r="D618" s="48" t="s">
        <v>3001</v>
      </c>
      <c r="E618" s="426" t="s">
        <v>5347</v>
      </c>
      <c r="F618" s="426" t="s">
        <v>2521</v>
      </c>
      <c r="G618" s="435" t="s">
        <v>313</v>
      </c>
      <c r="H618" s="435" t="s">
        <v>2522</v>
      </c>
      <c r="I618" s="436" t="s">
        <v>2523</v>
      </c>
      <c r="J618" s="428" t="s">
        <v>3407</v>
      </c>
      <c r="K618" s="429" t="s">
        <v>2198</v>
      </c>
      <c r="L618" s="46"/>
      <c r="M618" s="55"/>
      <c r="N618" s="88">
        <v>104588.22</v>
      </c>
      <c r="O618" s="89">
        <v>120000</v>
      </c>
      <c r="P618" s="89">
        <v>30000</v>
      </c>
      <c r="Q618" s="89">
        <v>50000</v>
      </c>
      <c r="R618" s="240">
        <f>IF(N618="","",Q618-N618)</f>
        <v>-54588.22</v>
      </c>
      <c r="S618" s="90">
        <f>IF(N618=0,"",R618/N618)</f>
        <v>-0.52193468824691724</v>
      </c>
      <c r="T618" s="240">
        <f>IF(O618="","",Q618-O618)</f>
        <v>-70000</v>
      </c>
      <c r="U618" s="90">
        <f>IF(O618=0,"",T618/O618)</f>
        <v>-0.58333333333333337</v>
      </c>
      <c r="V618" s="240">
        <f>IF(P618="","",Q618-P618)</f>
        <v>20000</v>
      </c>
      <c r="W618" s="90">
        <f>IF(P618=0,"",V618/P618)</f>
        <v>0.66666666666666663</v>
      </c>
      <c r="Y618" s="62"/>
      <c r="Z618" s="62"/>
      <c r="AA618" s="62"/>
      <c r="AB618" s="62"/>
      <c r="AC618" s="62"/>
      <c r="AD618" s="62"/>
      <c r="AE618" s="62"/>
      <c r="AF618" s="62"/>
      <c r="AG618" s="62"/>
      <c r="AH618" s="62"/>
      <c r="AI618" s="62"/>
    </row>
    <row r="619" spans="1:35" ht="28.5" customHeight="1">
      <c r="A619" s="65" t="s">
        <v>2524</v>
      </c>
      <c r="B619" s="76" t="s">
        <v>2193</v>
      </c>
      <c r="C619" s="48" t="s">
        <v>2994</v>
      </c>
      <c r="D619" s="48" t="s">
        <v>1314</v>
      </c>
      <c r="E619" s="439" t="s">
        <v>5348</v>
      </c>
      <c r="F619" s="426" t="s">
        <v>3324</v>
      </c>
      <c r="G619" s="435" t="s">
        <v>317</v>
      </c>
      <c r="H619" s="435" t="s">
        <v>3325</v>
      </c>
      <c r="I619" s="436" t="s">
        <v>3326</v>
      </c>
      <c r="J619" s="428" t="s">
        <v>3407</v>
      </c>
      <c r="K619" s="429" t="s">
        <v>2198</v>
      </c>
      <c r="L619" s="46"/>
      <c r="M619" s="55"/>
      <c r="N619" s="88">
        <v>98402.62</v>
      </c>
      <c r="O619" s="89">
        <v>142000</v>
      </c>
      <c r="P619" s="89">
        <v>30000</v>
      </c>
      <c r="Q619" s="89">
        <v>50000</v>
      </c>
      <c r="R619" s="240">
        <f>IF(N619="","",Q619-N619)</f>
        <v>-48402.619999999995</v>
      </c>
      <c r="S619" s="90">
        <f>IF(N619=0,"",R619/N619)</f>
        <v>-0.49188344781876742</v>
      </c>
      <c r="T619" s="240">
        <f>IF(O619="","",Q619-O619)</f>
        <v>-92000</v>
      </c>
      <c r="U619" s="90">
        <f>IF(O619=0,"",T619/O619)</f>
        <v>-0.647887323943662</v>
      </c>
      <c r="V619" s="240">
        <f>IF(P619="","",Q619-P619)</f>
        <v>20000</v>
      </c>
      <c r="W619" s="90">
        <f>IF(P619=0,"",V619/P619)</f>
        <v>0.66666666666666663</v>
      </c>
      <c r="Y619" s="62"/>
      <c r="Z619" s="62"/>
      <c r="AA619" s="62"/>
      <c r="AB619" s="62"/>
      <c r="AC619" s="62"/>
      <c r="AD619" s="62"/>
      <c r="AE619" s="62"/>
      <c r="AF619" s="62"/>
      <c r="AG619" s="62"/>
      <c r="AH619" s="62"/>
      <c r="AI619" s="62"/>
    </row>
    <row r="620" spans="1:35" ht="36" customHeight="1">
      <c r="A620" s="65" t="s">
        <v>3327</v>
      </c>
      <c r="B620" s="76" t="s">
        <v>2193</v>
      </c>
      <c r="C620" s="48" t="s">
        <v>2994</v>
      </c>
      <c r="D620" s="48" t="s">
        <v>1315</v>
      </c>
      <c r="E620" s="439" t="s">
        <v>5349</v>
      </c>
      <c r="F620" s="439" t="s">
        <v>3328</v>
      </c>
      <c r="G620" s="435" t="s">
        <v>1265</v>
      </c>
      <c r="H620" s="399" t="s">
        <v>4739</v>
      </c>
      <c r="I620" s="430" t="s">
        <v>3274</v>
      </c>
      <c r="J620" s="428" t="s">
        <v>2439</v>
      </c>
      <c r="K620" s="429" t="s">
        <v>3386</v>
      </c>
      <c r="L620" s="46"/>
      <c r="M620" s="55"/>
      <c r="N620" s="88">
        <v>34132.160000000003</v>
      </c>
      <c r="O620" s="89">
        <v>1368000</v>
      </c>
      <c r="P620" s="89">
        <v>100000</v>
      </c>
      <c r="Q620" s="89">
        <v>100000</v>
      </c>
      <c r="R620" s="240">
        <f>IF(N620="","",Q620-N620)</f>
        <v>65867.839999999997</v>
      </c>
      <c r="S620" s="90">
        <f>IF(N620=0,"",R620/N620)</f>
        <v>1.9297882114697689</v>
      </c>
      <c r="T620" s="240">
        <f>IF(O620="","",Q620-O620)</f>
        <v>-1268000</v>
      </c>
      <c r="U620" s="90">
        <f>IF(O620=0,"",T620/O620)</f>
        <v>-0.92690058479532167</v>
      </c>
      <c r="V620" s="240">
        <f>IF(P620="","",Q620-P620)</f>
        <v>0</v>
      </c>
      <c r="W620" s="90">
        <f>IF(P620=0,"",V620/P620)</f>
        <v>0</v>
      </c>
      <c r="Y620" s="62"/>
      <c r="Z620" s="62"/>
      <c r="AA620" s="62"/>
      <c r="AB620" s="62"/>
      <c r="AC620" s="62"/>
      <c r="AD620" s="62"/>
      <c r="AE620" s="62"/>
      <c r="AF620" s="62"/>
      <c r="AG620" s="62"/>
      <c r="AH620" s="62"/>
      <c r="AI620" s="62"/>
    </row>
    <row r="621" spans="1:35" ht="28.5" customHeight="1">
      <c r="A621" s="66" t="s">
        <v>2199</v>
      </c>
      <c r="B621" s="75" t="s">
        <v>2193</v>
      </c>
      <c r="C621" s="52" t="s">
        <v>2590</v>
      </c>
      <c r="D621" s="52" t="s">
        <v>2993</v>
      </c>
      <c r="E621" s="420" t="s">
        <v>2201</v>
      </c>
      <c r="F621" s="420" t="s">
        <v>2200</v>
      </c>
      <c r="G621" s="435"/>
      <c r="H621" s="435"/>
      <c r="I621" s="436"/>
      <c r="J621" s="437"/>
      <c r="K621" s="438"/>
      <c r="L621" s="46"/>
      <c r="M621" s="55"/>
      <c r="N621" s="88">
        <v>0</v>
      </c>
      <c r="O621" s="89">
        <v>0</v>
      </c>
      <c r="P621" s="89">
        <v>0</v>
      </c>
      <c r="Q621" s="89">
        <v>0</v>
      </c>
      <c r="R621" s="240">
        <f>IF(N621="","",Q621-N621)</f>
        <v>0</v>
      </c>
      <c r="S621" s="90" t="str">
        <f>IF(N621=0,"",R621/N621)</f>
        <v/>
      </c>
      <c r="T621" s="240">
        <f>IF(O621="","",Q621-O621)</f>
        <v>0</v>
      </c>
      <c r="U621" s="90" t="str">
        <f>IF(O621=0,"",T621/O621)</f>
        <v/>
      </c>
      <c r="V621" s="240">
        <f>IF(P621="","",Q621-P621)</f>
        <v>0</v>
      </c>
      <c r="W621" s="90" t="str">
        <f>IF(P621=0,"",V621/P621)</f>
        <v/>
      </c>
      <c r="Y621" s="62"/>
      <c r="Z621" s="62"/>
      <c r="AA621" s="62"/>
      <c r="AB621" s="62"/>
      <c r="AC621" s="62"/>
      <c r="AD621" s="62"/>
      <c r="AE621" s="62"/>
      <c r="AF621" s="62"/>
      <c r="AG621" s="62"/>
      <c r="AH621" s="62"/>
      <c r="AI621" s="62"/>
    </row>
    <row r="622" spans="1:35" ht="28.5" customHeight="1">
      <c r="A622" s="65" t="s">
        <v>2202</v>
      </c>
      <c r="B622" s="76" t="s">
        <v>2193</v>
      </c>
      <c r="C622" s="48" t="s">
        <v>2590</v>
      </c>
      <c r="D622" s="48" t="s">
        <v>2991</v>
      </c>
      <c r="E622" s="426" t="s">
        <v>5350</v>
      </c>
      <c r="F622" s="426" t="s">
        <v>5110</v>
      </c>
      <c r="G622" s="435" t="s">
        <v>561</v>
      </c>
      <c r="H622" s="435" t="s">
        <v>3549</v>
      </c>
      <c r="I622" s="436" t="s">
        <v>3830</v>
      </c>
      <c r="J622" s="437" t="s">
        <v>919</v>
      </c>
      <c r="K622" s="438" t="s">
        <v>2696</v>
      </c>
      <c r="L622" s="46"/>
      <c r="M622" s="55"/>
      <c r="N622" s="88">
        <v>7065293.2800000003</v>
      </c>
      <c r="O622" s="89">
        <v>7286000</v>
      </c>
      <c r="P622" s="89">
        <v>7403000</v>
      </c>
      <c r="Q622" s="89">
        <v>7291000</v>
      </c>
      <c r="R622" s="240">
        <f>IF(N622="","",Q622-N622)</f>
        <v>225706.71999999974</v>
      </c>
      <c r="S622" s="90">
        <f>IF(N622=0,"",R622/N622)</f>
        <v>3.1945838772031804E-2</v>
      </c>
      <c r="T622" s="240">
        <f>IF(O622="","",Q622-O622)</f>
        <v>5000</v>
      </c>
      <c r="U622" s="90">
        <f>IF(O622=0,"",T622/O622)</f>
        <v>6.8624759813340648E-4</v>
      </c>
      <c r="V622" s="240">
        <f>IF(P622="","",Q622-P622)</f>
        <v>-112000</v>
      </c>
      <c r="W622" s="90">
        <f>IF(P622=0,"",V622/P622)</f>
        <v>-1.5129001756044846E-2</v>
      </c>
      <c r="Y622" s="62"/>
      <c r="Z622" s="62"/>
      <c r="AA622" s="62"/>
      <c r="AB622" s="62"/>
      <c r="AC622" s="62"/>
      <c r="AD622" s="62"/>
      <c r="AE622" s="62"/>
      <c r="AF622" s="62"/>
      <c r="AG622" s="62"/>
      <c r="AH622" s="62"/>
      <c r="AI622" s="62"/>
    </row>
    <row r="623" spans="1:35" ht="28.5" customHeight="1">
      <c r="A623" s="65" t="s">
        <v>2203</v>
      </c>
      <c r="B623" s="76" t="s">
        <v>2193</v>
      </c>
      <c r="C623" s="48" t="s">
        <v>2590</v>
      </c>
      <c r="D623" s="48" t="s">
        <v>2656</v>
      </c>
      <c r="E623" s="426" t="s">
        <v>5351</v>
      </c>
      <c r="F623" s="426" t="s">
        <v>5352</v>
      </c>
      <c r="G623" s="435" t="s">
        <v>569</v>
      </c>
      <c r="H623" s="435" t="s">
        <v>3553</v>
      </c>
      <c r="I623" s="436" t="s">
        <v>3840</v>
      </c>
      <c r="J623" s="437" t="s">
        <v>942</v>
      </c>
      <c r="K623" s="438" t="s">
        <v>2697</v>
      </c>
      <c r="L623" s="46"/>
      <c r="M623" s="55"/>
      <c r="N623" s="88">
        <v>37174.870000000003</v>
      </c>
      <c r="O623" s="89">
        <v>24000</v>
      </c>
      <c r="P623" s="89">
        <v>70000</v>
      </c>
      <c r="Q623" s="89">
        <v>70000</v>
      </c>
      <c r="R623" s="240">
        <f>IF(N623="","",Q623-N623)</f>
        <v>32825.129999999997</v>
      </c>
      <c r="S623" s="90">
        <f>IF(N623=0,"",R623/N623)</f>
        <v>0.8829924623811729</v>
      </c>
      <c r="T623" s="240">
        <f>IF(O623="","",Q623-O623)</f>
        <v>46000</v>
      </c>
      <c r="U623" s="90">
        <f>IF(O623=0,"",T623/O623)</f>
        <v>1.9166666666666667</v>
      </c>
      <c r="V623" s="240">
        <f>IF(P623="","",Q623-P623)</f>
        <v>0</v>
      </c>
      <c r="W623" s="90">
        <f>IF(P623=0,"",V623/P623)</f>
        <v>0</v>
      </c>
      <c r="Y623" s="62"/>
      <c r="Z623" s="62"/>
      <c r="AA623" s="62"/>
      <c r="AB623" s="62"/>
      <c r="AC623" s="62"/>
      <c r="AD623" s="62"/>
      <c r="AE623" s="62"/>
      <c r="AF623" s="62"/>
      <c r="AG623" s="62"/>
      <c r="AH623" s="62"/>
      <c r="AI623" s="62"/>
    </row>
    <row r="624" spans="1:35" ht="28.5" customHeight="1">
      <c r="A624" s="65" t="s">
        <v>2204</v>
      </c>
      <c r="B624" s="76" t="s">
        <v>2193</v>
      </c>
      <c r="C624" s="48" t="s">
        <v>2590</v>
      </c>
      <c r="D624" s="48" t="s">
        <v>1289</v>
      </c>
      <c r="E624" s="426" t="s">
        <v>4161</v>
      </c>
      <c r="F624" s="426" t="s">
        <v>5111</v>
      </c>
      <c r="G624" s="435" t="s">
        <v>1352</v>
      </c>
      <c r="H624" s="435" t="s">
        <v>3557</v>
      </c>
      <c r="I624" s="436" t="s">
        <v>3848</v>
      </c>
      <c r="J624" s="437" t="s">
        <v>974</v>
      </c>
      <c r="K624" s="438" t="s">
        <v>2698</v>
      </c>
      <c r="L624" s="46"/>
      <c r="M624" s="55"/>
      <c r="N624" s="88">
        <v>75157.430000000008</v>
      </c>
      <c r="O624" s="89">
        <v>63000</v>
      </c>
      <c r="P624" s="89">
        <v>124000</v>
      </c>
      <c r="Q624" s="89">
        <v>124000</v>
      </c>
      <c r="R624" s="240">
        <f>IF(N624="","",Q624-N624)</f>
        <v>48842.569999999992</v>
      </c>
      <c r="S624" s="90">
        <f>IF(N624=0,"",R624/N624)</f>
        <v>0.649870145905734</v>
      </c>
      <c r="T624" s="240">
        <f>IF(O624="","",Q624-O624)</f>
        <v>61000</v>
      </c>
      <c r="U624" s="90">
        <f>IF(O624=0,"",T624/O624)</f>
        <v>0.96825396825396826</v>
      </c>
      <c r="V624" s="240">
        <f>IF(P624="","",Q624-P624)</f>
        <v>0</v>
      </c>
      <c r="W624" s="90">
        <f>IF(P624=0,"",V624/P624)</f>
        <v>0</v>
      </c>
      <c r="Y624" s="62"/>
      <c r="Z624" s="62"/>
      <c r="AA624" s="62"/>
      <c r="AB624" s="62"/>
      <c r="AC624" s="62"/>
      <c r="AD624" s="62"/>
      <c r="AE624" s="62"/>
      <c r="AF624" s="62"/>
      <c r="AG624" s="62"/>
      <c r="AH624" s="62"/>
      <c r="AI624" s="62"/>
    </row>
    <row r="625" spans="1:35" ht="18" customHeight="1">
      <c r="A625" s="65" t="s">
        <v>2205</v>
      </c>
      <c r="B625" s="76" t="s">
        <v>2193</v>
      </c>
      <c r="C625" s="48" t="s">
        <v>2590</v>
      </c>
      <c r="D625" s="48" t="s">
        <v>1290</v>
      </c>
      <c r="E625" s="426" t="s">
        <v>5353</v>
      </c>
      <c r="F625" s="426" t="s">
        <v>3329</v>
      </c>
      <c r="G625" s="435" t="s">
        <v>1076</v>
      </c>
      <c r="H625" s="435" t="s">
        <v>3046</v>
      </c>
      <c r="I625" s="436" t="s">
        <v>4016</v>
      </c>
      <c r="J625" s="437" t="s">
        <v>2700</v>
      </c>
      <c r="K625" s="438" t="s">
        <v>2701</v>
      </c>
      <c r="L625" s="46"/>
      <c r="M625" s="55"/>
      <c r="N625" s="88">
        <v>177916.92</v>
      </c>
      <c r="O625" s="89">
        <v>187000</v>
      </c>
      <c r="P625" s="89">
        <v>182000</v>
      </c>
      <c r="Q625" s="89">
        <v>182000</v>
      </c>
      <c r="R625" s="240">
        <f>IF(N625="","",Q625-N625)</f>
        <v>4083.0799999999872</v>
      </c>
      <c r="S625" s="90">
        <f>IF(N625=0,"",R625/N625)</f>
        <v>2.2949363107229975E-2</v>
      </c>
      <c r="T625" s="240">
        <f>IF(O625="","",Q625-O625)</f>
        <v>-5000</v>
      </c>
      <c r="U625" s="90">
        <f>IF(O625=0,"",T625/O625)</f>
        <v>-2.6737967914438502E-2</v>
      </c>
      <c r="V625" s="240">
        <f>IF(P625="","",Q625-P625)</f>
        <v>0</v>
      </c>
      <c r="W625" s="90">
        <f>IF(P625=0,"",V625/P625)</f>
        <v>0</v>
      </c>
      <c r="Y625" s="62"/>
      <c r="Z625" s="62"/>
      <c r="AA625" s="62"/>
      <c r="AB625" s="62"/>
      <c r="AC625" s="62"/>
      <c r="AD625" s="62"/>
      <c r="AE625" s="62"/>
      <c r="AF625" s="62"/>
      <c r="AG625" s="62"/>
      <c r="AH625" s="62"/>
      <c r="AI625" s="62"/>
    </row>
    <row r="626" spans="1:35" ht="28.5" customHeight="1">
      <c r="A626" s="65" t="s">
        <v>2206</v>
      </c>
      <c r="B626" s="76" t="s">
        <v>2193</v>
      </c>
      <c r="C626" s="48" t="s">
        <v>2590</v>
      </c>
      <c r="D626" s="48" t="s">
        <v>3001</v>
      </c>
      <c r="E626" s="426" t="s">
        <v>5354</v>
      </c>
      <c r="F626" s="426" t="s">
        <v>5112</v>
      </c>
      <c r="G626" s="398" t="s">
        <v>563</v>
      </c>
      <c r="H626" s="398" t="s">
        <v>3330</v>
      </c>
      <c r="I626" s="430" t="s">
        <v>3331</v>
      </c>
      <c r="J626" s="437" t="s">
        <v>919</v>
      </c>
      <c r="K626" s="438" t="s">
        <v>2696</v>
      </c>
      <c r="L626" s="46"/>
      <c r="M626" s="55"/>
      <c r="N626" s="88">
        <v>90546.06</v>
      </c>
      <c r="O626" s="89">
        <v>76000</v>
      </c>
      <c r="P626" s="89">
        <v>62000</v>
      </c>
      <c r="Q626" s="89">
        <v>62000</v>
      </c>
      <c r="R626" s="240">
        <f>IF(N626="","",Q626-N626)</f>
        <v>-28546.059999999998</v>
      </c>
      <c r="S626" s="90">
        <f>IF(N626=0,"",R626/N626)</f>
        <v>-0.31526562282224097</v>
      </c>
      <c r="T626" s="240">
        <f>IF(O626="","",Q626-O626)</f>
        <v>-14000</v>
      </c>
      <c r="U626" s="90">
        <f>IF(O626=0,"",T626/O626)</f>
        <v>-0.18421052631578946</v>
      </c>
      <c r="V626" s="240">
        <f>IF(P626="","",Q626-P626)</f>
        <v>0</v>
      </c>
      <c r="W626" s="90">
        <f>IF(P626=0,"",V626/P626)</f>
        <v>0</v>
      </c>
      <c r="Y626" s="62"/>
      <c r="Z626" s="62"/>
      <c r="AA626" s="62"/>
      <c r="AB626" s="62"/>
      <c r="AC626" s="62"/>
      <c r="AD626" s="62"/>
      <c r="AE626" s="62"/>
      <c r="AF626" s="62"/>
      <c r="AG626" s="62"/>
      <c r="AH626" s="62"/>
      <c r="AI626" s="62"/>
    </row>
    <row r="627" spans="1:35" ht="28.5" customHeight="1">
      <c r="A627" s="68" t="s">
        <v>2207</v>
      </c>
      <c r="B627" s="78" t="s">
        <v>2193</v>
      </c>
      <c r="C627" s="50" t="s">
        <v>2208</v>
      </c>
      <c r="D627" s="50" t="s">
        <v>2993</v>
      </c>
      <c r="E627" s="420" t="s">
        <v>1557</v>
      </c>
      <c r="F627" s="420" t="s">
        <v>1556</v>
      </c>
      <c r="G627" s="398"/>
      <c r="H627" s="398"/>
      <c r="I627" s="430"/>
      <c r="J627" s="437"/>
      <c r="K627" s="438"/>
      <c r="L627" s="46"/>
      <c r="M627" s="55"/>
      <c r="N627" s="88">
        <v>0</v>
      </c>
      <c r="O627" s="89">
        <v>0</v>
      </c>
      <c r="P627" s="89">
        <v>0</v>
      </c>
      <c r="Q627" s="89">
        <v>0</v>
      </c>
      <c r="R627" s="240">
        <f>IF(N627="","",Q627-N627)</f>
        <v>0</v>
      </c>
      <c r="S627" s="90" t="str">
        <f>IF(N627=0,"",R627/N627)</f>
        <v/>
      </c>
      <c r="T627" s="240">
        <f>IF(O627="","",Q627-O627)</f>
        <v>0</v>
      </c>
      <c r="U627" s="90" t="str">
        <f>IF(O627=0,"",T627/O627)</f>
        <v/>
      </c>
      <c r="V627" s="240">
        <f>IF(P627="","",Q627-P627)</f>
        <v>0</v>
      </c>
      <c r="W627" s="90" t="str">
        <f>IF(P627=0,"",V627/P627)</f>
        <v/>
      </c>
      <c r="Y627" s="62"/>
      <c r="Z627" s="62"/>
      <c r="AA627" s="62"/>
      <c r="AB627" s="62"/>
      <c r="AC627" s="62"/>
      <c r="AD627" s="62"/>
      <c r="AE627" s="62"/>
      <c r="AF627" s="62"/>
      <c r="AG627" s="62"/>
      <c r="AH627" s="62"/>
      <c r="AI627" s="62"/>
    </row>
    <row r="628" spans="1:35" ht="28.5" customHeight="1">
      <c r="A628" s="67" t="s">
        <v>1558</v>
      </c>
      <c r="B628" s="77" t="s">
        <v>2193</v>
      </c>
      <c r="C628" s="49" t="s">
        <v>2208</v>
      </c>
      <c r="D628" s="49" t="s">
        <v>2991</v>
      </c>
      <c r="E628" s="426" t="s">
        <v>1559</v>
      </c>
      <c r="F628" s="426" t="s">
        <v>5113</v>
      </c>
      <c r="G628" s="398" t="s">
        <v>1227</v>
      </c>
      <c r="H628" s="398" t="s">
        <v>3332</v>
      </c>
      <c r="I628" s="430" t="s">
        <v>1560</v>
      </c>
      <c r="J628" s="437" t="s">
        <v>3412</v>
      </c>
      <c r="K628" s="429" t="s">
        <v>2680</v>
      </c>
      <c r="L628" s="46"/>
      <c r="M628" s="55"/>
      <c r="N628" s="88">
        <v>0</v>
      </c>
      <c r="O628" s="89">
        <v>0</v>
      </c>
      <c r="P628" s="89">
        <v>465000</v>
      </c>
      <c r="Q628" s="89">
        <v>465000</v>
      </c>
      <c r="R628" s="240">
        <f>IF(N628="","",Q628-N628)</f>
        <v>465000</v>
      </c>
      <c r="S628" s="90" t="str">
        <f>IF(N628=0,"",R628/N628)</f>
        <v/>
      </c>
      <c r="T628" s="240">
        <f>IF(O628="","",Q628-O628)</f>
        <v>465000</v>
      </c>
      <c r="U628" s="90" t="str">
        <f>IF(O628=0,"",T628/O628)</f>
        <v/>
      </c>
      <c r="V628" s="240">
        <f>IF(P628="","",Q628-P628)</f>
        <v>0</v>
      </c>
      <c r="W628" s="90">
        <f>IF(P628=0,"",V628/P628)</f>
        <v>0</v>
      </c>
      <c r="Y628" s="62"/>
      <c r="Z628" s="62"/>
      <c r="AA628" s="62"/>
      <c r="AB628" s="62"/>
      <c r="AC628" s="62"/>
      <c r="AD628" s="62"/>
      <c r="AE628" s="62"/>
      <c r="AF628" s="62"/>
      <c r="AG628" s="62"/>
      <c r="AH628" s="62"/>
      <c r="AI628" s="62"/>
    </row>
    <row r="629" spans="1:35" ht="28.5" customHeight="1">
      <c r="A629" s="65" t="s">
        <v>1561</v>
      </c>
      <c r="B629" s="76" t="s">
        <v>2193</v>
      </c>
      <c r="C629" s="48" t="s">
        <v>2208</v>
      </c>
      <c r="D629" s="48" t="s">
        <v>1990</v>
      </c>
      <c r="E629" s="439" t="s">
        <v>1562</v>
      </c>
      <c r="F629" s="426" t="s">
        <v>5114</v>
      </c>
      <c r="G629" s="435" t="s">
        <v>1227</v>
      </c>
      <c r="H629" s="435" t="s">
        <v>3332</v>
      </c>
      <c r="I629" s="436" t="s">
        <v>1560</v>
      </c>
      <c r="J629" s="437" t="s">
        <v>3412</v>
      </c>
      <c r="K629" s="429" t="s">
        <v>2680</v>
      </c>
      <c r="L629" s="46"/>
      <c r="M629" s="55"/>
      <c r="N629" s="88">
        <v>0</v>
      </c>
      <c r="O629" s="89">
        <v>0</v>
      </c>
      <c r="P629" s="89">
        <v>44000</v>
      </c>
      <c r="Q629" s="89">
        <v>44000</v>
      </c>
      <c r="R629" s="240">
        <f>IF(N629="","",Q629-N629)</f>
        <v>44000</v>
      </c>
      <c r="S629" s="90" t="str">
        <f>IF(N629=0,"",R629/N629)</f>
        <v/>
      </c>
      <c r="T629" s="240">
        <f>IF(O629="","",Q629-O629)</f>
        <v>44000</v>
      </c>
      <c r="U629" s="90" t="str">
        <f>IF(O629=0,"",T629/O629)</f>
        <v/>
      </c>
      <c r="V629" s="240">
        <f>IF(P629="","",Q629-P629)</f>
        <v>0</v>
      </c>
      <c r="W629" s="90">
        <f>IF(P629=0,"",V629/P629)</f>
        <v>0</v>
      </c>
      <c r="Y629" s="62"/>
      <c r="Z629" s="62"/>
      <c r="AA629" s="62"/>
      <c r="AB629" s="62"/>
      <c r="AC629" s="62"/>
      <c r="AD629" s="62"/>
      <c r="AE629" s="62"/>
      <c r="AF629" s="62"/>
      <c r="AG629" s="62"/>
      <c r="AH629" s="62"/>
      <c r="AI629" s="62"/>
    </row>
    <row r="630" spans="1:35" ht="28.5" customHeight="1">
      <c r="A630" s="65" t="s">
        <v>1563</v>
      </c>
      <c r="B630" s="76" t="s">
        <v>2193</v>
      </c>
      <c r="C630" s="48" t="s">
        <v>2208</v>
      </c>
      <c r="D630" s="48" t="s">
        <v>3001</v>
      </c>
      <c r="E630" s="439" t="s">
        <v>1564</v>
      </c>
      <c r="F630" s="426" t="s">
        <v>5115</v>
      </c>
      <c r="G630" s="435" t="s">
        <v>892</v>
      </c>
      <c r="H630" s="435" t="s">
        <v>3333</v>
      </c>
      <c r="I630" s="436" t="s">
        <v>1565</v>
      </c>
      <c r="J630" s="437" t="s">
        <v>2690</v>
      </c>
      <c r="K630" s="438" t="s">
        <v>3252</v>
      </c>
      <c r="L630" s="46"/>
      <c r="M630" s="55"/>
      <c r="N630" s="88">
        <v>40246.42</v>
      </c>
      <c r="O630" s="89">
        <v>40000</v>
      </c>
      <c r="P630" s="89">
        <v>74000</v>
      </c>
      <c r="Q630" s="89">
        <v>74000</v>
      </c>
      <c r="R630" s="240">
        <f>IF(N630="","",Q630-N630)</f>
        <v>33753.58</v>
      </c>
      <c r="S630" s="90">
        <f>IF(N630=0,"",R630/N630)</f>
        <v>0.83867285587140428</v>
      </c>
      <c r="T630" s="240">
        <f>IF(O630="","",Q630-O630)</f>
        <v>34000</v>
      </c>
      <c r="U630" s="90">
        <f>IF(O630=0,"",T630/O630)</f>
        <v>0.85</v>
      </c>
      <c r="V630" s="240">
        <f>IF(P630="","",Q630-P630)</f>
        <v>0</v>
      </c>
      <c r="W630" s="90">
        <f>IF(P630=0,"",V630/P630)</f>
        <v>0</v>
      </c>
      <c r="Y630" s="62"/>
      <c r="Z630" s="62"/>
      <c r="AA630" s="62"/>
      <c r="AB630" s="62"/>
      <c r="AC630" s="62"/>
      <c r="AD630" s="62"/>
      <c r="AE630" s="62"/>
      <c r="AF630" s="62"/>
      <c r="AG630" s="62"/>
      <c r="AH630" s="62"/>
      <c r="AI630" s="62"/>
    </row>
    <row r="631" spans="1:35" ht="28.5" customHeight="1">
      <c r="A631" s="72" t="s">
        <v>1566</v>
      </c>
      <c r="B631" s="79" t="s">
        <v>2193</v>
      </c>
      <c r="C631" s="57" t="s">
        <v>2208</v>
      </c>
      <c r="D631" s="57" t="s">
        <v>1311</v>
      </c>
      <c r="E631" s="439" t="s">
        <v>1567</v>
      </c>
      <c r="F631" s="426" t="s">
        <v>5116</v>
      </c>
      <c r="G631" s="435" t="s">
        <v>892</v>
      </c>
      <c r="H631" s="435" t="s">
        <v>3333</v>
      </c>
      <c r="I631" s="436" t="s">
        <v>1565</v>
      </c>
      <c r="J631" s="437" t="s">
        <v>2690</v>
      </c>
      <c r="K631" s="438" t="s">
        <v>3252</v>
      </c>
      <c r="L631" s="46"/>
      <c r="M631" s="55"/>
      <c r="N631" s="88">
        <v>11230.25</v>
      </c>
      <c r="O631" s="89">
        <v>10000</v>
      </c>
      <c r="P631" s="89">
        <v>14000</v>
      </c>
      <c r="Q631" s="89">
        <v>14000</v>
      </c>
      <c r="R631" s="240">
        <f>IF(N631="","",Q631-N631)</f>
        <v>2769.75</v>
      </c>
      <c r="S631" s="90">
        <f>IF(N631=0,"",R631/N631)</f>
        <v>0.24663297789452596</v>
      </c>
      <c r="T631" s="240">
        <f>IF(O631="","",Q631-O631)</f>
        <v>4000</v>
      </c>
      <c r="U631" s="90">
        <f>IF(O631=0,"",T631/O631)</f>
        <v>0.4</v>
      </c>
      <c r="V631" s="240">
        <f>IF(P631="","",Q631-P631)</f>
        <v>0</v>
      </c>
      <c r="W631" s="90">
        <f>IF(P631=0,"",V631/P631)</f>
        <v>0</v>
      </c>
      <c r="Y631" s="62"/>
      <c r="Z631" s="62"/>
      <c r="AA631" s="62"/>
      <c r="AB631" s="62"/>
      <c r="AC631" s="62"/>
      <c r="AD631" s="62"/>
      <c r="AE631" s="62"/>
      <c r="AF631" s="62"/>
      <c r="AG631" s="62"/>
      <c r="AH631" s="62"/>
      <c r="AI631" s="62"/>
    </row>
    <row r="632" spans="1:35" ht="28.5" customHeight="1">
      <c r="A632" s="73" t="s">
        <v>1568</v>
      </c>
      <c r="B632" s="80" t="s">
        <v>2193</v>
      </c>
      <c r="C632" s="58" t="s">
        <v>2678</v>
      </c>
      <c r="D632" s="58" t="s">
        <v>2993</v>
      </c>
      <c r="E632" s="434" t="s">
        <v>1121</v>
      </c>
      <c r="F632" s="434" t="s">
        <v>1569</v>
      </c>
      <c r="G632" s="435"/>
      <c r="H632" s="435"/>
      <c r="I632" s="436"/>
      <c r="J632" s="437"/>
      <c r="K632" s="438"/>
      <c r="L632" s="46"/>
      <c r="M632" s="55"/>
      <c r="N632" s="88">
        <v>0</v>
      </c>
      <c r="O632" s="89">
        <v>0</v>
      </c>
      <c r="P632" s="89">
        <v>0</v>
      </c>
      <c r="Q632" s="89">
        <v>0</v>
      </c>
      <c r="R632" s="240">
        <f>IF(N632="","",Q632-N632)</f>
        <v>0</v>
      </c>
      <c r="S632" s="90" t="str">
        <f>IF(N632=0,"",R632/N632)</f>
        <v/>
      </c>
      <c r="T632" s="240">
        <f>IF(O632="","",Q632-O632)</f>
        <v>0</v>
      </c>
      <c r="U632" s="90" t="str">
        <f>IF(O632=0,"",T632/O632)</f>
        <v/>
      </c>
      <c r="V632" s="240">
        <f>IF(P632="","",Q632-P632)</f>
        <v>0</v>
      </c>
      <c r="W632" s="90" t="str">
        <f>IF(P632=0,"",V632/P632)</f>
        <v/>
      </c>
      <c r="Y632" s="62"/>
      <c r="Z632" s="62"/>
      <c r="AA632" s="62"/>
      <c r="AB632" s="62"/>
      <c r="AC632" s="62"/>
      <c r="AD632" s="62"/>
      <c r="AE632" s="62"/>
      <c r="AF632" s="62"/>
      <c r="AG632" s="62"/>
      <c r="AH632" s="62"/>
      <c r="AI632" s="62"/>
    </row>
    <row r="633" spans="1:35" ht="18.75" customHeight="1">
      <c r="A633" s="72" t="s">
        <v>1122</v>
      </c>
      <c r="B633" s="79" t="s">
        <v>2193</v>
      </c>
      <c r="C633" s="57" t="s">
        <v>2678</v>
      </c>
      <c r="D633" s="57" t="s">
        <v>2991</v>
      </c>
      <c r="E633" s="439" t="s">
        <v>1121</v>
      </c>
      <c r="F633" s="439" t="s">
        <v>1569</v>
      </c>
      <c r="G633" s="435" t="s">
        <v>898</v>
      </c>
      <c r="H633" s="435" t="s">
        <v>3334</v>
      </c>
      <c r="I633" s="436" t="s">
        <v>3335</v>
      </c>
      <c r="J633" s="437" t="s">
        <v>2690</v>
      </c>
      <c r="K633" s="438" t="s">
        <v>3252</v>
      </c>
      <c r="L633" s="46"/>
      <c r="M633" s="55"/>
      <c r="N633" s="88">
        <v>36142.720000000001</v>
      </c>
      <c r="O633" s="89">
        <v>31000</v>
      </c>
      <c r="P633" s="89">
        <v>28000</v>
      </c>
      <c r="Q633" s="89">
        <v>28000</v>
      </c>
      <c r="R633" s="240">
        <f>IF(N633="","",Q633-N633)</f>
        <v>-8142.7200000000012</v>
      </c>
      <c r="S633" s="90">
        <f>IF(N633=0,"",R633/N633)</f>
        <v>-0.22529350308997223</v>
      </c>
      <c r="T633" s="240">
        <f>IF(O633="","",Q633-O633)</f>
        <v>-3000</v>
      </c>
      <c r="U633" s="90">
        <f>IF(O633=0,"",T633/O633)</f>
        <v>-9.6774193548387094E-2</v>
      </c>
      <c r="V633" s="240">
        <f>IF(P633="","",Q633-P633)</f>
        <v>0</v>
      </c>
      <c r="W633" s="90">
        <f>IF(P633=0,"",V633/P633)</f>
        <v>0</v>
      </c>
      <c r="Y633" s="62"/>
      <c r="Z633" s="62"/>
      <c r="AA633" s="62"/>
      <c r="AB633" s="62"/>
      <c r="AC633" s="62"/>
      <c r="AD633" s="62"/>
      <c r="AE633" s="62"/>
      <c r="AF633" s="62"/>
      <c r="AG633" s="62"/>
      <c r="AH633" s="62"/>
      <c r="AI633" s="62"/>
    </row>
    <row r="634" spans="1:35" ht="36" customHeight="1">
      <c r="A634" s="73" t="s">
        <v>1123</v>
      </c>
      <c r="B634" s="80" t="s">
        <v>2193</v>
      </c>
      <c r="C634" s="58" t="s">
        <v>2997</v>
      </c>
      <c r="D634" s="58" t="s">
        <v>2993</v>
      </c>
      <c r="E634" s="434" t="s">
        <v>1124</v>
      </c>
      <c r="F634" s="420" t="s">
        <v>1126</v>
      </c>
      <c r="G634" s="435"/>
      <c r="H634" s="435"/>
      <c r="I634" s="436"/>
      <c r="J634" s="437"/>
      <c r="K634" s="438"/>
      <c r="L634" s="46"/>
      <c r="M634" s="55"/>
      <c r="N634" s="88">
        <v>0</v>
      </c>
      <c r="O634" s="89">
        <v>0</v>
      </c>
      <c r="P634" s="89">
        <v>0</v>
      </c>
      <c r="Q634" s="89">
        <v>0</v>
      </c>
      <c r="R634" s="240">
        <f>IF(N634="","",Q634-N634)</f>
        <v>0</v>
      </c>
      <c r="S634" s="90" t="str">
        <f>IF(N634=0,"",R634/N634)</f>
        <v/>
      </c>
      <c r="T634" s="240">
        <f>IF(O634="","",Q634-O634)</f>
        <v>0</v>
      </c>
      <c r="U634" s="90" t="str">
        <f>IF(O634=0,"",T634/O634)</f>
        <v/>
      </c>
      <c r="V634" s="240">
        <f>IF(P634="","",Q634-P634)</f>
        <v>0</v>
      </c>
      <c r="W634" s="90" t="str">
        <f>IF(P634=0,"",V634/P634)</f>
        <v/>
      </c>
      <c r="Y634" s="62"/>
      <c r="Z634" s="62"/>
      <c r="AA634" s="62"/>
      <c r="AB634" s="62"/>
      <c r="AC634" s="62"/>
      <c r="AD634" s="62"/>
      <c r="AE634" s="62"/>
      <c r="AF634" s="62"/>
      <c r="AG634" s="62"/>
      <c r="AH634" s="62"/>
      <c r="AI634" s="62"/>
    </row>
    <row r="635" spans="1:35" ht="26.25" customHeight="1">
      <c r="A635" s="72" t="s">
        <v>1125</v>
      </c>
      <c r="B635" s="79" t="s">
        <v>2193</v>
      </c>
      <c r="C635" s="57" t="s">
        <v>2997</v>
      </c>
      <c r="D635" s="57" t="s">
        <v>2991</v>
      </c>
      <c r="E635" s="439" t="s">
        <v>1124</v>
      </c>
      <c r="F635" s="426" t="s">
        <v>1126</v>
      </c>
      <c r="G635" s="435" t="s">
        <v>1232</v>
      </c>
      <c r="H635" s="435" t="s">
        <v>3336</v>
      </c>
      <c r="I635" s="436" t="s">
        <v>3337</v>
      </c>
      <c r="J635" s="437" t="s">
        <v>3412</v>
      </c>
      <c r="K635" s="429" t="s">
        <v>2680</v>
      </c>
      <c r="L635" s="46"/>
      <c r="M635" s="55"/>
      <c r="N635" s="88">
        <v>441798.76999999996</v>
      </c>
      <c r="O635" s="89">
        <v>410000</v>
      </c>
      <c r="P635" s="89">
        <v>228000</v>
      </c>
      <c r="Q635" s="89">
        <v>350000</v>
      </c>
      <c r="R635" s="240">
        <f>IF(N635="","",Q635-N635)</f>
        <v>-91798.76999999996</v>
      </c>
      <c r="S635" s="90">
        <f>IF(N635=0,"",R635/N635)</f>
        <v>-0.20778412307485594</v>
      </c>
      <c r="T635" s="240">
        <f>IF(O635="","",Q635-O635)</f>
        <v>-60000</v>
      </c>
      <c r="U635" s="90">
        <f>IF(O635=0,"",T635/O635)</f>
        <v>-0.14634146341463414</v>
      </c>
      <c r="V635" s="240">
        <f>IF(P635="","",Q635-P635)</f>
        <v>122000</v>
      </c>
      <c r="W635" s="90">
        <f>IF(P635=0,"",V635/P635)</f>
        <v>0.53508771929824561</v>
      </c>
      <c r="Y635" s="62"/>
      <c r="Z635" s="62"/>
      <c r="AA635" s="62"/>
      <c r="AB635" s="62"/>
      <c r="AC635" s="62"/>
      <c r="AD635" s="62"/>
      <c r="AE635" s="62"/>
      <c r="AF635" s="62"/>
      <c r="AG635" s="62"/>
      <c r="AH635" s="62"/>
      <c r="AI635" s="62"/>
    </row>
    <row r="636" spans="1:35" ht="36" customHeight="1">
      <c r="A636" s="73" t="s">
        <v>1127</v>
      </c>
      <c r="B636" s="80" t="s">
        <v>2193</v>
      </c>
      <c r="C636" s="58" t="s">
        <v>2998</v>
      </c>
      <c r="D636" s="58" t="s">
        <v>2993</v>
      </c>
      <c r="E636" s="434" t="s">
        <v>1129</v>
      </c>
      <c r="F636" s="420" t="s">
        <v>1128</v>
      </c>
      <c r="G636" s="435"/>
      <c r="H636" s="435"/>
      <c r="I636" s="436"/>
      <c r="J636" s="437"/>
      <c r="K636" s="438"/>
      <c r="L636" s="46"/>
      <c r="M636" s="55"/>
      <c r="N636" s="88">
        <v>0</v>
      </c>
      <c r="O636" s="89">
        <v>0</v>
      </c>
      <c r="P636" s="89">
        <v>0</v>
      </c>
      <c r="Q636" s="89">
        <v>0</v>
      </c>
      <c r="R636" s="240">
        <f>IF(N636="","",Q636-N636)</f>
        <v>0</v>
      </c>
      <c r="S636" s="90" t="str">
        <f>IF(N636=0,"",R636/N636)</f>
        <v/>
      </c>
      <c r="T636" s="240">
        <f>IF(O636="","",Q636-O636)</f>
        <v>0</v>
      </c>
      <c r="U636" s="90" t="str">
        <f>IF(O636=0,"",T636/O636)</f>
        <v/>
      </c>
      <c r="V636" s="240">
        <f>IF(P636="","",Q636-P636)</f>
        <v>0</v>
      </c>
      <c r="W636" s="90" t="str">
        <f>IF(P636=0,"",V636/P636)</f>
        <v/>
      </c>
      <c r="Y636" s="62"/>
      <c r="Z636" s="62"/>
      <c r="AA636" s="62"/>
      <c r="AB636" s="62"/>
      <c r="AC636" s="62"/>
      <c r="AD636" s="62"/>
      <c r="AE636" s="62"/>
      <c r="AF636" s="62"/>
      <c r="AG636" s="62"/>
      <c r="AH636" s="62"/>
      <c r="AI636" s="62"/>
    </row>
    <row r="637" spans="1:35" ht="26.25" customHeight="1">
      <c r="A637" s="72" t="s">
        <v>1130</v>
      </c>
      <c r="B637" s="79" t="s">
        <v>2193</v>
      </c>
      <c r="C637" s="57" t="s">
        <v>2998</v>
      </c>
      <c r="D637" s="57" t="s">
        <v>2991</v>
      </c>
      <c r="E637" s="439" t="s">
        <v>1129</v>
      </c>
      <c r="F637" s="426" t="s">
        <v>1128</v>
      </c>
      <c r="G637" s="435" t="s">
        <v>31</v>
      </c>
      <c r="H637" s="435" t="s">
        <v>3338</v>
      </c>
      <c r="I637" s="436" t="s">
        <v>1131</v>
      </c>
      <c r="J637" s="437" t="s">
        <v>2692</v>
      </c>
      <c r="K637" s="438" t="s">
        <v>2693</v>
      </c>
      <c r="L637" s="46"/>
      <c r="M637" s="55"/>
      <c r="N637" s="88">
        <v>2257582.23</v>
      </c>
      <c r="O637" s="89">
        <v>2616000</v>
      </c>
      <c r="P637" s="89">
        <v>1275000</v>
      </c>
      <c r="Q637" s="89">
        <v>2000000</v>
      </c>
      <c r="R637" s="240">
        <f>IF(N637="","",Q637-N637)</f>
        <v>-257582.22999999998</v>
      </c>
      <c r="S637" s="90">
        <f>IF(N637=0,"",R637/N637)</f>
        <v>-0.11409649959904228</v>
      </c>
      <c r="T637" s="240">
        <f>IF(O637="","",Q637-O637)</f>
        <v>-616000</v>
      </c>
      <c r="U637" s="90">
        <f>IF(O637=0,"",T637/O637)</f>
        <v>-0.23547400611620795</v>
      </c>
      <c r="V637" s="240">
        <f>IF(P637="","",Q637-P637)</f>
        <v>725000</v>
      </c>
      <c r="W637" s="90">
        <f>IF(P637=0,"",V637/P637)</f>
        <v>0.56862745098039214</v>
      </c>
      <c r="Y637" s="62"/>
      <c r="Z637" s="62"/>
      <c r="AA637" s="62"/>
      <c r="AB637" s="62"/>
      <c r="AC637" s="62"/>
      <c r="AD637" s="62"/>
      <c r="AE637" s="62"/>
      <c r="AF637" s="62"/>
      <c r="AG637" s="62"/>
      <c r="AH637" s="62"/>
      <c r="AI637" s="62"/>
    </row>
    <row r="638" spans="1:35" ht="18" customHeight="1">
      <c r="A638" s="73" t="s">
        <v>1132</v>
      </c>
      <c r="B638" s="80" t="s">
        <v>2193</v>
      </c>
      <c r="C638" s="58" t="s">
        <v>1174</v>
      </c>
      <c r="D638" s="58" t="s">
        <v>2993</v>
      </c>
      <c r="E638" s="434" t="s">
        <v>5355</v>
      </c>
      <c r="F638" s="420" t="s">
        <v>1133</v>
      </c>
      <c r="G638" s="435"/>
      <c r="H638" s="435"/>
      <c r="I638" s="436"/>
      <c r="J638" s="437"/>
      <c r="K638" s="438"/>
      <c r="L638" s="46"/>
      <c r="M638" s="55"/>
      <c r="N638" s="88">
        <v>0</v>
      </c>
      <c r="O638" s="89">
        <v>0</v>
      </c>
      <c r="P638" s="89">
        <v>0</v>
      </c>
      <c r="Q638" s="89">
        <v>0</v>
      </c>
      <c r="R638" s="240">
        <f>IF(N638="","",Q638-N638)</f>
        <v>0</v>
      </c>
      <c r="S638" s="90" t="str">
        <f>IF(N638=0,"",R638/N638)</f>
        <v/>
      </c>
      <c r="T638" s="240">
        <f>IF(O638="","",Q638-O638)</f>
        <v>0</v>
      </c>
      <c r="U638" s="90" t="str">
        <f>IF(O638=0,"",T638/O638)</f>
        <v/>
      </c>
      <c r="V638" s="240">
        <f>IF(P638="","",Q638-P638)</f>
        <v>0</v>
      </c>
      <c r="W638" s="90" t="str">
        <f>IF(P638=0,"",V638/P638)</f>
        <v/>
      </c>
      <c r="Y638" s="62"/>
      <c r="Z638" s="62"/>
      <c r="AA638" s="62"/>
      <c r="AB638" s="62"/>
      <c r="AC638" s="62"/>
      <c r="AD638" s="62"/>
      <c r="AE638" s="62"/>
      <c r="AF638" s="62"/>
      <c r="AG638" s="62"/>
      <c r="AH638" s="62"/>
      <c r="AI638" s="62"/>
    </row>
    <row r="639" spans="1:35" ht="18" customHeight="1">
      <c r="A639" s="72" t="s">
        <v>1134</v>
      </c>
      <c r="B639" s="79" t="s">
        <v>2193</v>
      </c>
      <c r="C639" s="57" t="s">
        <v>1174</v>
      </c>
      <c r="D639" s="57" t="s">
        <v>2991</v>
      </c>
      <c r="E639" s="439" t="s">
        <v>5355</v>
      </c>
      <c r="F639" s="426" t="s">
        <v>1133</v>
      </c>
      <c r="G639" s="435" t="s">
        <v>1232</v>
      </c>
      <c r="H639" s="435" t="s">
        <v>3336</v>
      </c>
      <c r="I639" s="436" t="s">
        <v>3337</v>
      </c>
      <c r="J639" s="437" t="s">
        <v>3412</v>
      </c>
      <c r="K639" s="429" t="s">
        <v>2680</v>
      </c>
      <c r="L639" s="46"/>
      <c r="M639" s="55"/>
      <c r="N639" s="88">
        <v>14261.34</v>
      </c>
      <c r="O639" s="89">
        <v>23000</v>
      </c>
      <c r="P639" s="89">
        <v>20000</v>
      </c>
      <c r="Q639" s="89">
        <v>20000</v>
      </c>
      <c r="R639" s="240">
        <f>IF(N639="","",Q639-N639)</f>
        <v>5738.66</v>
      </c>
      <c r="S639" s="90">
        <f>IF(N639=0,"",R639/N639)</f>
        <v>0.40239276253143114</v>
      </c>
      <c r="T639" s="240">
        <f>IF(O639="","",Q639-O639)</f>
        <v>-3000</v>
      </c>
      <c r="U639" s="90">
        <f>IF(O639=0,"",T639/O639)</f>
        <v>-0.13043478260869565</v>
      </c>
      <c r="V639" s="240">
        <f>IF(P639="","",Q639-P639)</f>
        <v>0</v>
      </c>
      <c r="W639" s="90">
        <f>IF(P639=0,"",V639/P639)</f>
        <v>0</v>
      </c>
      <c r="Y639" s="62"/>
      <c r="Z639" s="62"/>
      <c r="AA639" s="62"/>
      <c r="AB639" s="62"/>
      <c r="AC639" s="62"/>
      <c r="AD639" s="62"/>
      <c r="AE639" s="62"/>
      <c r="AF639" s="62"/>
      <c r="AG639" s="62"/>
      <c r="AH639" s="62"/>
      <c r="AI639" s="62"/>
    </row>
    <row r="640" spans="1:35" ht="25.5" customHeight="1">
      <c r="A640" s="73" t="s">
        <v>1135</v>
      </c>
      <c r="B640" s="80" t="s">
        <v>2193</v>
      </c>
      <c r="C640" s="58" t="s">
        <v>2999</v>
      </c>
      <c r="D640" s="58" t="s">
        <v>2993</v>
      </c>
      <c r="E640" s="434" t="s">
        <v>1137</v>
      </c>
      <c r="F640" s="420" t="s">
        <v>1136</v>
      </c>
      <c r="G640" s="435"/>
      <c r="H640" s="435"/>
      <c r="I640" s="436"/>
      <c r="J640" s="437"/>
      <c r="K640" s="438"/>
      <c r="L640" s="46"/>
      <c r="M640" s="55"/>
      <c r="N640" s="88">
        <v>0</v>
      </c>
      <c r="O640" s="89">
        <v>0</v>
      </c>
      <c r="P640" s="89">
        <v>0</v>
      </c>
      <c r="Q640" s="89">
        <v>0</v>
      </c>
      <c r="R640" s="240">
        <f>IF(N640="","",Q640-N640)</f>
        <v>0</v>
      </c>
      <c r="S640" s="90" t="str">
        <f>IF(N640=0,"",R640/N640)</f>
        <v/>
      </c>
      <c r="T640" s="240">
        <f>IF(O640="","",Q640-O640)</f>
        <v>0</v>
      </c>
      <c r="U640" s="90" t="str">
        <f>IF(O640=0,"",T640/O640)</f>
        <v/>
      </c>
      <c r="V640" s="240">
        <f>IF(P640="","",Q640-P640)</f>
        <v>0</v>
      </c>
      <c r="W640" s="90" t="str">
        <f>IF(P640=0,"",V640/P640)</f>
        <v/>
      </c>
      <c r="Y640" s="62"/>
      <c r="Z640" s="62"/>
      <c r="AA640" s="62"/>
      <c r="AB640" s="62"/>
      <c r="AC640" s="62"/>
      <c r="AD640" s="62"/>
      <c r="AE640" s="62"/>
      <c r="AF640" s="62"/>
      <c r="AG640" s="62"/>
      <c r="AH640" s="62"/>
      <c r="AI640" s="62"/>
    </row>
    <row r="641" spans="1:35" ht="26.25" customHeight="1">
      <c r="A641" s="72" t="s">
        <v>1138</v>
      </c>
      <c r="B641" s="79" t="s">
        <v>2193</v>
      </c>
      <c r="C641" s="57" t="s">
        <v>2999</v>
      </c>
      <c r="D641" s="57" t="s">
        <v>2991</v>
      </c>
      <c r="E641" s="439" t="s">
        <v>1137</v>
      </c>
      <c r="F641" s="426" t="s">
        <v>1136</v>
      </c>
      <c r="G641" s="435" t="s">
        <v>29</v>
      </c>
      <c r="H641" s="435" t="s">
        <v>3339</v>
      </c>
      <c r="I641" s="436" t="s">
        <v>1139</v>
      </c>
      <c r="J641" s="437" t="s">
        <v>2692</v>
      </c>
      <c r="K641" s="438" t="s">
        <v>2693</v>
      </c>
      <c r="L641" s="46"/>
      <c r="M641" s="55"/>
      <c r="N641" s="88">
        <v>340710.65</v>
      </c>
      <c r="O641" s="89">
        <v>318000</v>
      </c>
      <c r="P641" s="89">
        <v>141000</v>
      </c>
      <c r="Q641" s="89">
        <v>340000</v>
      </c>
      <c r="R641" s="240">
        <f>IF(N641="","",Q641-N641)</f>
        <v>-710.65000000002328</v>
      </c>
      <c r="S641" s="90">
        <f>IF(N641=0,"",R641/N641)</f>
        <v>-2.0857874563064678E-3</v>
      </c>
      <c r="T641" s="240">
        <f>IF(O641="","",Q641-O641)</f>
        <v>22000</v>
      </c>
      <c r="U641" s="90">
        <f>IF(O641=0,"",T641/O641)</f>
        <v>6.9182389937106917E-2</v>
      </c>
      <c r="V641" s="240">
        <f>IF(P641="","",Q641-P641)</f>
        <v>199000</v>
      </c>
      <c r="W641" s="90">
        <f>IF(P641=0,"",V641/P641)</f>
        <v>1.4113475177304964</v>
      </c>
      <c r="Y641" s="62"/>
      <c r="Z641" s="62"/>
      <c r="AA641" s="62"/>
      <c r="AB641" s="62"/>
      <c r="AC641" s="62"/>
      <c r="AD641" s="62"/>
      <c r="AE641" s="62"/>
      <c r="AF641" s="62"/>
      <c r="AG641" s="62"/>
      <c r="AH641" s="62"/>
      <c r="AI641" s="62"/>
    </row>
    <row r="642" spans="1:35" ht="18" customHeight="1">
      <c r="A642" s="73" t="s">
        <v>1140</v>
      </c>
      <c r="B642" s="80" t="s">
        <v>2193</v>
      </c>
      <c r="C642" s="58" t="s">
        <v>3089</v>
      </c>
      <c r="D642" s="58" t="s">
        <v>2993</v>
      </c>
      <c r="E642" s="434" t="s">
        <v>1142</v>
      </c>
      <c r="F642" s="420" t="s">
        <v>1141</v>
      </c>
      <c r="G642" s="435"/>
      <c r="H642" s="435"/>
      <c r="I642" s="436"/>
      <c r="J642" s="437"/>
      <c r="K642" s="438"/>
      <c r="L642" s="46"/>
      <c r="M642" s="55"/>
      <c r="N642" s="88">
        <v>0</v>
      </c>
      <c r="O642" s="89">
        <v>0</v>
      </c>
      <c r="P642" s="89">
        <v>0</v>
      </c>
      <c r="Q642" s="89">
        <v>0</v>
      </c>
      <c r="R642" s="240">
        <f>IF(N642="","",Q642-N642)</f>
        <v>0</v>
      </c>
      <c r="S642" s="90" t="str">
        <f>IF(N642=0,"",R642/N642)</f>
        <v/>
      </c>
      <c r="T642" s="240">
        <f>IF(O642="","",Q642-O642)</f>
        <v>0</v>
      </c>
      <c r="U642" s="90" t="str">
        <f>IF(O642=0,"",T642/O642)</f>
        <v/>
      </c>
      <c r="V642" s="240">
        <f>IF(P642="","",Q642-P642)</f>
        <v>0</v>
      </c>
      <c r="W642" s="90" t="str">
        <f>IF(P642=0,"",V642/P642)</f>
        <v/>
      </c>
      <c r="Y642" s="62"/>
      <c r="Z642" s="62"/>
      <c r="AA642" s="62"/>
      <c r="AB642" s="62"/>
      <c r="AC642" s="62"/>
      <c r="AD642" s="62"/>
      <c r="AE642" s="62"/>
      <c r="AF642" s="62"/>
      <c r="AG642" s="62"/>
      <c r="AH642" s="62"/>
      <c r="AI642" s="62"/>
    </row>
    <row r="643" spans="1:35" ht="18" customHeight="1">
      <c r="A643" s="72" t="s">
        <v>1143</v>
      </c>
      <c r="B643" s="79" t="s">
        <v>2193</v>
      </c>
      <c r="C643" s="57" t="s">
        <v>3089</v>
      </c>
      <c r="D643" s="57" t="s">
        <v>2991</v>
      </c>
      <c r="E643" s="439" t="s">
        <v>1142</v>
      </c>
      <c r="F643" s="426" t="s">
        <v>1141</v>
      </c>
      <c r="G643" s="435" t="s">
        <v>31</v>
      </c>
      <c r="H643" s="435" t="s">
        <v>3338</v>
      </c>
      <c r="I643" s="436" t="s">
        <v>1131</v>
      </c>
      <c r="J643" s="437" t="s">
        <v>2692</v>
      </c>
      <c r="K643" s="438" t="s">
        <v>2693</v>
      </c>
      <c r="L643" s="46"/>
      <c r="M643" s="55"/>
      <c r="N643" s="88">
        <v>388628.02</v>
      </c>
      <c r="O643" s="89">
        <v>405000</v>
      </c>
      <c r="P643" s="89">
        <v>97000</v>
      </c>
      <c r="Q643" s="89">
        <v>405000</v>
      </c>
      <c r="R643" s="240">
        <f>IF(N643="","",Q643-N643)</f>
        <v>16371.979999999981</v>
      </c>
      <c r="S643" s="90">
        <f>IF(N643=0,"",R643/N643)</f>
        <v>4.2127636602219215E-2</v>
      </c>
      <c r="T643" s="240">
        <f>IF(O643="","",Q643-O643)</f>
        <v>0</v>
      </c>
      <c r="U643" s="90">
        <f>IF(O643=0,"",T643/O643)</f>
        <v>0</v>
      </c>
      <c r="V643" s="240">
        <f>IF(P643="","",Q643-P643)</f>
        <v>308000</v>
      </c>
      <c r="W643" s="90">
        <f>IF(P643=0,"",V643/P643)</f>
        <v>3.1752577319587627</v>
      </c>
      <c r="Y643" s="62"/>
      <c r="Z643" s="62"/>
      <c r="AA643" s="62"/>
      <c r="AB643" s="62"/>
      <c r="AC643" s="62"/>
      <c r="AD643" s="62"/>
      <c r="AE643" s="62"/>
      <c r="AF643" s="62"/>
      <c r="AG643" s="62"/>
      <c r="AH643" s="62"/>
      <c r="AI643" s="62"/>
    </row>
    <row r="644" spans="1:35" ht="26.25" customHeight="1">
      <c r="A644" s="73" t="s">
        <v>1144</v>
      </c>
      <c r="B644" s="80" t="s">
        <v>2193</v>
      </c>
      <c r="C644" s="58" t="s">
        <v>3002</v>
      </c>
      <c r="D644" s="58" t="s">
        <v>2993</v>
      </c>
      <c r="E644" s="434" t="s">
        <v>1146</v>
      </c>
      <c r="F644" s="434" t="s">
        <v>1145</v>
      </c>
      <c r="G644" s="435"/>
      <c r="H644" s="435"/>
      <c r="I644" s="436"/>
      <c r="J644" s="437"/>
      <c r="K644" s="438"/>
      <c r="L644" s="46"/>
      <c r="M644" s="55"/>
      <c r="N644" s="88">
        <v>0</v>
      </c>
      <c r="O644" s="89">
        <v>0</v>
      </c>
      <c r="P644" s="89">
        <v>0</v>
      </c>
      <c r="Q644" s="89">
        <v>0</v>
      </c>
      <c r="R644" s="240">
        <f>IF(N644="","",Q644-N644)</f>
        <v>0</v>
      </c>
      <c r="S644" s="90" t="str">
        <f>IF(N644=0,"",R644/N644)</f>
        <v/>
      </c>
      <c r="T644" s="240">
        <f>IF(O644="","",Q644-O644)</f>
        <v>0</v>
      </c>
      <c r="U644" s="90" t="str">
        <f>IF(O644=0,"",T644/O644)</f>
        <v/>
      </c>
      <c r="V644" s="240">
        <f>IF(P644="","",Q644-P644)</f>
        <v>0</v>
      </c>
      <c r="W644" s="90" t="str">
        <f>IF(P644=0,"",V644/P644)</f>
        <v/>
      </c>
      <c r="Y644" s="62"/>
      <c r="Z644" s="62"/>
      <c r="AA644" s="62"/>
      <c r="AB644" s="62"/>
      <c r="AC644" s="62"/>
      <c r="AD644" s="62"/>
      <c r="AE644" s="62"/>
      <c r="AF644" s="62"/>
      <c r="AG644" s="62"/>
      <c r="AH644" s="62"/>
      <c r="AI644" s="62"/>
    </row>
    <row r="645" spans="1:35" ht="26.25" customHeight="1">
      <c r="A645" s="72" t="s">
        <v>1147</v>
      </c>
      <c r="B645" s="79" t="s">
        <v>2193</v>
      </c>
      <c r="C645" s="57" t="s">
        <v>3002</v>
      </c>
      <c r="D645" s="57" t="s">
        <v>2991</v>
      </c>
      <c r="E645" s="439" t="s">
        <v>1146</v>
      </c>
      <c r="F645" s="426" t="s">
        <v>1145</v>
      </c>
      <c r="G645" s="435" t="s">
        <v>558</v>
      </c>
      <c r="H645" s="435" t="s">
        <v>3547</v>
      </c>
      <c r="I645" s="436" t="s">
        <v>3827</v>
      </c>
      <c r="J645" s="437" t="s">
        <v>919</v>
      </c>
      <c r="K645" s="438" t="s">
        <v>2696</v>
      </c>
      <c r="L645" s="46"/>
      <c r="M645" s="55"/>
      <c r="N645" s="88">
        <v>0</v>
      </c>
      <c r="O645" s="89">
        <v>0</v>
      </c>
      <c r="P645" s="89">
        <v>0</v>
      </c>
      <c r="Q645" s="89">
        <v>0</v>
      </c>
      <c r="R645" s="240">
        <f>IF(N645="","",Q645-N645)</f>
        <v>0</v>
      </c>
      <c r="S645" s="90" t="str">
        <f>IF(N645=0,"",R645/N645)</f>
        <v/>
      </c>
      <c r="T645" s="240">
        <f>IF(O645="","",Q645-O645)</f>
        <v>0</v>
      </c>
      <c r="U645" s="90" t="str">
        <f>IF(O645=0,"",T645/O645)</f>
        <v/>
      </c>
      <c r="V645" s="240">
        <f>IF(P645="","",Q645-P645)</f>
        <v>0</v>
      </c>
      <c r="W645" s="90" t="str">
        <f>IF(P645=0,"",V645/P645)</f>
        <v/>
      </c>
      <c r="Y645" s="62"/>
      <c r="Z645" s="62"/>
      <c r="AA645" s="62"/>
      <c r="AB645" s="62"/>
      <c r="AC645" s="62"/>
      <c r="AD645" s="62"/>
      <c r="AE645" s="62"/>
      <c r="AF645" s="62"/>
      <c r="AG645" s="62"/>
      <c r="AH645" s="62"/>
      <c r="AI645" s="62"/>
    </row>
    <row r="646" spans="1:35" ht="26.25" customHeight="1">
      <c r="A646" s="73" t="s">
        <v>1148</v>
      </c>
      <c r="B646" s="80" t="s">
        <v>2193</v>
      </c>
      <c r="C646" s="58" t="s">
        <v>2076</v>
      </c>
      <c r="D646" s="58" t="s">
        <v>2993</v>
      </c>
      <c r="E646" s="434" t="s">
        <v>1150</v>
      </c>
      <c r="F646" s="420" t="s">
        <v>1149</v>
      </c>
      <c r="G646" s="435"/>
      <c r="H646" s="435"/>
      <c r="I646" s="436"/>
      <c r="J646" s="437"/>
      <c r="K646" s="438"/>
      <c r="L646" s="46"/>
      <c r="M646" s="55"/>
      <c r="N646" s="88">
        <v>0</v>
      </c>
      <c r="O646" s="89">
        <v>0</v>
      </c>
      <c r="P646" s="89">
        <v>0</v>
      </c>
      <c r="Q646" s="89">
        <v>0</v>
      </c>
      <c r="R646" s="240">
        <f>IF(N646="","",Q646-N646)</f>
        <v>0</v>
      </c>
      <c r="S646" s="90" t="str">
        <f>IF(N646=0,"",R646/N646)</f>
        <v/>
      </c>
      <c r="T646" s="240">
        <f>IF(O646="","",Q646-O646)</f>
        <v>0</v>
      </c>
      <c r="U646" s="90" t="str">
        <f>IF(O646=0,"",T646/O646)</f>
        <v/>
      </c>
      <c r="V646" s="240">
        <f>IF(P646="","",Q646-P646)</f>
        <v>0</v>
      </c>
      <c r="W646" s="90" t="str">
        <f>IF(P646=0,"",V646/P646)</f>
        <v/>
      </c>
      <c r="Y646" s="62"/>
      <c r="Z646" s="62"/>
      <c r="AA646" s="62"/>
      <c r="AB646" s="62"/>
      <c r="AC646" s="62"/>
      <c r="AD646" s="62"/>
      <c r="AE646" s="62"/>
      <c r="AF646" s="62"/>
      <c r="AG646" s="62"/>
      <c r="AH646" s="62"/>
      <c r="AI646" s="62"/>
    </row>
    <row r="647" spans="1:35" ht="26.25" customHeight="1">
      <c r="A647" s="72" t="s">
        <v>1151</v>
      </c>
      <c r="B647" s="79" t="s">
        <v>2193</v>
      </c>
      <c r="C647" s="57" t="s">
        <v>2076</v>
      </c>
      <c r="D647" s="57" t="s">
        <v>2991</v>
      </c>
      <c r="E647" s="439" t="s">
        <v>1150</v>
      </c>
      <c r="F647" s="426" t="s">
        <v>1149</v>
      </c>
      <c r="G647" s="435" t="s">
        <v>558</v>
      </c>
      <c r="H647" s="435" t="s">
        <v>3547</v>
      </c>
      <c r="I647" s="436" t="s">
        <v>3827</v>
      </c>
      <c r="J647" s="437" t="s">
        <v>919</v>
      </c>
      <c r="K647" s="438" t="s">
        <v>2696</v>
      </c>
      <c r="L647" s="46"/>
      <c r="M647" s="55"/>
      <c r="N647" s="88">
        <v>1319695.0999999999</v>
      </c>
      <c r="O647" s="89">
        <v>1466000</v>
      </c>
      <c r="P647" s="89">
        <v>1300000</v>
      </c>
      <c r="Q647" s="89">
        <v>1320000</v>
      </c>
      <c r="R647" s="240">
        <f>IF(N647="","",Q647-N647)</f>
        <v>304.9000000001397</v>
      </c>
      <c r="S647" s="90">
        <f>IF(N647=0,"",R647/N647)</f>
        <v>2.3103821481199689E-4</v>
      </c>
      <c r="T647" s="240">
        <f>IF(O647="","",Q647-O647)</f>
        <v>-146000</v>
      </c>
      <c r="U647" s="90">
        <f>IF(O647=0,"",T647/O647)</f>
        <v>-9.9590723055934513E-2</v>
      </c>
      <c r="V647" s="240">
        <f>IF(P647="","",Q647-P647)</f>
        <v>20000</v>
      </c>
      <c r="W647" s="90">
        <f>IF(P647=0,"",V647/P647)</f>
        <v>1.5384615384615385E-2</v>
      </c>
      <c r="Y647" s="62"/>
      <c r="Z647" s="62"/>
      <c r="AA647" s="62"/>
      <c r="AB647" s="62"/>
      <c r="AC647" s="62"/>
      <c r="AD647" s="62"/>
      <c r="AE647" s="62"/>
      <c r="AF647" s="62"/>
      <c r="AG647" s="62"/>
      <c r="AH647" s="62"/>
      <c r="AI647" s="62"/>
    </row>
    <row r="648" spans="1:35" ht="26.25" customHeight="1">
      <c r="A648" s="73" t="s">
        <v>1152</v>
      </c>
      <c r="B648" s="80" t="s">
        <v>2193</v>
      </c>
      <c r="C648" s="58" t="s">
        <v>2461</v>
      </c>
      <c r="D648" s="58" t="s">
        <v>2993</v>
      </c>
      <c r="E648" s="449" t="s">
        <v>3340</v>
      </c>
      <c r="F648" s="449" t="s">
        <v>1153</v>
      </c>
      <c r="G648" s="435"/>
      <c r="H648" s="435"/>
      <c r="I648" s="436"/>
      <c r="J648" s="437"/>
      <c r="K648" s="438"/>
      <c r="L648" s="46"/>
      <c r="M648" s="55"/>
      <c r="N648" s="88">
        <v>0</v>
      </c>
      <c r="O648" s="89">
        <v>0</v>
      </c>
      <c r="P648" s="89">
        <v>0</v>
      </c>
      <c r="Q648" s="89">
        <v>0</v>
      </c>
      <c r="R648" s="240">
        <f>IF(N648="","",Q648-N648)</f>
        <v>0</v>
      </c>
      <c r="S648" s="90" t="str">
        <f>IF(N648=0,"",R648/N648)</f>
        <v/>
      </c>
      <c r="T648" s="240">
        <f>IF(O648="","",Q648-O648)</f>
        <v>0</v>
      </c>
      <c r="U648" s="90" t="str">
        <f>IF(O648=0,"",T648/O648)</f>
        <v/>
      </c>
      <c r="V648" s="240">
        <f>IF(P648="","",Q648-P648)</f>
        <v>0</v>
      </c>
      <c r="W648" s="90" t="str">
        <f>IF(P648=0,"",V648/P648)</f>
        <v/>
      </c>
      <c r="Y648" s="62"/>
      <c r="Z648" s="62"/>
      <c r="AA648" s="62"/>
      <c r="AB648" s="62"/>
      <c r="AC648" s="62"/>
      <c r="AD648" s="62"/>
      <c r="AE648" s="62"/>
      <c r="AF648" s="62"/>
      <c r="AG648" s="62"/>
      <c r="AH648" s="62"/>
      <c r="AI648" s="62"/>
    </row>
    <row r="649" spans="1:35" ht="36.75" customHeight="1">
      <c r="A649" s="72" t="s">
        <v>1154</v>
      </c>
      <c r="B649" s="79" t="s">
        <v>2193</v>
      </c>
      <c r="C649" s="57" t="s">
        <v>2461</v>
      </c>
      <c r="D649" s="57" t="s">
        <v>1289</v>
      </c>
      <c r="E649" s="439" t="s">
        <v>1155</v>
      </c>
      <c r="F649" s="450" t="s">
        <v>5117</v>
      </c>
      <c r="G649" s="435" t="s">
        <v>1240</v>
      </c>
      <c r="H649" s="435" t="s">
        <v>3118</v>
      </c>
      <c r="I649" s="436" t="s">
        <v>3119</v>
      </c>
      <c r="J649" s="437" t="s">
        <v>3412</v>
      </c>
      <c r="K649" s="429" t="s">
        <v>2680</v>
      </c>
      <c r="L649" s="46"/>
      <c r="M649" s="55"/>
      <c r="N649" s="88">
        <v>0</v>
      </c>
      <c r="O649" s="89">
        <v>0</v>
      </c>
      <c r="P649" s="89">
        <v>0</v>
      </c>
      <c r="Q649" s="89">
        <v>0</v>
      </c>
      <c r="R649" s="240">
        <f>IF(N649="","",Q649-N649)</f>
        <v>0</v>
      </c>
      <c r="S649" s="90" t="str">
        <f>IF(N649=0,"",R649/N649)</f>
        <v/>
      </c>
      <c r="T649" s="240">
        <f>IF(O649="","",Q649-O649)</f>
        <v>0</v>
      </c>
      <c r="U649" s="90" t="str">
        <f>IF(O649=0,"",T649/O649)</f>
        <v/>
      </c>
      <c r="V649" s="240">
        <f>IF(P649="","",Q649-P649)</f>
        <v>0</v>
      </c>
      <c r="W649" s="90" t="str">
        <f>IF(P649=0,"",V649/P649)</f>
        <v/>
      </c>
      <c r="Y649" s="62"/>
      <c r="Z649" s="62"/>
      <c r="AA649" s="62"/>
      <c r="AB649" s="62"/>
      <c r="AC649" s="62"/>
      <c r="AD649" s="62"/>
      <c r="AE649" s="62"/>
      <c r="AF649" s="62"/>
      <c r="AG649" s="62"/>
      <c r="AH649" s="62"/>
      <c r="AI649" s="62"/>
    </row>
    <row r="650" spans="1:35" ht="26.25" customHeight="1">
      <c r="A650" s="72" t="s">
        <v>1156</v>
      </c>
      <c r="B650" s="79" t="s">
        <v>2193</v>
      </c>
      <c r="C650" s="57" t="s">
        <v>2461</v>
      </c>
      <c r="D650" s="57" t="s">
        <v>1290</v>
      </c>
      <c r="E650" s="439" t="s">
        <v>1157</v>
      </c>
      <c r="F650" s="450" t="s">
        <v>5118</v>
      </c>
      <c r="G650" s="435" t="s">
        <v>1238</v>
      </c>
      <c r="H650" s="435" t="s">
        <v>3120</v>
      </c>
      <c r="I650" s="436" t="s">
        <v>3121</v>
      </c>
      <c r="J650" s="437" t="s">
        <v>3412</v>
      </c>
      <c r="K650" s="429" t="s">
        <v>2680</v>
      </c>
      <c r="L650" s="46"/>
      <c r="M650" s="55"/>
      <c r="N650" s="88">
        <v>0</v>
      </c>
      <c r="O650" s="89">
        <v>0</v>
      </c>
      <c r="P650" s="89">
        <v>0</v>
      </c>
      <c r="Q650" s="89">
        <v>0</v>
      </c>
      <c r="R650" s="240">
        <f>IF(N650="","",Q650-N650)</f>
        <v>0</v>
      </c>
      <c r="S650" s="90" t="str">
        <f>IF(N650=0,"",R650/N650)</f>
        <v/>
      </c>
      <c r="T650" s="240">
        <f>IF(O650="","",Q650-O650)</f>
        <v>0</v>
      </c>
      <c r="U650" s="90" t="str">
        <f>IF(O650=0,"",T650/O650)</f>
        <v/>
      </c>
      <c r="V650" s="240">
        <f>IF(P650="","",Q650-P650)</f>
        <v>0</v>
      </c>
      <c r="W650" s="90" t="str">
        <f>IF(P650=0,"",V650/P650)</f>
        <v/>
      </c>
      <c r="Y650" s="62"/>
      <c r="Z650" s="62"/>
      <c r="AA650" s="62"/>
      <c r="AB650" s="62"/>
      <c r="AC650" s="62"/>
      <c r="AD650" s="62"/>
      <c r="AE650" s="62"/>
      <c r="AF650" s="62"/>
      <c r="AG650" s="62"/>
      <c r="AH650" s="62"/>
      <c r="AI650" s="62"/>
    </row>
    <row r="651" spans="1:35" ht="36.75" customHeight="1">
      <c r="A651" s="72" t="s">
        <v>362</v>
      </c>
      <c r="B651" s="79" t="s">
        <v>2193</v>
      </c>
      <c r="C651" s="57" t="s">
        <v>2461</v>
      </c>
      <c r="D651" s="57" t="s">
        <v>1308</v>
      </c>
      <c r="E651" s="439" t="s">
        <v>5356</v>
      </c>
      <c r="F651" s="450" t="s">
        <v>5119</v>
      </c>
      <c r="G651" s="435" t="s">
        <v>25</v>
      </c>
      <c r="H651" s="435" t="s">
        <v>363</v>
      </c>
      <c r="I651" s="436" t="s">
        <v>3122</v>
      </c>
      <c r="J651" s="437" t="s">
        <v>2690</v>
      </c>
      <c r="K651" s="438" t="s">
        <v>3252</v>
      </c>
      <c r="L651" s="46"/>
      <c r="M651" s="55"/>
      <c r="N651" s="88">
        <v>0</v>
      </c>
      <c r="O651" s="89">
        <v>0</v>
      </c>
      <c r="P651" s="89">
        <v>0</v>
      </c>
      <c r="Q651" s="89">
        <v>0</v>
      </c>
      <c r="R651" s="240">
        <f>IF(N651="","",Q651-N651)</f>
        <v>0</v>
      </c>
      <c r="S651" s="90" t="str">
        <f>IF(N651=0,"",R651/N651)</f>
        <v/>
      </c>
      <c r="T651" s="240">
        <f>IF(O651="","",Q651-O651)</f>
        <v>0</v>
      </c>
      <c r="U651" s="90" t="str">
        <f>IF(O651=0,"",T651/O651)</f>
        <v/>
      </c>
      <c r="V651" s="240">
        <f>IF(P651="","",Q651-P651)</f>
        <v>0</v>
      </c>
      <c r="W651" s="90" t="str">
        <f>IF(P651=0,"",V651/P651)</f>
        <v/>
      </c>
      <c r="Y651" s="62"/>
      <c r="Z651" s="62"/>
      <c r="AA651" s="62"/>
      <c r="AB651" s="62"/>
      <c r="AC651" s="62"/>
      <c r="AD651" s="62"/>
      <c r="AE651" s="62"/>
      <c r="AF651" s="62"/>
      <c r="AG651" s="62"/>
      <c r="AH651" s="62"/>
      <c r="AI651" s="62"/>
    </row>
    <row r="652" spans="1:35" ht="26.25" customHeight="1">
      <c r="A652" s="72" t="s">
        <v>904</v>
      </c>
      <c r="B652" s="79" t="s">
        <v>2193</v>
      </c>
      <c r="C652" s="57" t="s">
        <v>2461</v>
      </c>
      <c r="D652" s="57" t="s">
        <v>1309</v>
      </c>
      <c r="E652" s="439" t="s">
        <v>905</v>
      </c>
      <c r="F652" s="450" t="s">
        <v>5120</v>
      </c>
      <c r="G652" s="435" t="s">
        <v>23</v>
      </c>
      <c r="H652" s="435" t="s">
        <v>3123</v>
      </c>
      <c r="I652" s="436" t="s">
        <v>3124</v>
      </c>
      <c r="J652" s="437" t="s">
        <v>2690</v>
      </c>
      <c r="K652" s="438" t="s">
        <v>3252</v>
      </c>
      <c r="L652" s="46"/>
      <c r="M652" s="55"/>
      <c r="N652" s="88">
        <v>67893.95</v>
      </c>
      <c r="O652" s="89">
        <v>100000</v>
      </c>
      <c r="P652" s="89">
        <v>325000</v>
      </c>
      <c r="Q652" s="89">
        <v>325000</v>
      </c>
      <c r="R652" s="240">
        <f>IF(N652="","",Q652-N652)</f>
        <v>257106.05</v>
      </c>
      <c r="S652" s="90">
        <f>IF(N652=0,"",R652/N652)</f>
        <v>3.7868771812510542</v>
      </c>
      <c r="T652" s="240">
        <f>IF(O652="","",Q652-O652)</f>
        <v>225000</v>
      </c>
      <c r="U652" s="90">
        <f>IF(O652=0,"",T652/O652)</f>
        <v>2.25</v>
      </c>
      <c r="V652" s="240">
        <f>IF(P652="","",Q652-P652)</f>
        <v>0</v>
      </c>
      <c r="W652" s="90">
        <f>IF(P652=0,"",V652/P652)</f>
        <v>0</v>
      </c>
      <c r="Y652" s="62"/>
      <c r="Z652" s="62"/>
      <c r="AA652" s="62"/>
      <c r="AB652" s="62"/>
      <c r="AC652" s="62"/>
      <c r="AD652" s="62"/>
      <c r="AE652" s="62"/>
      <c r="AF652" s="62"/>
      <c r="AG652" s="62"/>
      <c r="AH652" s="62"/>
      <c r="AI652" s="62"/>
    </row>
    <row r="653" spans="1:35" ht="26.25" customHeight="1">
      <c r="A653" s="73" t="s">
        <v>906</v>
      </c>
      <c r="B653" s="80" t="s">
        <v>2193</v>
      </c>
      <c r="C653" s="58" t="s">
        <v>2462</v>
      </c>
      <c r="D653" s="58" t="s">
        <v>2993</v>
      </c>
      <c r="E653" s="434" t="s">
        <v>908</v>
      </c>
      <c r="F653" s="451" t="s">
        <v>907</v>
      </c>
      <c r="G653" s="435"/>
      <c r="H653" s="435"/>
      <c r="I653" s="436"/>
      <c r="J653" s="437"/>
      <c r="K653" s="438"/>
      <c r="L653" s="46"/>
      <c r="M653" s="55"/>
      <c r="N653" s="88">
        <v>0</v>
      </c>
      <c r="O653" s="89">
        <v>0</v>
      </c>
      <c r="P653" s="89">
        <v>0</v>
      </c>
      <c r="Q653" s="89">
        <v>0</v>
      </c>
      <c r="R653" s="240">
        <f>IF(N653="","",Q653-N653)</f>
        <v>0</v>
      </c>
      <c r="S653" s="90" t="str">
        <f>IF(N653=0,"",R653/N653)</f>
        <v/>
      </c>
      <c r="T653" s="240">
        <f>IF(O653="","",Q653-O653)</f>
        <v>0</v>
      </c>
      <c r="U653" s="90" t="str">
        <f>IF(O653=0,"",T653/O653)</f>
        <v/>
      </c>
      <c r="V653" s="240">
        <f>IF(P653="","",Q653-P653)</f>
        <v>0</v>
      </c>
      <c r="W653" s="90" t="str">
        <f>IF(P653=0,"",V653/P653)</f>
        <v/>
      </c>
      <c r="Y653" s="62"/>
      <c r="Z653" s="62"/>
      <c r="AA653" s="62"/>
      <c r="AB653" s="62"/>
      <c r="AC653" s="62"/>
      <c r="AD653" s="62"/>
      <c r="AE653" s="62"/>
      <c r="AF653" s="62"/>
      <c r="AG653" s="62"/>
      <c r="AH653" s="62"/>
      <c r="AI653" s="62"/>
    </row>
    <row r="654" spans="1:35" ht="26.25" customHeight="1">
      <c r="A654" s="72" t="s">
        <v>909</v>
      </c>
      <c r="B654" s="79" t="s">
        <v>2193</v>
      </c>
      <c r="C654" s="57" t="s">
        <v>2462</v>
      </c>
      <c r="D654" s="57" t="s">
        <v>2991</v>
      </c>
      <c r="E654" s="439" t="s">
        <v>4136</v>
      </c>
      <c r="F654" s="450" t="s">
        <v>5357</v>
      </c>
      <c r="G654" s="435" t="s">
        <v>558</v>
      </c>
      <c r="H654" s="435" t="s">
        <v>3547</v>
      </c>
      <c r="I654" s="436" t="s">
        <v>3827</v>
      </c>
      <c r="J654" s="437" t="s">
        <v>919</v>
      </c>
      <c r="K654" s="438" t="s">
        <v>2696</v>
      </c>
      <c r="L654" s="46"/>
      <c r="M654" s="55"/>
      <c r="N654" s="88">
        <v>1269580.75</v>
      </c>
      <c r="O654" s="89">
        <v>1500000</v>
      </c>
      <c r="P654" s="89">
        <v>1350000</v>
      </c>
      <c r="Q654" s="89">
        <v>1600000</v>
      </c>
      <c r="R654" s="240">
        <f>IF(N654="","",Q654-N654)</f>
        <v>330419.25</v>
      </c>
      <c r="S654" s="90">
        <f>IF(N654=0,"",R654/N654)</f>
        <v>0.26025855385724778</v>
      </c>
      <c r="T654" s="240">
        <f>IF(O654="","",Q654-O654)</f>
        <v>100000</v>
      </c>
      <c r="U654" s="90">
        <f>IF(O654=0,"",T654/O654)</f>
        <v>6.6666666666666666E-2</v>
      </c>
      <c r="V654" s="240">
        <f>IF(P654="","",Q654-P654)</f>
        <v>250000</v>
      </c>
      <c r="W654" s="90">
        <f>IF(P654=0,"",V654/P654)</f>
        <v>0.18518518518518517</v>
      </c>
      <c r="Y654" s="62"/>
      <c r="Z654" s="62"/>
      <c r="AA654" s="62"/>
      <c r="AB654" s="62"/>
      <c r="AC654" s="62"/>
      <c r="AD654" s="62"/>
      <c r="AE654" s="62"/>
      <c r="AF654" s="62"/>
      <c r="AG654" s="62"/>
      <c r="AH654" s="62"/>
      <c r="AI654" s="62"/>
    </row>
    <row r="655" spans="1:35" ht="27" customHeight="1">
      <c r="A655" s="64" t="s">
        <v>910</v>
      </c>
      <c r="B655" s="86" t="s">
        <v>911</v>
      </c>
      <c r="C655" s="87" t="s">
        <v>2992</v>
      </c>
      <c r="D655" s="87" t="s">
        <v>2993</v>
      </c>
      <c r="E655" s="415" t="s">
        <v>913</v>
      </c>
      <c r="F655" s="415" t="s">
        <v>912</v>
      </c>
      <c r="G655" s="416"/>
      <c r="H655" s="416"/>
      <c r="I655" s="417"/>
      <c r="J655" s="418"/>
      <c r="K655" s="419"/>
      <c r="L655" s="46"/>
      <c r="M655" s="96"/>
      <c r="N655" s="88">
        <v>0</v>
      </c>
      <c r="O655" s="89">
        <v>0</v>
      </c>
      <c r="P655" s="89">
        <v>0</v>
      </c>
      <c r="Q655" s="89">
        <v>0</v>
      </c>
      <c r="R655" s="240">
        <f>IF(N655="","",Q655-N655)</f>
        <v>0</v>
      </c>
      <c r="S655" s="90" t="str">
        <f>IF(N655=0,"",R655/N655)</f>
        <v/>
      </c>
      <c r="T655" s="240">
        <f>IF(O655="","",Q655-O655)</f>
        <v>0</v>
      </c>
      <c r="U655" s="90" t="str">
        <f>IF(O655=0,"",T655/O655)</f>
        <v/>
      </c>
      <c r="V655" s="240">
        <f>IF(P655="","",Q655-P655)</f>
        <v>0</v>
      </c>
      <c r="W655" s="90" t="str">
        <f>IF(P655=0,"",V655/P655)</f>
        <v/>
      </c>
      <c r="Y655" s="62"/>
      <c r="Z655" s="62"/>
      <c r="AA655" s="62"/>
      <c r="AB655" s="62"/>
      <c r="AC655" s="62"/>
      <c r="AD655" s="62"/>
      <c r="AE655" s="62"/>
      <c r="AF655" s="62"/>
      <c r="AG655" s="62"/>
      <c r="AH655" s="62"/>
      <c r="AI655" s="62"/>
    </row>
    <row r="656" spans="1:35" ht="27" customHeight="1">
      <c r="A656" s="73" t="s">
        <v>914</v>
      </c>
      <c r="B656" s="80" t="s">
        <v>911</v>
      </c>
      <c r="C656" s="58" t="s">
        <v>2994</v>
      </c>
      <c r="D656" s="58" t="s">
        <v>2993</v>
      </c>
      <c r="E656" s="434" t="s">
        <v>916</v>
      </c>
      <c r="F656" s="451" t="s">
        <v>915</v>
      </c>
      <c r="G656" s="435"/>
      <c r="H656" s="435"/>
      <c r="I656" s="436"/>
      <c r="J656" s="437"/>
      <c r="K656" s="438"/>
      <c r="L656" s="46"/>
      <c r="M656" s="55"/>
      <c r="N656" s="88">
        <v>0</v>
      </c>
      <c r="O656" s="89">
        <v>0</v>
      </c>
      <c r="P656" s="89">
        <v>0</v>
      </c>
      <c r="Q656" s="89">
        <v>0</v>
      </c>
      <c r="R656" s="240">
        <f>IF(N656="","",Q656-N656)</f>
        <v>0</v>
      </c>
      <c r="S656" s="90" t="str">
        <f>IF(N656=0,"",R656/N656)</f>
        <v/>
      </c>
      <c r="T656" s="240">
        <f>IF(O656="","",Q656-O656)</f>
        <v>0</v>
      </c>
      <c r="U656" s="90" t="str">
        <f>IF(O656=0,"",T656/O656)</f>
        <v/>
      </c>
      <c r="V656" s="240">
        <f>IF(P656="","",Q656-P656)</f>
        <v>0</v>
      </c>
      <c r="W656" s="90" t="str">
        <f>IF(P656=0,"",V656/P656)</f>
        <v/>
      </c>
      <c r="Y656" s="62"/>
      <c r="Z656" s="62"/>
      <c r="AA656" s="62"/>
      <c r="AB656" s="62"/>
      <c r="AC656" s="62"/>
      <c r="AD656" s="62"/>
      <c r="AE656" s="62"/>
      <c r="AF656" s="62"/>
      <c r="AG656" s="62"/>
      <c r="AH656" s="62"/>
      <c r="AI656" s="62"/>
    </row>
    <row r="657" spans="1:35" ht="27" customHeight="1">
      <c r="A657" s="72" t="s">
        <v>917</v>
      </c>
      <c r="B657" s="79" t="s">
        <v>911</v>
      </c>
      <c r="C657" s="57" t="s">
        <v>2994</v>
      </c>
      <c r="D657" s="57" t="s">
        <v>2991</v>
      </c>
      <c r="E657" s="439" t="s">
        <v>916</v>
      </c>
      <c r="F657" s="450" t="s">
        <v>915</v>
      </c>
      <c r="G657" s="435" t="s">
        <v>1112</v>
      </c>
      <c r="H657" s="435" t="s">
        <v>3125</v>
      </c>
      <c r="I657" s="436" t="s">
        <v>918</v>
      </c>
      <c r="J657" s="437" t="s">
        <v>2703</v>
      </c>
      <c r="K657" s="438" t="s">
        <v>2704</v>
      </c>
      <c r="L657" s="46"/>
      <c r="M657" s="55"/>
      <c r="N657" s="88">
        <v>0</v>
      </c>
      <c r="O657" s="89">
        <v>0</v>
      </c>
      <c r="P657" s="89">
        <v>0</v>
      </c>
      <c r="Q657" s="89">
        <v>0</v>
      </c>
      <c r="R657" s="240">
        <f>IF(N657="","",Q657-N657)</f>
        <v>0</v>
      </c>
      <c r="S657" s="90" t="str">
        <f>IF(N657=0,"",R657/N657)</f>
        <v/>
      </c>
      <c r="T657" s="240">
        <f>IF(O657="","",Q657-O657)</f>
        <v>0</v>
      </c>
      <c r="U657" s="90" t="str">
        <f>IF(O657=0,"",T657/O657)</f>
        <v/>
      </c>
      <c r="V657" s="240">
        <f>IF(P657="","",Q657-P657)</f>
        <v>0</v>
      </c>
      <c r="W657" s="90" t="str">
        <f>IF(P657=0,"",V657/P657)</f>
        <v/>
      </c>
      <c r="Y657" s="62"/>
      <c r="Z657" s="62"/>
      <c r="AA657" s="62"/>
      <c r="AB657" s="62"/>
      <c r="AC657" s="62"/>
      <c r="AD657" s="62"/>
      <c r="AE657" s="62"/>
      <c r="AF657" s="62"/>
      <c r="AG657" s="62"/>
      <c r="AH657" s="62"/>
      <c r="AI657" s="62"/>
    </row>
    <row r="658" spans="1:35" ht="27" customHeight="1">
      <c r="A658" s="73" t="s">
        <v>920</v>
      </c>
      <c r="B658" s="80" t="s">
        <v>911</v>
      </c>
      <c r="C658" s="58" t="s">
        <v>2995</v>
      </c>
      <c r="D658" s="58" t="s">
        <v>2993</v>
      </c>
      <c r="E658" s="434" t="s">
        <v>3126</v>
      </c>
      <c r="F658" s="451" t="s">
        <v>3127</v>
      </c>
      <c r="G658" s="435"/>
      <c r="H658" s="435"/>
      <c r="I658" s="436"/>
      <c r="J658" s="437"/>
      <c r="K658" s="438"/>
      <c r="L658" s="46"/>
      <c r="M658" s="55"/>
      <c r="N658" s="88">
        <v>0</v>
      </c>
      <c r="O658" s="89">
        <v>0</v>
      </c>
      <c r="P658" s="89">
        <v>0</v>
      </c>
      <c r="Q658" s="89">
        <v>0</v>
      </c>
      <c r="R658" s="240">
        <f>IF(N658="","",Q658-N658)</f>
        <v>0</v>
      </c>
      <c r="S658" s="90" t="str">
        <f>IF(N658=0,"",R658/N658)</f>
        <v/>
      </c>
      <c r="T658" s="240">
        <f>IF(O658="","",Q658-O658)</f>
        <v>0</v>
      </c>
      <c r="U658" s="90" t="str">
        <f>IF(O658=0,"",T658/O658)</f>
        <v/>
      </c>
      <c r="V658" s="240">
        <f>IF(P658="","",Q658-P658)</f>
        <v>0</v>
      </c>
      <c r="W658" s="90" t="str">
        <f>IF(P658=0,"",V658/P658)</f>
        <v/>
      </c>
      <c r="Y658" s="62"/>
      <c r="Z658" s="62"/>
      <c r="AA658" s="62"/>
      <c r="AB658" s="62"/>
      <c r="AC658" s="62"/>
      <c r="AD658" s="62"/>
      <c r="AE658" s="62"/>
      <c r="AF658" s="62"/>
      <c r="AG658" s="62"/>
      <c r="AH658" s="62"/>
      <c r="AI658" s="62"/>
    </row>
    <row r="659" spans="1:35" ht="27" customHeight="1">
      <c r="A659" s="72" t="s">
        <v>921</v>
      </c>
      <c r="B659" s="79" t="s">
        <v>911</v>
      </c>
      <c r="C659" s="57" t="s">
        <v>2995</v>
      </c>
      <c r="D659" s="57" t="s">
        <v>2991</v>
      </c>
      <c r="E659" s="439" t="s">
        <v>3128</v>
      </c>
      <c r="F659" s="450" t="s">
        <v>3127</v>
      </c>
      <c r="G659" s="435" t="s">
        <v>1112</v>
      </c>
      <c r="H659" s="435" t="s">
        <v>3125</v>
      </c>
      <c r="I659" s="436" t="s">
        <v>918</v>
      </c>
      <c r="J659" s="437" t="s">
        <v>2703</v>
      </c>
      <c r="K659" s="438" t="s">
        <v>2704</v>
      </c>
      <c r="L659" s="46"/>
      <c r="M659" s="55"/>
      <c r="N659" s="88">
        <v>0</v>
      </c>
      <c r="O659" s="89">
        <v>0</v>
      </c>
      <c r="P659" s="89">
        <v>0</v>
      </c>
      <c r="Q659" s="89">
        <v>0</v>
      </c>
      <c r="R659" s="240">
        <f>IF(N659="","",Q659-N659)</f>
        <v>0</v>
      </c>
      <c r="S659" s="90" t="str">
        <f>IF(N659=0,"",R659/N659)</f>
        <v/>
      </c>
      <c r="T659" s="240">
        <f>IF(O659="","",Q659-O659)</f>
        <v>0</v>
      </c>
      <c r="U659" s="90" t="str">
        <f>IF(O659=0,"",T659/O659)</f>
        <v/>
      </c>
      <c r="V659" s="240">
        <f>IF(P659="","",Q659-P659)</f>
        <v>0</v>
      </c>
      <c r="W659" s="90" t="str">
        <f>IF(P659=0,"",V659/P659)</f>
        <v/>
      </c>
      <c r="Y659" s="62"/>
      <c r="Z659" s="62"/>
      <c r="AA659" s="62"/>
      <c r="AB659" s="62"/>
      <c r="AC659" s="62"/>
      <c r="AD659" s="62"/>
      <c r="AE659" s="62"/>
      <c r="AF659" s="62"/>
      <c r="AG659" s="62"/>
      <c r="AH659" s="62"/>
      <c r="AI659" s="62"/>
    </row>
    <row r="660" spans="1:35" ht="27" customHeight="1">
      <c r="A660" s="73" t="s">
        <v>922</v>
      </c>
      <c r="B660" s="80" t="s">
        <v>911</v>
      </c>
      <c r="C660" s="58" t="s">
        <v>2997</v>
      </c>
      <c r="D660" s="58" t="s">
        <v>2993</v>
      </c>
      <c r="E660" s="434" t="s">
        <v>924</v>
      </c>
      <c r="F660" s="451" t="s">
        <v>923</v>
      </c>
      <c r="G660" s="435"/>
      <c r="H660" s="435"/>
      <c r="I660" s="436"/>
      <c r="J660" s="437"/>
      <c r="K660" s="438"/>
      <c r="L660" s="46"/>
      <c r="M660" s="55"/>
      <c r="N660" s="88">
        <v>0</v>
      </c>
      <c r="O660" s="89">
        <v>0</v>
      </c>
      <c r="P660" s="89">
        <v>0</v>
      </c>
      <c r="Q660" s="89">
        <v>0</v>
      </c>
      <c r="R660" s="240">
        <f>IF(N660="","",Q660-N660)</f>
        <v>0</v>
      </c>
      <c r="S660" s="90" t="str">
        <f>IF(N660=0,"",R660/N660)</f>
        <v/>
      </c>
      <c r="T660" s="240">
        <f>IF(O660="","",Q660-O660)</f>
        <v>0</v>
      </c>
      <c r="U660" s="90" t="str">
        <f>IF(O660=0,"",T660/O660)</f>
        <v/>
      </c>
      <c r="V660" s="240">
        <f>IF(P660="","",Q660-P660)</f>
        <v>0</v>
      </c>
      <c r="W660" s="90" t="str">
        <f>IF(P660=0,"",V660/P660)</f>
        <v/>
      </c>
      <c r="Y660" s="62"/>
      <c r="Z660" s="62"/>
      <c r="AA660" s="62"/>
      <c r="AB660" s="62"/>
      <c r="AC660" s="62"/>
      <c r="AD660" s="62"/>
      <c r="AE660" s="62"/>
      <c r="AF660" s="62"/>
      <c r="AG660" s="62"/>
      <c r="AH660" s="62"/>
      <c r="AI660" s="62"/>
    </row>
    <row r="661" spans="1:35" ht="27" customHeight="1">
      <c r="A661" s="72" t="s">
        <v>925</v>
      </c>
      <c r="B661" s="79" t="s">
        <v>911</v>
      </c>
      <c r="C661" s="57" t="s">
        <v>2997</v>
      </c>
      <c r="D661" s="57" t="s">
        <v>2991</v>
      </c>
      <c r="E661" s="439" t="s">
        <v>924</v>
      </c>
      <c r="F661" s="450" t="s">
        <v>923</v>
      </c>
      <c r="G661" s="435" t="s">
        <v>1112</v>
      </c>
      <c r="H661" s="435" t="s">
        <v>3125</v>
      </c>
      <c r="I661" s="436" t="s">
        <v>918</v>
      </c>
      <c r="J661" s="437" t="s">
        <v>2703</v>
      </c>
      <c r="K661" s="438" t="s">
        <v>2704</v>
      </c>
      <c r="L661" s="46"/>
      <c r="M661" s="55"/>
      <c r="N661" s="88">
        <v>0</v>
      </c>
      <c r="O661" s="89">
        <v>0</v>
      </c>
      <c r="P661" s="89">
        <v>0</v>
      </c>
      <c r="Q661" s="89">
        <v>0</v>
      </c>
      <c r="R661" s="240">
        <f>IF(N661="","",Q661-N661)</f>
        <v>0</v>
      </c>
      <c r="S661" s="90" t="str">
        <f>IF(N661=0,"",R661/N661)</f>
        <v/>
      </c>
      <c r="T661" s="240">
        <f>IF(O661="","",Q661-O661)</f>
        <v>0</v>
      </c>
      <c r="U661" s="90" t="str">
        <f>IF(O661=0,"",T661/O661)</f>
        <v/>
      </c>
      <c r="V661" s="240">
        <f>IF(P661="","",Q661-P661)</f>
        <v>0</v>
      </c>
      <c r="W661" s="90" t="str">
        <f>IF(P661=0,"",V661/P661)</f>
        <v/>
      </c>
      <c r="Y661" s="62"/>
      <c r="Z661" s="62"/>
      <c r="AA661" s="62"/>
      <c r="AB661" s="62"/>
      <c r="AC661" s="62"/>
      <c r="AD661" s="62"/>
      <c r="AE661" s="62"/>
      <c r="AF661" s="62"/>
      <c r="AG661" s="62"/>
      <c r="AH661" s="62"/>
      <c r="AI661" s="62"/>
    </row>
    <row r="662" spans="1:35" ht="36" customHeight="1">
      <c r="A662" s="72" t="s">
        <v>3129</v>
      </c>
      <c r="B662" s="79" t="s">
        <v>911</v>
      </c>
      <c r="C662" s="57" t="s">
        <v>2997</v>
      </c>
      <c r="D662" s="57" t="s">
        <v>3001</v>
      </c>
      <c r="E662" s="439" t="s">
        <v>3130</v>
      </c>
      <c r="F662" s="450" t="s">
        <v>3131</v>
      </c>
      <c r="G662" s="435" t="s">
        <v>1112</v>
      </c>
      <c r="H662" s="435" t="s">
        <v>3125</v>
      </c>
      <c r="I662" s="436" t="s">
        <v>918</v>
      </c>
      <c r="J662" s="437" t="s">
        <v>2703</v>
      </c>
      <c r="K662" s="438" t="s">
        <v>2704</v>
      </c>
      <c r="L662" s="46"/>
      <c r="M662" s="55"/>
      <c r="N662" s="88">
        <v>0</v>
      </c>
      <c r="O662" s="89">
        <v>0</v>
      </c>
      <c r="P662" s="89">
        <v>0</v>
      </c>
      <c r="Q662" s="89">
        <v>0</v>
      </c>
      <c r="R662" s="240">
        <f>IF(N662="","",Q662-N662)</f>
        <v>0</v>
      </c>
      <c r="S662" s="90" t="str">
        <f>IF(N662=0,"",R662/N662)</f>
        <v/>
      </c>
      <c r="T662" s="240">
        <f>IF(O662="","",Q662-O662)</f>
        <v>0</v>
      </c>
      <c r="U662" s="90" t="str">
        <f>IF(O662=0,"",T662/O662)</f>
        <v/>
      </c>
      <c r="V662" s="240">
        <f>IF(P662="","",Q662-P662)</f>
        <v>0</v>
      </c>
      <c r="W662" s="90" t="str">
        <f>IF(P662=0,"",V662/P662)</f>
        <v/>
      </c>
      <c r="Y662" s="62"/>
      <c r="Z662" s="62"/>
      <c r="AA662" s="62"/>
      <c r="AB662" s="62"/>
      <c r="AC662" s="62"/>
      <c r="AD662" s="62"/>
      <c r="AE662" s="62"/>
      <c r="AF662" s="62"/>
      <c r="AG662" s="62"/>
      <c r="AH662" s="62"/>
      <c r="AI662" s="62"/>
    </row>
    <row r="663" spans="1:35" ht="27" customHeight="1">
      <c r="A663" s="73" t="s">
        <v>926</v>
      </c>
      <c r="B663" s="80" t="s">
        <v>911</v>
      </c>
      <c r="C663" s="58" t="s">
        <v>2998</v>
      </c>
      <c r="D663" s="58" t="s">
        <v>2993</v>
      </c>
      <c r="E663" s="434" t="s">
        <v>928</v>
      </c>
      <c r="F663" s="451" t="s">
        <v>927</v>
      </c>
      <c r="G663" s="435"/>
      <c r="H663" s="435"/>
      <c r="I663" s="436"/>
      <c r="J663" s="437"/>
      <c r="K663" s="438"/>
      <c r="L663" s="46"/>
      <c r="M663" s="55"/>
      <c r="N663" s="88">
        <v>0</v>
      </c>
      <c r="O663" s="89">
        <v>0</v>
      </c>
      <c r="P663" s="89">
        <v>0</v>
      </c>
      <c r="Q663" s="89">
        <v>0</v>
      </c>
      <c r="R663" s="240">
        <f>IF(N663="","",Q663-N663)</f>
        <v>0</v>
      </c>
      <c r="S663" s="90" t="str">
        <f>IF(N663=0,"",R663/N663)</f>
        <v/>
      </c>
      <c r="T663" s="240">
        <f>IF(O663="","",Q663-O663)</f>
        <v>0</v>
      </c>
      <c r="U663" s="90" t="str">
        <f>IF(O663=0,"",T663/O663)</f>
        <v/>
      </c>
      <c r="V663" s="240">
        <f>IF(P663="","",Q663-P663)</f>
        <v>0</v>
      </c>
      <c r="W663" s="90" t="str">
        <f>IF(P663=0,"",V663/P663)</f>
        <v/>
      </c>
      <c r="Y663" s="62"/>
      <c r="Z663" s="62"/>
      <c r="AA663" s="62"/>
      <c r="AB663" s="62"/>
      <c r="AC663" s="62"/>
      <c r="AD663" s="62"/>
      <c r="AE663" s="62"/>
      <c r="AF663" s="62"/>
      <c r="AG663" s="62"/>
      <c r="AH663" s="62"/>
      <c r="AI663" s="62"/>
    </row>
    <row r="664" spans="1:35" ht="27" customHeight="1">
      <c r="A664" s="72" t="s">
        <v>929</v>
      </c>
      <c r="B664" s="79" t="s">
        <v>911</v>
      </c>
      <c r="C664" s="57" t="s">
        <v>2998</v>
      </c>
      <c r="D664" s="57" t="s">
        <v>2991</v>
      </c>
      <c r="E664" s="439" t="s">
        <v>928</v>
      </c>
      <c r="F664" s="450" t="s">
        <v>927</v>
      </c>
      <c r="G664" s="435" t="s">
        <v>1112</v>
      </c>
      <c r="H664" s="435" t="s">
        <v>3125</v>
      </c>
      <c r="I664" s="436" t="s">
        <v>918</v>
      </c>
      <c r="J664" s="437" t="s">
        <v>2703</v>
      </c>
      <c r="K664" s="438" t="s">
        <v>2704</v>
      </c>
      <c r="L664" s="46"/>
      <c r="M664" s="55"/>
      <c r="N664" s="88">
        <v>4613815.4800000004</v>
      </c>
      <c r="O664" s="89">
        <v>5226000</v>
      </c>
      <c r="P664" s="89">
        <v>4614000</v>
      </c>
      <c r="Q664" s="89">
        <v>5240000</v>
      </c>
      <c r="R664" s="240">
        <f>IF(N664="","",Q664-N664)</f>
        <v>626184.51999999955</v>
      </c>
      <c r="S664" s="90">
        <f>IF(N664=0,"",R664/N664)</f>
        <v>0.13571945447631978</v>
      </c>
      <c r="T664" s="240">
        <f>IF(O664="","",Q664-O664)</f>
        <v>14000</v>
      </c>
      <c r="U664" s="90">
        <f>IF(O664=0,"",T664/O664)</f>
        <v>2.6789131266743206E-3</v>
      </c>
      <c r="V664" s="240">
        <f>IF(P664="","",Q664-P664)</f>
        <v>626000</v>
      </c>
      <c r="W664" s="90">
        <f>IF(P664=0,"",V664/P664)</f>
        <v>0.13567403554399654</v>
      </c>
      <c r="Y664" s="62"/>
      <c r="Z664" s="62"/>
      <c r="AA664" s="62"/>
      <c r="AB664" s="62"/>
      <c r="AC664" s="62"/>
      <c r="AD664" s="62"/>
      <c r="AE664" s="62"/>
      <c r="AF664" s="62"/>
      <c r="AG664" s="62"/>
      <c r="AH664" s="62"/>
      <c r="AI664" s="62"/>
    </row>
    <row r="665" spans="1:35" ht="17.25" customHeight="1">
      <c r="A665" s="73" t="s">
        <v>930</v>
      </c>
      <c r="B665" s="80" t="s">
        <v>911</v>
      </c>
      <c r="C665" s="58" t="s">
        <v>3002</v>
      </c>
      <c r="D665" s="58" t="s">
        <v>2993</v>
      </c>
      <c r="E665" s="420" t="s">
        <v>4162</v>
      </c>
      <c r="F665" s="451" t="s">
        <v>931</v>
      </c>
      <c r="G665" s="435"/>
      <c r="H665" s="435"/>
      <c r="I665" s="436"/>
      <c r="J665" s="437"/>
      <c r="K665" s="438"/>
      <c r="L665" s="46"/>
      <c r="M665" s="55"/>
      <c r="N665" s="88">
        <v>0</v>
      </c>
      <c r="O665" s="89">
        <v>0</v>
      </c>
      <c r="P665" s="89">
        <v>0</v>
      </c>
      <c r="Q665" s="89">
        <v>0</v>
      </c>
      <c r="R665" s="240">
        <f>IF(N665="","",Q665-N665)</f>
        <v>0</v>
      </c>
      <c r="S665" s="90" t="str">
        <f>IF(N665=0,"",R665/N665)</f>
        <v/>
      </c>
      <c r="T665" s="240">
        <f>IF(O665="","",Q665-O665)</f>
        <v>0</v>
      </c>
      <c r="U665" s="90" t="str">
        <f>IF(O665=0,"",T665/O665)</f>
        <v/>
      </c>
      <c r="V665" s="240">
        <f>IF(P665="","",Q665-P665)</f>
        <v>0</v>
      </c>
      <c r="W665" s="90" t="str">
        <f>IF(P665=0,"",V665/P665)</f>
        <v/>
      </c>
      <c r="Y665" s="62"/>
      <c r="Z665" s="62"/>
      <c r="AA665" s="62"/>
      <c r="AB665" s="62"/>
      <c r="AC665" s="62"/>
      <c r="AD665" s="62"/>
      <c r="AE665" s="62"/>
      <c r="AF665" s="62"/>
      <c r="AG665" s="62"/>
      <c r="AH665" s="62"/>
      <c r="AI665" s="62"/>
    </row>
    <row r="666" spans="1:35" ht="17.25" customHeight="1">
      <c r="A666" s="72" t="s">
        <v>3132</v>
      </c>
      <c r="B666" s="79" t="s">
        <v>911</v>
      </c>
      <c r="C666" s="57" t="s">
        <v>3002</v>
      </c>
      <c r="D666" s="57" t="s">
        <v>2911</v>
      </c>
      <c r="E666" s="426" t="s">
        <v>3133</v>
      </c>
      <c r="F666" s="450" t="s">
        <v>3134</v>
      </c>
      <c r="G666" s="435" t="s">
        <v>1112</v>
      </c>
      <c r="H666" s="435" t="s">
        <v>3125</v>
      </c>
      <c r="I666" s="436" t="s">
        <v>918</v>
      </c>
      <c r="J666" s="437" t="s">
        <v>2703</v>
      </c>
      <c r="K666" s="438" t="s">
        <v>2704</v>
      </c>
      <c r="L666" s="46"/>
      <c r="M666" s="55"/>
      <c r="N666" s="88">
        <v>0</v>
      </c>
      <c r="O666" s="89">
        <v>0</v>
      </c>
      <c r="P666" s="89">
        <v>0</v>
      </c>
      <c r="Q666" s="89">
        <v>0</v>
      </c>
      <c r="R666" s="240">
        <f>IF(N666="","",Q666-N666)</f>
        <v>0</v>
      </c>
      <c r="S666" s="90" t="str">
        <f>IF(N666=0,"",R666/N666)</f>
        <v/>
      </c>
      <c r="T666" s="240">
        <f>IF(O666="","",Q666-O666)</f>
        <v>0</v>
      </c>
      <c r="U666" s="90" t="str">
        <f>IF(O666=0,"",T666/O666)</f>
        <v/>
      </c>
      <c r="V666" s="240">
        <f>IF(P666="","",Q666-P666)</f>
        <v>0</v>
      </c>
      <c r="W666" s="90" t="str">
        <f>IF(P666=0,"",V666/P666)</f>
        <v/>
      </c>
      <c r="Y666" s="62"/>
      <c r="Z666" s="62"/>
      <c r="AA666" s="62"/>
      <c r="AB666" s="62"/>
      <c r="AC666" s="62"/>
      <c r="AD666" s="62"/>
      <c r="AE666" s="62"/>
      <c r="AF666" s="62"/>
      <c r="AG666" s="62"/>
      <c r="AH666" s="62"/>
      <c r="AI666" s="62"/>
    </row>
    <row r="667" spans="1:35" ht="17.25" customHeight="1">
      <c r="A667" s="72" t="s">
        <v>932</v>
      </c>
      <c r="B667" s="79" t="s">
        <v>911</v>
      </c>
      <c r="C667" s="57" t="s">
        <v>3002</v>
      </c>
      <c r="D667" s="57" t="s">
        <v>2991</v>
      </c>
      <c r="E667" s="426" t="s">
        <v>3135</v>
      </c>
      <c r="F667" s="450" t="s">
        <v>3136</v>
      </c>
      <c r="G667" s="435" t="s">
        <v>1112</v>
      </c>
      <c r="H667" s="435" t="s">
        <v>3125</v>
      </c>
      <c r="I667" s="436" t="s">
        <v>918</v>
      </c>
      <c r="J667" s="437" t="s">
        <v>2703</v>
      </c>
      <c r="K667" s="438" t="s">
        <v>2704</v>
      </c>
      <c r="L667" s="46"/>
      <c r="M667" s="55"/>
      <c r="N667" s="88">
        <v>0</v>
      </c>
      <c r="O667" s="89">
        <v>0</v>
      </c>
      <c r="P667" s="89">
        <v>0</v>
      </c>
      <c r="Q667" s="89">
        <v>0</v>
      </c>
      <c r="R667" s="240">
        <f>IF(N667="","",Q667-N667)</f>
        <v>0</v>
      </c>
      <c r="S667" s="90" t="str">
        <f>IF(N667=0,"",R667/N667)</f>
        <v/>
      </c>
      <c r="T667" s="240">
        <f>IF(O667="","",Q667-O667)</f>
        <v>0</v>
      </c>
      <c r="U667" s="90" t="str">
        <f>IF(O667=0,"",T667/O667)</f>
        <v/>
      </c>
      <c r="V667" s="240">
        <f>IF(P667="","",Q667-P667)</f>
        <v>0</v>
      </c>
      <c r="W667" s="90" t="str">
        <f>IF(P667=0,"",V667/P667)</f>
        <v/>
      </c>
      <c r="Y667" s="62"/>
      <c r="Z667" s="62"/>
      <c r="AA667" s="62"/>
      <c r="AB667" s="62"/>
      <c r="AC667" s="62"/>
      <c r="AD667" s="62"/>
      <c r="AE667" s="62"/>
      <c r="AF667" s="62"/>
      <c r="AG667" s="62"/>
      <c r="AH667" s="62"/>
      <c r="AI667" s="62"/>
    </row>
    <row r="668" spans="1:35" ht="36" customHeight="1">
      <c r="A668" s="72" t="s">
        <v>3137</v>
      </c>
      <c r="B668" s="79" t="s">
        <v>911</v>
      </c>
      <c r="C668" s="57" t="s">
        <v>3002</v>
      </c>
      <c r="D668" s="57" t="s">
        <v>3001</v>
      </c>
      <c r="E668" s="439" t="s">
        <v>965</v>
      </c>
      <c r="F668" s="450" t="s">
        <v>964</v>
      </c>
      <c r="G668" s="435" t="s">
        <v>1112</v>
      </c>
      <c r="H668" s="435" t="s">
        <v>3125</v>
      </c>
      <c r="I668" s="436" t="s">
        <v>918</v>
      </c>
      <c r="J668" s="437" t="s">
        <v>2703</v>
      </c>
      <c r="K668" s="438" t="s">
        <v>2704</v>
      </c>
      <c r="L668" s="46"/>
      <c r="M668" s="55"/>
      <c r="N668" s="88">
        <v>5917667.6600000001</v>
      </c>
      <c r="O668" s="89">
        <v>5918000</v>
      </c>
      <c r="P668" s="89">
        <v>5918000</v>
      </c>
      <c r="Q668" s="89">
        <v>5918000</v>
      </c>
      <c r="R668" s="240">
        <f>IF(N668="","",Q668-N668)</f>
        <v>332.33999999985099</v>
      </c>
      <c r="S668" s="90">
        <f>IF(N668=0,"",R668/N668)</f>
        <v>5.6160639477319172E-5</v>
      </c>
      <c r="T668" s="240">
        <f>IF(O668="","",Q668-O668)</f>
        <v>0</v>
      </c>
      <c r="U668" s="90">
        <f>IF(O668=0,"",T668/O668)</f>
        <v>0</v>
      </c>
      <c r="V668" s="240">
        <f>IF(P668="","",Q668-P668)</f>
        <v>0</v>
      </c>
      <c r="W668" s="90">
        <f>IF(P668=0,"",V668/P668)</f>
        <v>0</v>
      </c>
      <c r="Y668" s="62"/>
      <c r="Z668" s="62"/>
      <c r="AA668" s="62"/>
      <c r="AB668" s="62"/>
      <c r="AC668" s="62"/>
      <c r="AD668" s="62"/>
      <c r="AE668" s="62"/>
      <c r="AF668" s="62"/>
      <c r="AG668" s="62"/>
      <c r="AH668" s="62"/>
      <c r="AI668" s="62"/>
    </row>
    <row r="669" spans="1:35" ht="17.25" customHeight="1">
      <c r="A669" s="64" t="s">
        <v>933</v>
      </c>
      <c r="B669" s="86" t="s">
        <v>934</v>
      </c>
      <c r="C669" s="87" t="s">
        <v>2992</v>
      </c>
      <c r="D669" s="87" t="s">
        <v>2993</v>
      </c>
      <c r="E669" s="415" t="s">
        <v>936</v>
      </c>
      <c r="F669" s="415" t="s">
        <v>935</v>
      </c>
      <c r="G669" s="416"/>
      <c r="H669" s="416"/>
      <c r="I669" s="417"/>
      <c r="J669" s="418"/>
      <c r="K669" s="419"/>
      <c r="L669" s="46"/>
      <c r="M669" s="96"/>
      <c r="N669" s="88">
        <v>0</v>
      </c>
      <c r="O669" s="89">
        <v>0</v>
      </c>
      <c r="P669" s="89">
        <v>0</v>
      </c>
      <c r="Q669" s="89">
        <v>0</v>
      </c>
      <c r="R669" s="240">
        <f>IF(N669="","",Q669-N669)</f>
        <v>0</v>
      </c>
      <c r="S669" s="90" t="str">
        <f>IF(N669=0,"",R669/N669)</f>
        <v/>
      </c>
      <c r="T669" s="240">
        <f>IF(O669="","",Q669-O669)</f>
        <v>0</v>
      </c>
      <c r="U669" s="90" t="str">
        <f>IF(O669=0,"",T669/O669)</f>
        <v/>
      </c>
      <c r="V669" s="240">
        <f>IF(P669="","",Q669-P669)</f>
        <v>0</v>
      </c>
      <c r="W669" s="90" t="str">
        <f>IF(P669=0,"",V669/P669)</f>
        <v/>
      </c>
      <c r="Y669" s="62"/>
      <c r="Z669" s="62"/>
      <c r="AA669" s="62"/>
      <c r="AB669" s="62"/>
      <c r="AC669" s="62"/>
      <c r="AD669" s="62"/>
      <c r="AE669" s="62"/>
      <c r="AF669" s="62"/>
      <c r="AG669" s="62"/>
      <c r="AH669" s="62"/>
      <c r="AI669" s="62"/>
    </row>
    <row r="670" spans="1:35" ht="17.25" customHeight="1">
      <c r="A670" s="73" t="s">
        <v>937</v>
      </c>
      <c r="B670" s="80" t="s">
        <v>934</v>
      </c>
      <c r="C670" s="58" t="s">
        <v>2994</v>
      </c>
      <c r="D670" s="58" t="s">
        <v>2993</v>
      </c>
      <c r="E670" s="434" t="s">
        <v>939</v>
      </c>
      <c r="F670" s="451" t="s">
        <v>938</v>
      </c>
      <c r="G670" s="435"/>
      <c r="H670" s="435"/>
      <c r="I670" s="436"/>
      <c r="J670" s="437"/>
      <c r="K670" s="438"/>
      <c r="L670" s="46"/>
      <c r="M670" s="55"/>
      <c r="N670" s="88">
        <v>0</v>
      </c>
      <c r="O670" s="89">
        <v>0</v>
      </c>
      <c r="P670" s="89">
        <v>0</v>
      </c>
      <c r="Q670" s="89">
        <v>0</v>
      </c>
      <c r="R670" s="240">
        <f>IF(N670="","",Q670-N670)</f>
        <v>0</v>
      </c>
      <c r="S670" s="90" t="str">
        <f>IF(N670=0,"",R670/N670)</f>
        <v/>
      </c>
      <c r="T670" s="240">
        <f>IF(O670="","",Q670-O670)</f>
        <v>0</v>
      </c>
      <c r="U670" s="90" t="str">
        <f>IF(O670=0,"",T670/O670)</f>
        <v/>
      </c>
      <c r="V670" s="240">
        <f>IF(P670="","",Q670-P670)</f>
        <v>0</v>
      </c>
      <c r="W670" s="90" t="str">
        <f>IF(P670=0,"",V670/P670)</f>
        <v/>
      </c>
      <c r="Y670" s="62"/>
      <c r="Z670" s="62"/>
      <c r="AA670" s="62"/>
      <c r="AB670" s="62"/>
      <c r="AC670" s="62"/>
      <c r="AD670" s="62"/>
      <c r="AE670" s="62"/>
      <c r="AF670" s="62"/>
      <c r="AG670" s="62"/>
      <c r="AH670" s="62"/>
      <c r="AI670" s="62"/>
    </row>
    <row r="671" spans="1:35" ht="17.25" customHeight="1">
      <c r="A671" s="72" t="s">
        <v>940</v>
      </c>
      <c r="B671" s="79" t="s">
        <v>934</v>
      </c>
      <c r="C671" s="57" t="s">
        <v>2994</v>
      </c>
      <c r="D671" s="57" t="s">
        <v>2991</v>
      </c>
      <c r="E671" s="439" t="s">
        <v>939</v>
      </c>
      <c r="F671" s="450" t="s">
        <v>938</v>
      </c>
      <c r="G671" s="435" t="s">
        <v>1118</v>
      </c>
      <c r="H671" s="399" t="s">
        <v>4796</v>
      </c>
      <c r="I671" s="436" t="s">
        <v>941</v>
      </c>
      <c r="J671" s="437" t="s">
        <v>2705</v>
      </c>
      <c r="K671" s="438" t="s">
        <v>2706</v>
      </c>
      <c r="L671" s="46"/>
      <c r="M671" s="55"/>
      <c r="N671" s="88">
        <v>0</v>
      </c>
      <c r="O671" s="89">
        <v>0</v>
      </c>
      <c r="P671" s="89">
        <v>0</v>
      </c>
      <c r="Q671" s="89">
        <v>0</v>
      </c>
      <c r="R671" s="240">
        <f>IF(N671="","",Q671-N671)</f>
        <v>0</v>
      </c>
      <c r="S671" s="90" t="str">
        <f>IF(N671=0,"",R671/N671)</f>
        <v/>
      </c>
      <c r="T671" s="240">
        <f>IF(O671="","",Q671-O671)</f>
        <v>0</v>
      </c>
      <c r="U671" s="90" t="str">
        <f>IF(O671=0,"",T671/O671)</f>
        <v/>
      </c>
      <c r="V671" s="240">
        <f>IF(P671="","",Q671-P671)</f>
        <v>0</v>
      </c>
      <c r="W671" s="90" t="str">
        <f>IF(P671=0,"",V671/P671)</f>
        <v/>
      </c>
      <c r="Y671" s="62"/>
      <c r="Z671" s="62"/>
      <c r="AA671" s="62"/>
      <c r="AB671" s="62"/>
      <c r="AC671" s="62"/>
      <c r="AD671" s="62"/>
      <c r="AE671" s="62"/>
      <c r="AF671" s="62"/>
      <c r="AG671" s="62"/>
      <c r="AH671" s="62"/>
      <c r="AI671" s="62"/>
    </row>
    <row r="672" spans="1:35" ht="26.25" customHeight="1">
      <c r="A672" s="73" t="s">
        <v>943</v>
      </c>
      <c r="B672" s="80" t="s">
        <v>934</v>
      </c>
      <c r="C672" s="58" t="s">
        <v>2995</v>
      </c>
      <c r="D672" s="58" t="s">
        <v>2993</v>
      </c>
      <c r="E672" s="434" t="s">
        <v>945</v>
      </c>
      <c r="F672" s="451" t="s">
        <v>944</v>
      </c>
      <c r="G672" s="435"/>
      <c r="H672" s="435"/>
      <c r="I672" s="436"/>
      <c r="J672" s="437"/>
      <c r="K672" s="438"/>
      <c r="L672" s="46"/>
      <c r="M672" s="55"/>
      <c r="N672" s="88">
        <v>0</v>
      </c>
      <c r="O672" s="89">
        <v>0</v>
      </c>
      <c r="P672" s="89">
        <v>0</v>
      </c>
      <c r="Q672" s="89">
        <v>0</v>
      </c>
      <c r="R672" s="240">
        <f>IF(N672="","",Q672-N672)</f>
        <v>0</v>
      </c>
      <c r="S672" s="90" t="str">
        <f>IF(N672=0,"",R672/N672)</f>
        <v/>
      </c>
      <c r="T672" s="240">
        <f>IF(O672="","",Q672-O672)</f>
        <v>0</v>
      </c>
      <c r="U672" s="90" t="str">
        <f>IF(O672=0,"",T672/O672)</f>
        <v/>
      </c>
      <c r="V672" s="240">
        <f>IF(P672="","",Q672-P672)</f>
        <v>0</v>
      </c>
      <c r="W672" s="90" t="str">
        <f>IF(P672=0,"",V672/P672)</f>
        <v/>
      </c>
      <c r="Y672" s="62"/>
      <c r="Z672" s="62"/>
      <c r="AA672" s="62"/>
      <c r="AB672" s="62"/>
      <c r="AC672" s="62"/>
      <c r="AD672" s="62"/>
      <c r="AE672" s="62"/>
      <c r="AF672" s="62"/>
      <c r="AG672" s="62"/>
      <c r="AH672" s="62"/>
      <c r="AI672" s="62"/>
    </row>
    <row r="673" spans="1:35" ht="22.5">
      <c r="A673" s="72" t="s">
        <v>946</v>
      </c>
      <c r="B673" s="79" t="s">
        <v>934</v>
      </c>
      <c r="C673" s="57" t="s">
        <v>2995</v>
      </c>
      <c r="D673" s="57" t="s">
        <v>2991</v>
      </c>
      <c r="E673" s="439" t="s">
        <v>945</v>
      </c>
      <c r="F673" s="450" t="s">
        <v>944</v>
      </c>
      <c r="G673" s="435" t="s">
        <v>1119</v>
      </c>
      <c r="H673" s="399" t="s">
        <v>4797</v>
      </c>
      <c r="I673" s="436" t="s">
        <v>947</v>
      </c>
      <c r="J673" s="437" t="s">
        <v>2707</v>
      </c>
      <c r="K673" s="438" t="s">
        <v>947</v>
      </c>
      <c r="L673" s="46"/>
      <c r="M673" s="55"/>
      <c r="N673" s="88">
        <v>0</v>
      </c>
      <c r="O673" s="89">
        <v>0</v>
      </c>
      <c r="P673" s="89">
        <v>0</v>
      </c>
      <c r="Q673" s="89">
        <v>0</v>
      </c>
      <c r="R673" s="240">
        <f>IF(N673="","",Q673-N673)</f>
        <v>0</v>
      </c>
      <c r="S673" s="90" t="str">
        <f>IF(N673=0,"",R673/N673)</f>
        <v/>
      </c>
      <c r="T673" s="240">
        <f>IF(O673="","",Q673-O673)</f>
        <v>0</v>
      </c>
      <c r="U673" s="90" t="str">
        <f>IF(O673=0,"",T673/O673)</f>
        <v/>
      </c>
      <c r="V673" s="240">
        <f>IF(P673="","",Q673-P673)</f>
        <v>0</v>
      </c>
      <c r="W673" s="90" t="str">
        <f>IF(P673=0,"",V673/P673)</f>
        <v/>
      </c>
      <c r="Y673" s="62"/>
      <c r="Z673" s="62"/>
      <c r="AA673" s="62"/>
      <c r="AB673" s="62"/>
      <c r="AC673" s="62"/>
      <c r="AD673" s="62"/>
      <c r="AE673" s="62"/>
      <c r="AF673" s="62"/>
      <c r="AG673" s="62"/>
      <c r="AH673" s="62"/>
      <c r="AI673" s="62"/>
    </row>
    <row r="674" spans="1:35" ht="17.25" customHeight="1">
      <c r="A674" s="73" t="s">
        <v>948</v>
      </c>
      <c r="B674" s="80" t="s">
        <v>934</v>
      </c>
      <c r="C674" s="58" t="s">
        <v>2997</v>
      </c>
      <c r="D674" s="58" t="s">
        <v>2993</v>
      </c>
      <c r="E674" s="434" t="s">
        <v>950</v>
      </c>
      <c r="F674" s="451" t="s">
        <v>949</v>
      </c>
      <c r="G674" s="435"/>
      <c r="H674" s="435"/>
      <c r="I674" s="436"/>
      <c r="J674" s="437"/>
      <c r="K674" s="438"/>
      <c r="L674" s="46"/>
      <c r="M674" s="55"/>
      <c r="N674" s="88">
        <v>0</v>
      </c>
      <c r="O674" s="89">
        <v>0</v>
      </c>
      <c r="P674" s="89">
        <v>0</v>
      </c>
      <c r="Q674" s="89">
        <v>0</v>
      </c>
      <c r="R674" s="240">
        <f>IF(N674="","",Q674-N674)</f>
        <v>0</v>
      </c>
      <c r="S674" s="90" t="str">
        <f>IF(N674=0,"",R674/N674)</f>
        <v/>
      </c>
      <c r="T674" s="240">
        <f>IF(O674="","",Q674-O674)</f>
        <v>0</v>
      </c>
      <c r="U674" s="90" t="str">
        <f>IF(O674=0,"",T674/O674)</f>
        <v/>
      </c>
      <c r="V674" s="240">
        <f>IF(P674="","",Q674-P674)</f>
        <v>0</v>
      </c>
      <c r="W674" s="90" t="str">
        <f>IF(P674=0,"",V674/P674)</f>
        <v/>
      </c>
      <c r="Y674" s="62"/>
      <c r="Z674" s="62"/>
      <c r="AA674" s="62"/>
      <c r="AB674" s="62"/>
      <c r="AC674" s="62"/>
      <c r="AD674" s="62"/>
      <c r="AE674" s="62"/>
      <c r="AF674" s="62"/>
      <c r="AG674" s="62"/>
      <c r="AH674" s="62"/>
      <c r="AI674" s="62"/>
    </row>
    <row r="675" spans="1:35" ht="17.25" customHeight="1">
      <c r="A675" s="72" t="s">
        <v>951</v>
      </c>
      <c r="B675" s="79" t="s">
        <v>934</v>
      </c>
      <c r="C675" s="57" t="s">
        <v>2997</v>
      </c>
      <c r="D675" s="57" t="s">
        <v>2991</v>
      </c>
      <c r="E675" s="439" t="s">
        <v>950</v>
      </c>
      <c r="F675" s="450" t="s">
        <v>949</v>
      </c>
      <c r="G675" s="435" t="s">
        <v>1119</v>
      </c>
      <c r="H675" s="399" t="s">
        <v>4797</v>
      </c>
      <c r="I675" s="436" t="s">
        <v>947</v>
      </c>
      <c r="J675" s="437" t="s">
        <v>2707</v>
      </c>
      <c r="K675" s="438" t="s">
        <v>947</v>
      </c>
      <c r="L675" s="46"/>
      <c r="M675" s="55"/>
      <c r="N675" s="88">
        <v>10211478.84</v>
      </c>
      <c r="O675" s="89">
        <v>9514000</v>
      </c>
      <c r="P675" s="89">
        <v>10460000</v>
      </c>
      <c r="Q675" s="89">
        <v>11316000</v>
      </c>
      <c r="R675" s="240">
        <f>IF(N675="","",Q675-N675)</f>
        <v>1104521.1600000001</v>
      </c>
      <c r="S675" s="90">
        <f>IF(N675=0,"",R675/N675)</f>
        <v>0.108164662269427</v>
      </c>
      <c r="T675" s="240">
        <f>IF(O675="","",Q675-O675)</f>
        <v>1802000</v>
      </c>
      <c r="U675" s="90">
        <f>IF(O675=0,"",T675/O675)</f>
        <v>0.18940508723985705</v>
      </c>
      <c r="V675" s="240">
        <f>IF(P675="","",Q675-P675)</f>
        <v>856000</v>
      </c>
      <c r="W675" s="90">
        <f>IF(P675=0,"",V675/P675)</f>
        <v>8.1835564053537285E-2</v>
      </c>
      <c r="Y675" s="62"/>
      <c r="Z675" s="62"/>
      <c r="AA675" s="62"/>
      <c r="AB675" s="62"/>
      <c r="AC675" s="62"/>
      <c r="AD675" s="62"/>
      <c r="AE675" s="62"/>
      <c r="AF675" s="62"/>
      <c r="AG675" s="62"/>
      <c r="AH675" s="62"/>
      <c r="AI675" s="62"/>
    </row>
    <row r="676" spans="1:35" ht="26.25" customHeight="1">
      <c r="A676" s="73" t="s">
        <v>952</v>
      </c>
      <c r="B676" s="80" t="s">
        <v>934</v>
      </c>
      <c r="C676" s="58" t="s">
        <v>2998</v>
      </c>
      <c r="D676" s="58" t="s">
        <v>2993</v>
      </c>
      <c r="E676" s="434" t="s">
        <v>954</v>
      </c>
      <c r="F676" s="451" t="s">
        <v>953</v>
      </c>
      <c r="G676" s="435"/>
      <c r="H676" s="435"/>
      <c r="I676" s="436"/>
      <c r="J676" s="437"/>
      <c r="K676" s="438"/>
      <c r="L676" s="46"/>
      <c r="M676" s="55"/>
      <c r="N676" s="88">
        <v>0</v>
      </c>
      <c r="O676" s="89">
        <v>0</v>
      </c>
      <c r="P676" s="89">
        <v>0</v>
      </c>
      <c r="Q676" s="89">
        <v>0</v>
      </c>
      <c r="R676" s="240">
        <f>IF(N676="","",Q676-N676)</f>
        <v>0</v>
      </c>
      <c r="S676" s="90" t="str">
        <f>IF(N676=0,"",R676/N676)</f>
        <v/>
      </c>
      <c r="T676" s="240">
        <f>IF(O676="","",Q676-O676)</f>
        <v>0</v>
      </c>
      <c r="U676" s="90" t="str">
        <f>IF(O676=0,"",T676/O676)</f>
        <v/>
      </c>
      <c r="V676" s="240">
        <f>IF(P676="","",Q676-P676)</f>
        <v>0</v>
      </c>
      <c r="W676" s="90" t="str">
        <f>IF(P676=0,"",V676/P676)</f>
        <v/>
      </c>
      <c r="Y676" s="62"/>
      <c r="Z676" s="62"/>
      <c r="AA676" s="62"/>
      <c r="AB676" s="62"/>
      <c r="AC676" s="62"/>
      <c r="AD676" s="62"/>
      <c r="AE676" s="62"/>
      <c r="AF676" s="62"/>
      <c r="AG676" s="62"/>
      <c r="AH676" s="62"/>
      <c r="AI676" s="62"/>
    </row>
    <row r="677" spans="1:35" ht="17.25" customHeight="1">
      <c r="A677" s="72" t="s">
        <v>955</v>
      </c>
      <c r="B677" s="79" t="s">
        <v>934</v>
      </c>
      <c r="C677" s="57" t="s">
        <v>2998</v>
      </c>
      <c r="D677" s="57" t="s">
        <v>2991</v>
      </c>
      <c r="E677" s="439" t="s">
        <v>954</v>
      </c>
      <c r="F677" s="450" t="s">
        <v>953</v>
      </c>
      <c r="G677" s="435" t="s">
        <v>1119</v>
      </c>
      <c r="H677" s="399" t="s">
        <v>4797</v>
      </c>
      <c r="I677" s="436" t="s">
        <v>947</v>
      </c>
      <c r="J677" s="437" t="s">
        <v>2707</v>
      </c>
      <c r="K677" s="438" t="s">
        <v>947</v>
      </c>
      <c r="L677" s="46"/>
      <c r="M677" s="55"/>
      <c r="N677" s="88">
        <v>2075779.76</v>
      </c>
      <c r="O677" s="89">
        <v>1964000</v>
      </c>
      <c r="P677" s="89">
        <v>2076000</v>
      </c>
      <c r="Q677" s="89">
        <v>2076000</v>
      </c>
      <c r="R677" s="240">
        <f>IF(N677="","",Q677-N677)</f>
        <v>220.23999999999069</v>
      </c>
      <c r="S677" s="90">
        <f>IF(N677=0,"",R677/N677)</f>
        <v>1.0609988797655041E-4</v>
      </c>
      <c r="T677" s="240">
        <f>IF(O677="","",Q677-O677)</f>
        <v>112000</v>
      </c>
      <c r="U677" s="90">
        <f>IF(O677=0,"",T677/O677)</f>
        <v>5.7026476578411409E-2</v>
      </c>
      <c r="V677" s="240">
        <f>IF(P677="","",Q677-P677)</f>
        <v>0</v>
      </c>
      <c r="W677" s="90">
        <f>IF(P677=0,"",V677/P677)</f>
        <v>0</v>
      </c>
      <c r="Y677" s="62"/>
      <c r="Z677" s="62"/>
      <c r="AA677" s="62"/>
      <c r="AB677" s="62"/>
      <c r="AC677" s="62"/>
      <c r="AD677" s="62"/>
      <c r="AE677" s="62"/>
      <c r="AF677" s="62"/>
      <c r="AG677" s="62"/>
      <c r="AH677" s="62"/>
      <c r="AI677" s="62"/>
    </row>
    <row r="678" spans="1:35" ht="17.25" customHeight="1">
      <c r="A678" s="73" t="s">
        <v>956</v>
      </c>
      <c r="B678" s="80" t="s">
        <v>934</v>
      </c>
      <c r="C678" s="58" t="s">
        <v>2999</v>
      </c>
      <c r="D678" s="58" t="s">
        <v>2993</v>
      </c>
      <c r="E678" s="434" t="s">
        <v>958</v>
      </c>
      <c r="F678" s="451" t="s">
        <v>957</v>
      </c>
      <c r="G678" s="435"/>
      <c r="H678" s="435"/>
      <c r="I678" s="436"/>
      <c r="J678" s="437"/>
      <c r="K678" s="438"/>
      <c r="L678" s="46"/>
      <c r="M678" s="55"/>
      <c r="N678" s="88">
        <v>0</v>
      </c>
      <c r="O678" s="89">
        <v>0</v>
      </c>
      <c r="P678" s="89">
        <v>0</v>
      </c>
      <c r="Q678" s="89">
        <v>0</v>
      </c>
      <c r="R678" s="240">
        <f>IF(N678="","",Q678-N678)</f>
        <v>0</v>
      </c>
      <c r="S678" s="90" t="str">
        <f>IF(N678=0,"",R678/N678)</f>
        <v/>
      </c>
      <c r="T678" s="240">
        <f>IF(O678="","",Q678-O678)</f>
        <v>0</v>
      </c>
      <c r="U678" s="90" t="str">
        <f>IF(O678=0,"",T678/O678)</f>
        <v/>
      </c>
      <c r="V678" s="240">
        <f>IF(P678="","",Q678-P678)</f>
        <v>0</v>
      </c>
      <c r="W678" s="90" t="str">
        <f>IF(P678=0,"",V678/P678)</f>
        <v/>
      </c>
      <c r="Y678" s="62"/>
      <c r="Z678" s="62"/>
      <c r="AA678" s="62"/>
      <c r="AB678" s="62"/>
      <c r="AC678" s="62"/>
      <c r="AD678" s="62"/>
      <c r="AE678" s="62"/>
      <c r="AF678" s="62"/>
      <c r="AG678" s="62"/>
      <c r="AH678" s="62"/>
      <c r="AI678" s="62"/>
    </row>
    <row r="679" spans="1:35" ht="17.25" customHeight="1">
      <c r="A679" s="72" t="s">
        <v>959</v>
      </c>
      <c r="B679" s="79" t="s">
        <v>934</v>
      </c>
      <c r="C679" s="57" t="s">
        <v>2999</v>
      </c>
      <c r="D679" s="57" t="s">
        <v>2991</v>
      </c>
      <c r="E679" s="439" t="s">
        <v>958</v>
      </c>
      <c r="F679" s="450" t="s">
        <v>957</v>
      </c>
      <c r="G679" s="435" t="s">
        <v>1119</v>
      </c>
      <c r="H679" s="399" t="s">
        <v>4797</v>
      </c>
      <c r="I679" s="436" t="s">
        <v>947</v>
      </c>
      <c r="J679" s="437" t="s">
        <v>2707</v>
      </c>
      <c r="K679" s="438" t="s">
        <v>947</v>
      </c>
      <c r="L679" s="46"/>
      <c r="M679" s="55"/>
      <c r="N679" s="88">
        <v>447318.6</v>
      </c>
      <c r="O679" s="89">
        <v>392000</v>
      </c>
      <c r="P679" s="89">
        <v>447000</v>
      </c>
      <c r="Q679" s="89">
        <v>447000</v>
      </c>
      <c r="R679" s="240">
        <f>IF(N679="","",Q679-N679)</f>
        <v>-318.59999999997672</v>
      </c>
      <c r="S679" s="90">
        <f>IF(N679=0,"",R679/N679)</f>
        <v>-7.1224402472863126E-4</v>
      </c>
      <c r="T679" s="240">
        <f>IF(O679="","",Q679-O679)</f>
        <v>55000</v>
      </c>
      <c r="U679" s="90">
        <f>IF(O679=0,"",T679/O679)</f>
        <v>0.14030612244897958</v>
      </c>
      <c r="V679" s="240">
        <f>IF(P679="","",Q679-P679)</f>
        <v>0</v>
      </c>
      <c r="W679" s="90">
        <f>IF(P679=0,"",V679/P679)</f>
        <v>0</v>
      </c>
      <c r="Y679" s="62"/>
      <c r="Z679" s="62"/>
      <c r="AA679" s="62"/>
      <c r="AB679" s="62"/>
      <c r="AC679" s="62"/>
      <c r="AD679" s="62"/>
      <c r="AE679" s="62"/>
      <c r="AF679" s="62"/>
      <c r="AG679" s="62"/>
      <c r="AH679" s="62"/>
      <c r="AI679" s="62"/>
    </row>
    <row r="680" spans="1:35" ht="17.25" customHeight="1">
      <c r="A680" s="73" t="s">
        <v>960</v>
      </c>
      <c r="B680" s="80" t="s">
        <v>934</v>
      </c>
      <c r="C680" s="58" t="s">
        <v>1991</v>
      </c>
      <c r="D680" s="58" t="s">
        <v>2993</v>
      </c>
      <c r="E680" s="434" t="s">
        <v>962</v>
      </c>
      <c r="F680" s="451" t="s">
        <v>961</v>
      </c>
      <c r="G680" s="435"/>
      <c r="H680" s="435"/>
      <c r="I680" s="436"/>
      <c r="J680" s="437"/>
      <c r="K680" s="438"/>
      <c r="L680" s="46"/>
      <c r="M680" s="55"/>
      <c r="N680" s="88">
        <v>0</v>
      </c>
      <c r="O680" s="89">
        <v>0</v>
      </c>
      <c r="P680" s="89">
        <v>0</v>
      </c>
      <c r="Q680" s="89">
        <v>0</v>
      </c>
      <c r="R680" s="240">
        <f>IF(N680="","",Q680-N680)</f>
        <v>0</v>
      </c>
      <c r="S680" s="90" t="str">
        <f>IF(N680=0,"",R680/N680)</f>
        <v/>
      </c>
      <c r="T680" s="240">
        <f>IF(O680="","",Q680-O680)</f>
        <v>0</v>
      </c>
      <c r="U680" s="90" t="str">
        <f>IF(O680=0,"",T680/O680)</f>
        <v/>
      </c>
      <c r="V680" s="240">
        <f>IF(P680="","",Q680-P680)</f>
        <v>0</v>
      </c>
      <c r="W680" s="90" t="str">
        <f>IF(P680=0,"",V680/P680)</f>
        <v/>
      </c>
      <c r="Y680" s="62"/>
      <c r="Z680" s="62"/>
      <c r="AA680" s="62"/>
      <c r="AB680" s="62"/>
      <c r="AC680" s="62"/>
      <c r="AD680" s="62"/>
      <c r="AE680" s="62"/>
      <c r="AF680" s="62"/>
      <c r="AG680" s="62"/>
      <c r="AH680" s="62"/>
      <c r="AI680" s="62"/>
    </row>
    <row r="681" spans="1:35" ht="17.25" customHeight="1">
      <c r="A681" s="72" t="s">
        <v>963</v>
      </c>
      <c r="B681" s="79" t="s">
        <v>934</v>
      </c>
      <c r="C681" s="57" t="s">
        <v>1991</v>
      </c>
      <c r="D681" s="57" t="s">
        <v>2991</v>
      </c>
      <c r="E681" s="439" t="s">
        <v>962</v>
      </c>
      <c r="F681" s="450" t="s">
        <v>961</v>
      </c>
      <c r="G681" s="435" t="s">
        <v>1119</v>
      </c>
      <c r="H681" s="399" t="s">
        <v>4797</v>
      </c>
      <c r="I681" s="436" t="s">
        <v>947</v>
      </c>
      <c r="J681" s="437" t="s">
        <v>2707</v>
      </c>
      <c r="K681" s="438" t="s">
        <v>947</v>
      </c>
      <c r="L681" s="46"/>
      <c r="M681" s="55"/>
      <c r="N681" s="88">
        <v>2729027.66</v>
      </c>
      <c r="O681" s="89">
        <v>3850000</v>
      </c>
      <c r="P681" s="89">
        <v>2730000</v>
      </c>
      <c r="Q681" s="89">
        <v>2730000</v>
      </c>
      <c r="R681" s="240">
        <f>IF(N681="","",Q681-N681)</f>
        <v>972.33999999985099</v>
      </c>
      <c r="S681" s="90">
        <f>IF(N681=0,"",R681/N681)</f>
        <v>3.5629539936573998E-4</v>
      </c>
      <c r="T681" s="240">
        <f>IF(O681="","",Q681-O681)</f>
        <v>-1120000</v>
      </c>
      <c r="U681" s="90">
        <f>IF(O681=0,"",T681/O681)</f>
        <v>-0.29090909090909089</v>
      </c>
      <c r="V681" s="240">
        <f>IF(P681="","",Q681-P681)</f>
        <v>0</v>
      </c>
      <c r="W681" s="90">
        <f>IF(P681=0,"",V681/P681)</f>
        <v>0</v>
      </c>
      <c r="Y681" s="62"/>
      <c r="Z681" s="62"/>
      <c r="AA681" s="62"/>
      <c r="AB681" s="62"/>
      <c r="AC681" s="62"/>
      <c r="AD681" s="62"/>
      <c r="AE681" s="62"/>
      <c r="AF681" s="62"/>
      <c r="AG681" s="62"/>
      <c r="AH681" s="62"/>
      <c r="AI681" s="62"/>
    </row>
    <row r="682" spans="1:35" ht="26.25" customHeight="1">
      <c r="A682" s="64" t="s">
        <v>966</v>
      </c>
      <c r="B682" s="86" t="s">
        <v>967</v>
      </c>
      <c r="C682" s="87" t="s">
        <v>2992</v>
      </c>
      <c r="D682" s="87" t="s">
        <v>2993</v>
      </c>
      <c r="E682" s="415" t="s">
        <v>969</v>
      </c>
      <c r="F682" s="415" t="s">
        <v>968</v>
      </c>
      <c r="G682" s="416"/>
      <c r="H682" s="416"/>
      <c r="I682" s="417"/>
      <c r="J682" s="418"/>
      <c r="K682" s="419"/>
      <c r="L682" s="46"/>
      <c r="M682" s="96"/>
      <c r="N682" s="88">
        <v>0</v>
      </c>
      <c r="O682" s="89">
        <v>0</v>
      </c>
      <c r="P682" s="89">
        <v>0</v>
      </c>
      <c r="Q682" s="89">
        <v>0</v>
      </c>
      <c r="R682" s="240">
        <f>IF(N682="","",Q682-N682)</f>
        <v>0</v>
      </c>
      <c r="S682" s="90" t="str">
        <f>IF(N682=0,"",R682/N682)</f>
        <v/>
      </c>
      <c r="T682" s="240">
        <f>IF(O682="","",Q682-O682)</f>
        <v>0</v>
      </c>
      <c r="U682" s="90" t="str">
        <f>IF(O682=0,"",T682/O682)</f>
        <v/>
      </c>
      <c r="V682" s="240">
        <f>IF(P682="","",Q682-P682)</f>
        <v>0</v>
      </c>
      <c r="W682" s="90" t="str">
        <f>IF(P682=0,"",V682/P682)</f>
        <v/>
      </c>
      <c r="Y682" s="62"/>
      <c r="Z682" s="62"/>
      <c r="AA682" s="62"/>
      <c r="AB682" s="62"/>
      <c r="AC682" s="62"/>
      <c r="AD682" s="62"/>
      <c r="AE682" s="62"/>
      <c r="AF682" s="62"/>
      <c r="AG682" s="62"/>
      <c r="AH682" s="62"/>
      <c r="AI682" s="62"/>
    </row>
    <row r="683" spans="1:35" ht="26.25" customHeight="1">
      <c r="A683" s="73" t="s">
        <v>970</v>
      </c>
      <c r="B683" s="80" t="s">
        <v>967</v>
      </c>
      <c r="C683" s="58" t="s">
        <v>2994</v>
      </c>
      <c r="D683" s="58" t="s">
        <v>2993</v>
      </c>
      <c r="E683" s="449" t="s">
        <v>972</v>
      </c>
      <c r="F683" s="451" t="s">
        <v>971</v>
      </c>
      <c r="G683" s="435"/>
      <c r="H683" s="435"/>
      <c r="I683" s="436"/>
      <c r="J683" s="437"/>
      <c r="K683" s="438"/>
      <c r="L683" s="46"/>
      <c r="M683" s="55"/>
      <c r="N683" s="88">
        <v>0</v>
      </c>
      <c r="O683" s="89">
        <v>0</v>
      </c>
      <c r="P683" s="89">
        <v>0</v>
      </c>
      <c r="Q683" s="89">
        <v>0</v>
      </c>
      <c r="R683" s="240">
        <f>IF(N683="","",Q683-N683)</f>
        <v>0</v>
      </c>
      <c r="S683" s="90" t="str">
        <f>IF(N683=0,"",R683/N683)</f>
        <v/>
      </c>
      <c r="T683" s="240">
        <f>IF(O683="","",Q683-O683)</f>
        <v>0</v>
      </c>
      <c r="U683" s="90" t="str">
        <f>IF(O683=0,"",T683/O683)</f>
        <v/>
      </c>
      <c r="V683" s="240">
        <f>IF(P683="","",Q683-P683)</f>
        <v>0</v>
      </c>
      <c r="W683" s="90" t="str">
        <f>IF(P683=0,"",V683/P683)</f>
        <v/>
      </c>
      <c r="Y683" s="62"/>
      <c r="Z683" s="62"/>
      <c r="AA683" s="62"/>
      <c r="AB683" s="62"/>
      <c r="AC683" s="62"/>
      <c r="AD683" s="62"/>
      <c r="AE683" s="62"/>
      <c r="AF683" s="62"/>
      <c r="AG683" s="62"/>
      <c r="AH683" s="62"/>
      <c r="AI683" s="62"/>
    </row>
    <row r="684" spans="1:35" ht="26.25" customHeight="1">
      <c r="A684" s="72" t="s">
        <v>973</v>
      </c>
      <c r="B684" s="79" t="s">
        <v>967</v>
      </c>
      <c r="C684" s="57" t="s">
        <v>2994</v>
      </c>
      <c r="D684" s="57" t="s">
        <v>2991</v>
      </c>
      <c r="E684" s="452" t="s">
        <v>972</v>
      </c>
      <c r="F684" s="450" t="s">
        <v>971</v>
      </c>
      <c r="G684" s="435" t="s">
        <v>115</v>
      </c>
      <c r="H684" s="399" t="s">
        <v>4798</v>
      </c>
      <c r="I684" s="436" t="s">
        <v>3139</v>
      </c>
      <c r="J684" s="437" t="s">
        <v>984</v>
      </c>
      <c r="K684" s="438" t="s">
        <v>2708</v>
      </c>
      <c r="L684" s="46"/>
      <c r="M684" s="55"/>
      <c r="N684" s="88">
        <v>0</v>
      </c>
      <c r="O684" s="89">
        <v>0</v>
      </c>
      <c r="P684" s="89">
        <v>0</v>
      </c>
      <c r="Q684" s="89">
        <v>0</v>
      </c>
      <c r="R684" s="240">
        <f>IF(N684="","",Q684-N684)</f>
        <v>0</v>
      </c>
      <c r="S684" s="90" t="str">
        <f>IF(N684=0,"",R684/N684)</f>
        <v/>
      </c>
      <c r="T684" s="240">
        <f>IF(O684="","",Q684-O684)</f>
        <v>0</v>
      </c>
      <c r="U684" s="90" t="str">
        <f>IF(O684=0,"",T684/O684)</f>
        <v/>
      </c>
      <c r="V684" s="240">
        <f>IF(P684="","",Q684-P684)</f>
        <v>0</v>
      </c>
      <c r="W684" s="90" t="str">
        <f>IF(P684=0,"",V684/P684)</f>
        <v/>
      </c>
      <c r="Y684" s="62"/>
      <c r="Z684" s="62"/>
      <c r="AA684" s="62"/>
      <c r="AB684" s="62"/>
      <c r="AC684" s="62"/>
      <c r="AD684" s="62"/>
      <c r="AE684" s="62"/>
      <c r="AF684" s="62"/>
      <c r="AG684" s="62"/>
      <c r="AH684" s="62"/>
      <c r="AI684" s="62"/>
    </row>
    <row r="685" spans="1:35" ht="26.25" customHeight="1">
      <c r="A685" s="73" t="s">
        <v>975</v>
      </c>
      <c r="B685" s="80" t="s">
        <v>967</v>
      </c>
      <c r="C685" s="58" t="s">
        <v>2995</v>
      </c>
      <c r="D685" s="58" t="s">
        <v>2993</v>
      </c>
      <c r="E685" s="449" t="s">
        <v>977</v>
      </c>
      <c r="F685" s="449" t="s">
        <v>976</v>
      </c>
      <c r="G685" s="435"/>
      <c r="H685" s="435"/>
      <c r="I685" s="436"/>
      <c r="J685" s="437"/>
      <c r="K685" s="438"/>
      <c r="L685" s="46"/>
      <c r="M685" s="55"/>
      <c r="N685" s="88">
        <v>0</v>
      </c>
      <c r="O685" s="89">
        <v>0</v>
      </c>
      <c r="P685" s="89">
        <v>0</v>
      </c>
      <c r="Q685" s="89">
        <v>0</v>
      </c>
      <c r="R685" s="240">
        <f>IF(N685="","",Q685-N685)</f>
        <v>0</v>
      </c>
      <c r="S685" s="90" t="str">
        <f>IF(N685=0,"",R685/N685)</f>
        <v/>
      </c>
      <c r="T685" s="240">
        <f>IF(O685="","",Q685-O685)</f>
        <v>0</v>
      </c>
      <c r="U685" s="90" t="str">
        <f>IF(O685=0,"",T685/O685)</f>
        <v/>
      </c>
      <c r="V685" s="240">
        <f>IF(P685="","",Q685-P685)</f>
        <v>0</v>
      </c>
      <c r="W685" s="90" t="str">
        <f>IF(P685=0,"",V685/P685)</f>
        <v/>
      </c>
      <c r="Y685" s="62"/>
      <c r="Z685" s="62"/>
      <c r="AA685" s="62"/>
      <c r="AB685" s="62"/>
      <c r="AC685" s="62"/>
      <c r="AD685" s="62"/>
      <c r="AE685" s="62"/>
      <c r="AF685" s="62"/>
      <c r="AG685" s="62"/>
      <c r="AH685" s="62"/>
      <c r="AI685" s="62"/>
    </row>
    <row r="686" spans="1:35" ht="18" customHeight="1">
      <c r="A686" s="72" t="s">
        <v>978</v>
      </c>
      <c r="B686" s="79" t="s">
        <v>967</v>
      </c>
      <c r="C686" s="57" t="s">
        <v>2995</v>
      </c>
      <c r="D686" s="57" t="s">
        <v>2991</v>
      </c>
      <c r="E686" s="452" t="s">
        <v>977</v>
      </c>
      <c r="F686" s="452" t="s">
        <v>976</v>
      </c>
      <c r="G686" s="435" t="s">
        <v>115</v>
      </c>
      <c r="H686" s="399" t="s">
        <v>4798</v>
      </c>
      <c r="I686" s="436" t="s">
        <v>3139</v>
      </c>
      <c r="J686" s="437" t="s">
        <v>984</v>
      </c>
      <c r="K686" s="438" t="s">
        <v>2708</v>
      </c>
      <c r="L686" s="46"/>
      <c r="M686" s="55"/>
      <c r="N686" s="88">
        <v>0</v>
      </c>
      <c r="O686" s="89">
        <v>0</v>
      </c>
      <c r="P686" s="89">
        <v>0</v>
      </c>
      <c r="Q686" s="89">
        <v>0</v>
      </c>
      <c r="R686" s="240">
        <f>IF(N686="","",Q686-N686)</f>
        <v>0</v>
      </c>
      <c r="S686" s="90" t="str">
        <f>IF(N686=0,"",R686/N686)</f>
        <v/>
      </c>
      <c r="T686" s="240">
        <f>IF(O686="","",Q686-O686)</f>
        <v>0</v>
      </c>
      <c r="U686" s="90" t="str">
        <f>IF(O686=0,"",T686/O686)</f>
        <v/>
      </c>
      <c r="V686" s="240">
        <f>IF(P686="","",Q686-P686)</f>
        <v>0</v>
      </c>
      <c r="W686" s="90" t="str">
        <f>IF(P686=0,"",V686/P686)</f>
        <v/>
      </c>
      <c r="Y686" s="62"/>
      <c r="Z686" s="62"/>
      <c r="AA686" s="62"/>
      <c r="AB686" s="62"/>
      <c r="AC686" s="62"/>
      <c r="AD686" s="62"/>
      <c r="AE686" s="62"/>
      <c r="AF686" s="62"/>
      <c r="AG686" s="62"/>
      <c r="AH686" s="62"/>
      <c r="AI686" s="62"/>
    </row>
    <row r="687" spans="1:35" ht="21">
      <c r="A687" s="64" t="s">
        <v>979</v>
      </c>
      <c r="B687" s="86" t="s">
        <v>980</v>
      </c>
      <c r="C687" s="87" t="s">
        <v>2992</v>
      </c>
      <c r="D687" s="87" t="s">
        <v>2993</v>
      </c>
      <c r="E687" s="415" t="s">
        <v>187</v>
      </c>
      <c r="F687" s="415" t="s">
        <v>186</v>
      </c>
      <c r="G687" s="416"/>
      <c r="H687" s="416"/>
      <c r="I687" s="417"/>
      <c r="J687" s="418"/>
      <c r="K687" s="419"/>
      <c r="L687" s="46"/>
      <c r="M687" s="96"/>
      <c r="N687" s="88">
        <v>0</v>
      </c>
      <c r="O687" s="89">
        <v>0</v>
      </c>
      <c r="P687" s="89">
        <v>0</v>
      </c>
      <c r="Q687" s="89">
        <v>0</v>
      </c>
      <c r="R687" s="240">
        <f>IF(N687="","",Q687-N687)</f>
        <v>0</v>
      </c>
      <c r="S687" s="90" t="str">
        <f>IF(N687=0,"",R687/N687)</f>
        <v/>
      </c>
      <c r="T687" s="240">
        <f>IF(O687="","",Q687-O687)</f>
        <v>0</v>
      </c>
      <c r="U687" s="90" t="str">
        <f>IF(O687=0,"",T687/O687)</f>
        <v/>
      </c>
      <c r="V687" s="240">
        <f>IF(P687="","",Q687-P687)</f>
        <v>0</v>
      </c>
      <c r="W687" s="90" t="str">
        <f>IF(P687=0,"",V687/P687)</f>
        <v/>
      </c>
      <c r="Y687" s="62"/>
      <c r="Z687" s="62"/>
      <c r="AA687" s="62"/>
      <c r="AB687" s="62"/>
      <c r="AC687" s="62"/>
      <c r="AD687" s="62"/>
      <c r="AE687" s="62"/>
      <c r="AF687" s="62"/>
      <c r="AG687" s="62"/>
      <c r="AH687" s="62"/>
      <c r="AI687" s="62"/>
    </row>
    <row r="688" spans="1:35" ht="26.25" customHeight="1">
      <c r="A688" s="73" t="s">
        <v>188</v>
      </c>
      <c r="B688" s="80" t="s">
        <v>980</v>
      </c>
      <c r="C688" s="58" t="s">
        <v>2994</v>
      </c>
      <c r="D688" s="58" t="s">
        <v>2993</v>
      </c>
      <c r="E688" s="434" t="s">
        <v>189</v>
      </c>
      <c r="F688" s="451" t="s">
        <v>5121</v>
      </c>
      <c r="G688" s="435"/>
      <c r="H688" s="435"/>
      <c r="I688" s="436"/>
      <c r="J688" s="437"/>
      <c r="K688" s="438"/>
      <c r="L688" s="46"/>
      <c r="M688" s="55"/>
      <c r="N688" s="88">
        <v>0</v>
      </c>
      <c r="O688" s="89">
        <v>0</v>
      </c>
      <c r="P688" s="89">
        <v>0</v>
      </c>
      <c r="Q688" s="89">
        <v>0</v>
      </c>
      <c r="R688" s="240">
        <f>IF(N688="","",Q688-N688)</f>
        <v>0</v>
      </c>
      <c r="S688" s="90" t="str">
        <f>IF(N688=0,"",R688/N688)</f>
        <v/>
      </c>
      <c r="T688" s="240">
        <f>IF(O688="","",Q688-O688)</f>
        <v>0</v>
      </c>
      <c r="U688" s="90" t="str">
        <f>IF(O688=0,"",T688/O688)</f>
        <v/>
      </c>
      <c r="V688" s="240">
        <f>IF(P688="","",Q688-P688)</f>
        <v>0</v>
      </c>
      <c r="W688" s="90" t="str">
        <f>IF(P688=0,"",V688/P688)</f>
        <v/>
      </c>
      <c r="Y688" s="62"/>
      <c r="Z688" s="62"/>
      <c r="AA688" s="62"/>
      <c r="AB688" s="62"/>
      <c r="AC688" s="62"/>
      <c r="AD688" s="62"/>
      <c r="AE688" s="62"/>
      <c r="AF688" s="62"/>
      <c r="AG688" s="62"/>
      <c r="AH688" s="62"/>
      <c r="AI688" s="62"/>
    </row>
    <row r="689" spans="1:35" ht="36" customHeight="1">
      <c r="A689" s="72" t="s">
        <v>4799</v>
      </c>
      <c r="B689" s="77" t="s">
        <v>980</v>
      </c>
      <c r="C689" s="49" t="s">
        <v>2994</v>
      </c>
      <c r="D689" s="49" t="s">
        <v>2656</v>
      </c>
      <c r="E689" s="426" t="s">
        <v>5013</v>
      </c>
      <c r="F689" s="450" t="s">
        <v>5122</v>
      </c>
      <c r="G689" s="398" t="s">
        <v>4624</v>
      </c>
      <c r="H689" s="398" t="s">
        <v>4800</v>
      </c>
      <c r="I689" s="430" t="s">
        <v>4801</v>
      </c>
      <c r="J689" s="428" t="s">
        <v>2710</v>
      </c>
      <c r="K689" s="429" t="s">
        <v>2711</v>
      </c>
      <c r="L689" s="46"/>
      <c r="M689" s="55"/>
      <c r="N689" s="88">
        <v>54118.76</v>
      </c>
      <c r="O689" s="89">
        <v>30000</v>
      </c>
      <c r="P689" s="89">
        <v>30000</v>
      </c>
      <c r="Q689" s="89">
        <v>30000</v>
      </c>
      <c r="R689" s="240">
        <f>IF(N689="","",Q689-N689)</f>
        <v>-24118.760000000002</v>
      </c>
      <c r="S689" s="90">
        <f>IF(N689=0,"",R689/N689)</f>
        <v>-0.44566357396215289</v>
      </c>
      <c r="T689" s="240">
        <f>IF(O689="","",Q689-O689)</f>
        <v>0</v>
      </c>
      <c r="U689" s="90">
        <f>IF(O689=0,"",T689/O689)</f>
        <v>0</v>
      </c>
      <c r="V689" s="240">
        <f>IF(P689="","",Q689-P689)</f>
        <v>0</v>
      </c>
      <c r="W689" s="90">
        <f>IF(P689=0,"",V689/P689)</f>
        <v>0</v>
      </c>
      <c r="Y689" s="62"/>
      <c r="Z689" s="408"/>
      <c r="AA689" s="62"/>
      <c r="AB689" s="62"/>
      <c r="AC689" s="62"/>
      <c r="AD689" s="62"/>
      <c r="AE689" s="62"/>
      <c r="AF689" s="62"/>
      <c r="AG689" s="62"/>
      <c r="AH689" s="62"/>
      <c r="AI689" s="62"/>
    </row>
    <row r="690" spans="1:35" ht="26.25" customHeight="1">
      <c r="A690" s="72" t="s">
        <v>4802</v>
      </c>
      <c r="B690" s="77" t="s">
        <v>980</v>
      </c>
      <c r="C690" s="49" t="s">
        <v>2994</v>
      </c>
      <c r="D690" s="49" t="s">
        <v>1289</v>
      </c>
      <c r="E690" s="426" t="s">
        <v>4803</v>
      </c>
      <c r="F690" s="450" t="s">
        <v>5123</v>
      </c>
      <c r="G690" s="398" t="s">
        <v>4626</v>
      </c>
      <c r="H690" s="398" t="s">
        <v>4804</v>
      </c>
      <c r="I690" s="430" t="s">
        <v>4805</v>
      </c>
      <c r="J690" s="428" t="s">
        <v>2710</v>
      </c>
      <c r="K690" s="429" t="s">
        <v>2711</v>
      </c>
      <c r="L690" s="46"/>
      <c r="M690" s="55"/>
      <c r="N690" s="88">
        <v>0</v>
      </c>
      <c r="O690" s="89">
        <v>0</v>
      </c>
      <c r="P690" s="89">
        <v>0</v>
      </c>
      <c r="Q690" s="89">
        <v>0</v>
      </c>
      <c r="R690" s="240">
        <f>IF(N690="","",Q690-N690)</f>
        <v>0</v>
      </c>
      <c r="S690" s="90" t="str">
        <f>IF(N690=0,"",R690/N690)</f>
        <v/>
      </c>
      <c r="T690" s="240">
        <f>IF(O690="","",Q690-O690)</f>
        <v>0</v>
      </c>
      <c r="U690" s="90" t="str">
        <f>IF(O690=0,"",T690/O690)</f>
        <v/>
      </c>
      <c r="V690" s="240">
        <f>IF(P690="","",Q690-P690)</f>
        <v>0</v>
      </c>
      <c r="W690" s="90" t="str">
        <f>IF(P690=0,"",V690/P690)</f>
        <v/>
      </c>
      <c r="Y690" s="62"/>
      <c r="Z690" s="408"/>
      <c r="AA690" s="62"/>
      <c r="AB690" s="62"/>
      <c r="AC690" s="62"/>
      <c r="AD690" s="62"/>
      <c r="AE690" s="62"/>
      <c r="AF690" s="62"/>
      <c r="AG690" s="62"/>
      <c r="AH690" s="62"/>
      <c r="AI690" s="62"/>
    </row>
    <row r="691" spans="1:35" ht="26.25" customHeight="1">
      <c r="A691" s="72" t="s">
        <v>4806</v>
      </c>
      <c r="B691" s="77" t="s">
        <v>980</v>
      </c>
      <c r="C691" s="49" t="s">
        <v>2994</v>
      </c>
      <c r="D691" s="49" t="s">
        <v>1290</v>
      </c>
      <c r="E691" s="426" t="s">
        <v>4807</v>
      </c>
      <c r="F691" s="450" t="s">
        <v>4808</v>
      </c>
      <c r="G691" s="398" t="s">
        <v>4628</v>
      </c>
      <c r="H691" s="398" t="s">
        <v>4809</v>
      </c>
      <c r="I691" s="430" t="s">
        <v>2304</v>
      </c>
      <c r="J691" s="428" t="s">
        <v>2710</v>
      </c>
      <c r="K691" s="429" t="s">
        <v>2711</v>
      </c>
      <c r="L691" s="46"/>
      <c r="M691" s="55"/>
      <c r="N691" s="88">
        <v>83357.48</v>
      </c>
      <c r="O691" s="89">
        <v>62000</v>
      </c>
      <c r="P691" s="89">
        <v>84000</v>
      </c>
      <c r="Q691" s="89">
        <v>84000</v>
      </c>
      <c r="R691" s="240">
        <f>IF(N691="","",Q691-N691)</f>
        <v>642.52000000000407</v>
      </c>
      <c r="S691" s="90">
        <f>IF(N691=0,"",R691/N691)</f>
        <v>7.708006528028488E-3</v>
      </c>
      <c r="T691" s="240">
        <f>IF(O691="","",Q691-O691)</f>
        <v>22000</v>
      </c>
      <c r="U691" s="90">
        <f>IF(O691=0,"",T691/O691)</f>
        <v>0.35483870967741937</v>
      </c>
      <c r="V691" s="240">
        <f>IF(P691="","",Q691-P691)</f>
        <v>0</v>
      </c>
      <c r="W691" s="90">
        <f>IF(P691=0,"",V691/P691)</f>
        <v>0</v>
      </c>
      <c r="Y691" s="62"/>
      <c r="Z691" s="408"/>
      <c r="AA691" s="62"/>
      <c r="AB691" s="62"/>
      <c r="AC691" s="62"/>
      <c r="AD691" s="62"/>
      <c r="AE691" s="62"/>
      <c r="AF691" s="62"/>
      <c r="AG691" s="62"/>
      <c r="AH691" s="62"/>
      <c r="AI691" s="62"/>
    </row>
    <row r="692" spans="1:35" ht="26.25" customHeight="1">
      <c r="A692" s="72" t="s">
        <v>4810</v>
      </c>
      <c r="B692" s="77" t="s">
        <v>980</v>
      </c>
      <c r="C692" s="49" t="s">
        <v>2994</v>
      </c>
      <c r="D692" s="49" t="s">
        <v>2305</v>
      </c>
      <c r="E692" s="426" t="s">
        <v>4811</v>
      </c>
      <c r="F692" s="450" t="s">
        <v>4812</v>
      </c>
      <c r="G692" s="398" t="s">
        <v>4630</v>
      </c>
      <c r="H692" s="398" t="s">
        <v>4813</v>
      </c>
      <c r="I692" s="430" t="s">
        <v>4814</v>
      </c>
      <c r="J692" s="428" t="s">
        <v>2710</v>
      </c>
      <c r="K692" s="429" t="s">
        <v>2711</v>
      </c>
      <c r="L692" s="46"/>
      <c r="M692" s="55"/>
      <c r="N692" s="88">
        <v>3187.63</v>
      </c>
      <c r="O692" s="89">
        <v>3000</v>
      </c>
      <c r="P692" s="89">
        <v>4000</v>
      </c>
      <c r="Q692" s="89">
        <v>4000</v>
      </c>
      <c r="R692" s="240">
        <f>IF(N692="","",Q692-N692)</f>
        <v>812.36999999999989</v>
      </c>
      <c r="S692" s="90">
        <f>IF(N692=0,"",R692/N692)</f>
        <v>0.25485078255631921</v>
      </c>
      <c r="T692" s="240">
        <f>IF(O692="","",Q692-O692)</f>
        <v>1000</v>
      </c>
      <c r="U692" s="90">
        <f>IF(O692=0,"",T692/O692)</f>
        <v>0.33333333333333331</v>
      </c>
      <c r="V692" s="240">
        <f>IF(P692="","",Q692-P692)</f>
        <v>0</v>
      </c>
      <c r="W692" s="90">
        <f>IF(P692=0,"",V692/P692)</f>
        <v>0</v>
      </c>
      <c r="Y692" s="62"/>
      <c r="Z692" s="408"/>
      <c r="AA692" s="62"/>
      <c r="AB692" s="62"/>
      <c r="AC692" s="62"/>
      <c r="AD692" s="62"/>
      <c r="AE692" s="62"/>
      <c r="AF692" s="62"/>
      <c r="AG692" s="62"/>
      <c r="AH692" s="62"/>
      <c r="AI692" s="62"/>
    </row>
    <row r="693" spans="1:35" ht="32.25" customHeight="1">
      <c r="A693" s="72" t="s">
        <v>4815</v>
      </c>
      <c r="B693" s="77" t="s">
        <v>980</v>
      </c>
      <c r="C693" s="49" t="s">
        <v>2994</v>
      </c>
      <c r="D693" s="49" t="s">
        <v>1990</v>
      </c>
      <c r="E693" s="426" t="s">
        <v>4816</v>
      </c>
      <c r="F693" s="450" t="s">
        <v>4817</v>
      </c>
      <c r="G693" s="398" t="s">
        <v>4632</v>
      </c>
      <c r="H693" s="398" t="s">
        <v>4818</v>
      </c>
      <c r="I693" s="430" t="s">
        <v>4819</v>
      </c>
      <c r="J693" s="428" t="s">
        <v>2710</v>
      </c>
      <c r="K693" s="429" t="s">
        <v>2711</v>
      </c>
      <c r="L693" s="46"/>
      <c r="M693" s="55"/>
      <c r="N693" s="88">
        <v>20717</v>
      </c>
      <c r="O693" s="89">
        <v>4000</v>
      </c>
      <c r="P693" s="89">
        <v>21000</v>
      </c>
      <c r="Q693" s="89">
        <v>21000</v>
      </c>
      <c r="R693" s="240">
        <f>IF(N693="","",Q693-N693)</f>
        <v>283</v>
      </c>
      <c r="S693" s="90">
        <f>IF(N693=0,"",R693/N693)</f>
        <v>1.3660278997924409E-2</v>
      </c>
      <c r="T693" s="240">
        <f>IF(O693="","",Q693-O693)</f>
        <v>17000</v>
      </c>
      <c r="U693" s="90">
        <f>IF(O693=0,"",T693/O693)</f>
        <v>4.25</v>
      </c>
      <c r="V693" s="240">
        <f>IF(P693="","",Q693-P693)</f>
        <v>0</v>
      </c>
      <c r="W693" s="90">
        <f>IF(P693=0,"",V693/P693)</f>
        <v>0</v>
      </c>
      <c r="Y693" s="62"/>
      <c r="Z693" s="408"/>
      <c r="AA693" s="62"/>
      <c r="AB693" s="62"/>
      <c r="AC693" s="62"/>
      <c r="AD693" s="62"/>
      <c r="AE693" s="62"/>
      <c r="AF693" s="62"/>
      <c r="AG693" s="62"/>
      <c r="AH693" s="62"/>
      <c r="AI693" s="62"/>
    </row>
    <row r="694" spans="1:35" ht="26.25" customHeight="1">
      <c r="A694" s="72" t="s">
        <v>4820</v>
      </c>
      <c r="B694" s="77" t="s">
        <v>980</v>
      </c>
      <c r="C694" s="49" t="s">
        <v>2994</v>
      </c>
      <c r="D694" s="49" t="s">
        <v>2306</v>
      </c>
      <c r="E694" s="426" t="s">
        <v>4821</v>
      </c>
      <c r="F694" s="450" t="s">
        <v>4822</v>
      </c>
      <c r="G694" s="398" t="s">
        <v>4634</v>
      </c>
      <c r="H694" s="398" t="s">
        <v>4823</v>
      </c>
      <c r="I694" s="430" t="s">
        <v>2307</v>
      </c>
      <c r="J694" s="428" t="s">
        <v>2710</v>
      </c>
      <c r="K694" s="429" t="s">
        <v>2711</v>
      </c>
      <c r="L694" s="46"/>
      <c r="M694" s="55"/>
      <c r="N694" s="88">
        <v>525.48</v>
      </c>
      <c r="O694" s="89">
        <v>1000</v>
      </c>
      <c r="P694" s="89">
        <v>1000</v>
      </c>
      <c r="Q694" s="89">
        <v>1000</v>
      </c>
      <c r="R694" s="240">
        <f>IF(N694="","",Q694-N694)</f>
        <v>474.52</v>
      </c>
      <c r="S694" s="90">
        <f>IF(N694=0,"",R694/N694)</f>
        <v>0.90302199893430757</v>
      </c>
      <c r="T694" s="240">
        <f>IF(O694="","",Q694-O694)</f>
        <v>0</v>
      </c>
      <c r="U694" s="90">
        <f>IF(O694=0,"",T694/O694)</f>
        <v>0</v>
      </c>
      <c r="V694" s="240">
        <f>IF(P694="","",Q694-P694)</f>
        <v>0</v>
      </c>
      <c r="W694" s="90">
        <f>IF(P694=0,"",V694/P694)</f>
        <v>0</v>
      </c>
      <c r="Y694" s="62"/>
      <c r="Z694" s="408"/>
      <c r="AA694" s="62"/>
      <c r="AB694" s="62"/>
      <c r="AC694" s="62"/>
      <c r="AD694" s="62"/>
      <c r="AE694" s="62"/>
      <c r="AF694" s="62"/>
      <c r="AG694" s="62"/>
      <c r="AH694" s="62"/>
      <c r="AI694" s="62"/>
    </row>
    <row r="695" spans="1:35" ht="36" customHeight="1">
      <c r="A695" s="72" t="s">
        <v>4824</v>
      </c>
      <c r="B695" s="77" t="s">
        <v>980</v>
      </c>
      <c r="C695" s="49" t="s">
        <v>2994</v>
      </c>
      <c r="D695" s="49" t="s">
        <v>2308</v>
      </c>
      <c r="E695" s="426" t="s">
        <v>4825</v>
      </c>
      <c r="F695" s="450" t="s">
        <v>5124</v>
      </c>
      <c r="G695" s="398" t="s">
        <v>4636</v>
      </c>
      <c r="H695" s="398" t="s">
        <v>4826</v>
      </c>
      <c r="I695" s="430" t="s">
        <v>2309</v>
      </c>
      <c r="J695" s="428" t="s">
        <v>2710</v>
      </c>
      <c r="K695" s="429" t="s">
        <v>2711</v>
      </c>
      <c r="L695" s="46"/>
      <c r="M695" s="55"/>
      <c r="N695" s="88">
        <v>0</v>
      </c>
      <c r="O695" s="89">
        <v>0</v>
      </c>
      <c r="P695" s="89">
        <v>0</v>
      </c>
      <c r="Q695" s="89">
        <v>0</v>
      </c>
      <c r="R695" s="240">
        <f>IF(N695="","",Q695-N695)</f>
        <v>0</v>
      </c>
      <c r="S695" s="90" t="str">
        <f>IF(N695=0,"",R695/N695)</f>
        <v/>
      </c>
      <c r="T695" s="240">
        <f>IF(O695="","",Q695-O695)</f>
        <v>0</v>
      </c>
      <c r="U695" s="90" t="str">
        <f>IF(O695=0,"",T695/O695)</f>
        <v/>
      </c>
      <c r="V695" s="240">
        <f>IF(P695="","",Q695-P695)</f>
        <v>0</v>
      </c>
      <c r="W695" s="90" t="str">
        <f>IF(P695=0,"",V695/P695)</f>
        <v/>
      </c>
      <c r="Y695" s="62"/>
      <c r="Z695" s="408"/>
      <c r="AA695" s="62"/>
      <c r="AB695" s="62"/>
      <c r="AC695" s="62"/>
      <c r="AD695" s="62"/>
      <c r="AE695" s="62"/>
      <c r="AF695" s="62"/>
      <c r="AG695" s="62"/>
      <c r="AH695" s="62"/>
      <c r="AI695" s="62"/>
    </row>
    <row r="696" spans="1:35" ht="36" customHeight="1">
      <c r="A696" s="72" t="s">
        <v>4827</v>
      </c>
      <c r="B696" s="77" t="s">
        <v>980</v>
      </c>
      <c r="C696" s="49" t="s">
        <v>2994</v>
      </c>
      <c r="D696" s="49" t="s">
        <v>2310</v>
      </c>
      <c r="E696" s="426" t="s">
        <v>4828</v>
      </c>
      <c r="F696" s="450" t="s">
        <v>5125</v>
      </c>
      <c r="G696" s="398" t="s">
        <v>4638</v>
      </c>
      <c r="H696" s="398" t="s">
        <v>4829</v>
      </c>
      <c r="I696" s="430" t="s">
        <v>1988</v>
      </c>
      <c r="J696" s="428" t="s">
        <v>2710</v>
      </c>
      <c r="K696" s="429" t="s">
        <v>2711</v>
      </c>
      <c r="L696" s="46"/>
      <c r="M696" s="55"/>
      <c r="N696" s="88">
        <v>5575.89</v>
      </c>
      <c r="O696" s="89">
        <v>10000</v>
      </c>
      <c r="P696" s="89">
        <v>6000</v>
      </c>
      <c r="Q696" s="89">
        <v>6000</v>
      </c>
      <c r="R696" s="240">
        <f>IF(N696="","",Q696-N696)</f>
        <v>424.10999999999967</v>
      </c>
      <c r="S696" s="90">
        <f>IF(N696=0,"",R696/N696)</f>
        <v>7.6061400063487564E-2</v>
      </c>
      <c r="T696" s="240">
        <f>IF(O696="","",Q696-O696)</f>
        <v>-4000</v>
      </c>
      <c r="U696" s="90">
        <f>IF(O696=0,"",T696/O696)</f>
        <v>-0.4</v>
      </c>
      <c r="V696" s="240">
        <f>IF(P696="","",Q696-P696)</f>
        <v>0</v>
      </c>
      <c r="W696" s="90">
        <f>IF(P696=0,"",V696/P696)</f>
        <v>0</v>
      </c>
      <c r="Y696" s="62"/>
      <c r="Z696" s="408"/>
      <c r="AA696" s="62"/>
      <c r="AB696" s="62"/>
      <c r="AC696" s="62"/>
      <c r="AD696" s="62"/>
      <c r="AE696" s="62"/>
      <c r="AF696" s="62"/>
      <c r="AG696" s="62"/>
      <c r="AH696" s="62"/>
      <c r="AI696" s="62"/>
    </row>
    <row r="697" spans="1:35" ht="26.25" customHeight="1">
      <c r="A697" s="72" t="s">
        <v>4830</v>
      </c>
      <c r="B697" s="77" t="s">
        <v>980</v>
      </c>
      <c r="C697" s="49" t="s">
        <v>2994</v>
      </c>
      <c r="D697" s="49" t="s">
        <v>1307</v>
      </c>
      <c r="E697" s="426" t="s">
        <v>4831</v>
      </c>
      <c r="F697" s="450" t="s">
        <v>5126</v>
      </c>
      <c r="G697" s="398" t="s">
        <v>4641</v>
      </c>
      <c r="H697" s="398" t="s">
        <v>4832</v>
      </c>
      <c r="I697" s="430" t="s">
        <v>2920</v>
      </c>
      <c r="J697" s="428" t="s">
        <v>2712</v>
      </c>
      <c r="K697" s="429" t="s">
        <v>2713</v>
      </c>
      <c r="L697" s="46"/>
      <c r="M697" s="55"/>
      <c r="N697" s="88">
        <v>0</v>
      </c>
      <c r="O697" s="89">
        <v>1000</v>
      </c>
      <c r="P697" s="89"/>
      <c r="Q697" s="89">
        <v>0</v>
      </c>
      <c r="R697" s="240">
        <f>IF(N697="","",Q697-N697)</f>
        <v>0</v>
      </c>
      <c r="S697" s="90" t="str">
        <f>IF(N697=0,"",R697/N697)</f>
        <v/>
      </c>
      <c r="T697" s="240">
        <f>IF(O697="","",Q697-O697)</f>
        <v>-1000</v>
      </c>
      <c r="U697" s="90">
        <f>IF(O697=0,"",T697/O697)</f>
        <v>-1</v>
      </c>
      <c r="V697" s="240" t="str">
        <f>IF(P697="","",Q697-P697)</f>
        <v/>
      </c>
      <c r="W697" s="90" t="str">
        <f>IF(P697=0,"",V697/P697)</f>
        <v/>
      </c>
      <c r="Y697" s="62"/>
      <c r="Z697" s="408"/>
      <c r="AA697" s="62"/>
      <c r="AB697" s="62"/>
      <c r="AC697" s="62"/>
      <c r="AD697" s="62"/>
      <c r="AE697" s="62"/>
      <c r="AF697" s="62"/>
      <c r="AG697" s="62"/>
      <c r="AH697" s="62"/>
      <c r="AI697" s="62"/>
    </row>
    <row r="698" spans="1:35" ht="34.5" customHeight="1">
      <c r="A698" s="72" t="s">
        <v>4833</v>
      </c>
      <c r="B698" s="77" t="s">
        <v>980</v>
      </c>
      <c r="C698" s="49" t="s">
        <v>2994</v>
      </c>
      <c r="D698" s="49" t="s">
        <v>1308</v>
      </c>
      <c r="E698" s="426" t="s">
        <v>5014</v>
      </c>
      <c r="F698" s="450" t="s">
        <v>5127</v>
      </c>
      <c r="G698" s="398" t="s">
        <v>4643</v>
      </c>
      <c r="H698" s="398" t="s">
        <v>4834</v>
      </c>
      <c r="I698" s="430" t="s">
        <v>4835</v>
      </c>
      <c r="J698" s="428" t="s">
        <v>2712</v>
      </c>
      <c r="K698" s="429" t="s">
        <v>2713</v>
      </c>
      <c r="L698" s="46"/>
      <c r="M698" s="55"/>
      <c r="N698" s="88">
        <v>411.65</v>
      </c>
      <c r="O698" s="89">
        <v>0</v>
      </c>
      <c r="P698" s="89">
        <v>1000</v>
      </c>
      <c r="Q698" s="89">
        <v>1000</v>
      </c>
      <c r="R698" s="240">
        <f>IF(N698="","",Q698-N698)</f>
        <v>588.35</v>
      </c>
      <c r="S698" s="90">
        <f>IF(N698=0,"",R698/N698)</f>
        <v>1.4292481476982875</v>
      </c>
      <c r="T698" s="240">
        <f>IF(O698="","",Q698-O698)</f>
        <v>1000</v>
      </c>
      <c r="U698" s="90" t="str">
        <f>IF(O698=0,"",T698/O698)</f>
        <v/>
      </c>
      <c r="V698" s="240">
        <f>IF(P698="","",Q698-P698)</f>
        <v>0</v>
      </c>
      <c r="W698" s="90">
        <f>IF(P698=0,"",V698/P698)</f>
        <v>0</v>
      </c>
      <c r="Y698" s="62"/>
      <c r="Z698" s="408"/>
      <c r="AA698" s="62"/>
      <c r="AB698" s="62"/>
      <c r="AC698" s="62"/>
      <c r="AD698" s="62"/>
      <c r="AE698" s="62"/>
      <c r="AF698" s="62"/>
      <c r="AG698" s="62"/>
      <c r="AH698" s="62"/>
      <c r="AI698" s="62"/>
    </row>
    <row r="699" spans="1:35" ht="26.25" customHeight="1">
      <c r="A699" s="72" t="s">
        <v>4836</v>
      </c>
      <c r="B699" s="77" t="s">
        <v>980</v>
      </c>
      <c r="C699" s="49" t="s">
        <v>2994</v>
      </c>
      <c r="D699" s="49" t="s">
        <v>1309</v>
      </c>
      <c r="E699" s="426" t="s">
        <v>5015</v>
      </c>
      <c r="F699" s="450" t="s">
        <v>5128</v>
      </c>
      <c r="G699" s="398" t="s">
        <v>4645</v>
      </c>
      <c r="H699" s="398" t="s">
        <v>4837</v>
      </c>
      <c r="I699" s="430" t="s">
        <v>2373</v>
      </c>
      <c r="J699" s="428" t="s">
        <v>2712</v>
      </c>
      <c r="K699" s="429" t="s">
        <v>2713</v>
      </c>
      <c r="L699" s="46"/>
      <c r="M699" s="55"/>
      <c r="N699" s="88">
        <v>0</v>
      </c>
      <c r="O699" s="89">
        <v>0</v>
      </c>
      <c r="P699" s="89">
        <v>0</v>
      </c>
      <c r="Q699" s="89">
        <v>0</v>
      </c>
      <c r="R699" s="240">
        <f>IF(N699="","",Q699-N699)</f>
        <v>0</v>
      </c>
      <c r="S699" s="90" t="str">
        <f>IF(N699=0,"",R699/N699)</f>
        <v/>
      </c>
      <c r="T699" s="240">
        <f>IF(O699="","",Q699-O699)</f>
        <v>0</v>
      </c>
      <c r="U699" s="90" t="str">
        <f>IF(O699=0,"",T699/O699)</f>
        <v/>
      </c>
      <c r="V699" s="240">
        <f>IF(P699="","",Q699-P699)</f>
        <v>0</v>
      </c>
      <c r="W699" s="90" t="str">
        <f>IF(P699=0,"",V699/P699)</f>
        <v/>
      </c>
      <c r="Y699" s="62"/>
      <c r="Z699" s="408"/>
      <c r="AA699" s="62"/>
      <c r="AB699" s="62"/>
      <c r="AC699" s="62"/>
      <c r="AD699" s="62"/>
      <c r="AE699" s="62"/>
      <c r="AF699" s="62"/>
      <c r="AG699" s="62"/>
      <c r="AH699" s="62"/>
      <c r="AI699" s="62"/>
    </row>
    <row r="700" spans="1:35" ht="35.25" customHeight="1">
      <c r="A700" s="72" t="s">
        <v>4838</v>
      </c>
      <c r="B700" s="77" t="s">
        <v>980</v>
      </c>
      <c r="C700" s="49" t="s">
        <v>2994</v>
      </c>
      <c r="D700" s="49" t="s">
        <v>1310</v>
      </c>
      <c r="E700" s="426" t="s">
        <v>4839</v>
      </c>
      <c r="F700" s="450" t="s">
        <v>5129</v>
      </c>
      <c r="G700" s="398" t="s">
        <v>4647</v>
      </c>
      <c r="H700" s="398" t="s">
        <v>4840</v>
      </c>
      <c r="I700" s="430" t="s">
        <v>2384</v>
      </c>
      <c r="J700" s="428" t="s">
        <v>2712</v>
      </c>
      <c r="K700" s="429" t="s">
        <v>2713</v>
      </c>
      <c r="L700" s="46"/>
      <c r="M700" s="55"/>
      <c r="N700" s="88">
        <v>15304.44</v>
      </c>
      <c r="O700" s="89">
        <v>44000</v>
      </c>
      <c r="P700" s="89">
        <v>15000</v>
      </c>
      <c r="Q700" s="89">
        <v>15000</v>
      </c>
      <c r="R700" s="240">
        <f>IF(N700="","",Q700-N700)</f>
        <v>-304.44000000000051</v>
      </c>
      <c r="S700" s="90">
        <f>IF(N700=0,"",R700/N700)</f>
        <v>-1.9892266557940082E-2</v>
      </c>
      <c r="T700" s="240">
        <f>IF(O700="","",Q700-O700)</f>
        <v>-29000</v>
      </c>
      <c r="U700" s="90">
        <f>IF(O700=0,"",T700/O700)</f>
        <v>-0.65909090909090906</v>
      </c>
      <c r="V700" s="240">
        <f>IF(P700="","",Q700-P700)</f>
        <v>0</v>
      </c>
      <c r="W700" s="90">
        <f>IF(P700=0,"",V700/P700)</f>
        <v>0</v>
      </c>
      <c r="Y700" s="62"/>
      <c r="Z700" s="408"/>
      <c r="AA700" s="62"/>
      <c r="AB700" s="62"/>
      <c r="AC700" s="62"/>
      <c r="AD700" s="62"/>
      <c r="AE700" s="62"/>
      <c r="AF700" s="62"/>
      <c r="AG700" s="62"/>
      <c r="AH700" s="62"/>
      <c r="AI700" s="62"/>
    </row>
    <row r="701" spans="1:35" ht="26.25" customHeight="1">
      <c r="A701" s="72" t="s">
        <v>4841</v>
      </c>
      <c r="B701" s="77" t="s">
        <v>980</v>
      </c>
      <c r="C701" s="49" t="s">
        <v>2994</v>
      </c>
      <c r="D701" s="49" t="s">
        <v>1311</v>
      </c>
      <c r="E701" s="426" t="s">
        <v>4842</v>
      </c>
      <c r="F701" s="450" t="s">
        <v>5130</v>
      </c>
      <c r="G701" s="398" t="s">
        <v>4649</v>
      </c>
      <c r="H701" s="398" t="s">
        <v>4843</v>
      </c>
      <c r="I701" s="430" t="s">
        <v>2395</v>
      </c>
      <c r="J701" s="428" t="s">
        <v>2712</v>
      </c>
      <c r="K701" s="429" t="s">
        <v>2713</v>
      </c>
      <c r="L701" s="46"/>
      <c r="M701" s="55"/>
      <c r="N701" s="88">
        <v>0</v>
      </c>
      <c r="O701" s="89">
        <v>0</v>
      </c>
      <c r="P701" s="89">
        <v>0</v>
      </c>
      <c r="Q701" s="89">
        <v>0</v>
      </c>
      <c r="R701" s="240">
        <f>IF(N701="","",Q701-N701)</f>
        <v>0</v>
      </c>
      <c r="S701" s="90" t="str">
        <f>IF(N701=0,"",R701/N701)</f>
        <v/>
      </c>
      <c r="T701" s="240">
        <f>IF(O701="","",Q701-O701)</f>
        <v>0</v>
      </c>
      <c r="U701" s="90" t="str">
        <f>IF(O701=0,"",T701/O701)</f>
        <v/>
      </c>
      <c r="V701" s="240">
        <f>IF(P701="","",Q701-P701)</f>
        <v>0</v>
      </c>
      <c r="W701" s="90" t="str">
        <f>IF(P701=0,"",V701/P701)</f>
        <v/>
      </c>
      <c r="Y701" s="62"/>
      <c r="Z701" s="62"/>
      <c r="AA701" s="62"/>
      <c r="AB701" s="62"/>
      <c r="AC701" s="62"/>
      <c r="AD701" s="62"/>
      <c r="AE701" s="62"/>
      <c r="AF701" s="62"/>
      <c r="AG701" s="62"/>
      <c r="AH701" s="62"/>
      <c r="AI701" s="62"/>
    </row>
    <row r="702" spans="1:35" ht="26.25" customHeight="1">
      <c r="A702" s="72" t="s">
        <v>4844</v>
      </c>
      <c r="B702" s="77" t="s">
        <v>980</v>
      </c>
      <c r="C702" s="49" t="s">
        <v>2994</v>
      </c>
      <c r="D702" s="49" t="s">
        <v>1312</v>
      </c>
      <c r="E702" s="426" t="s">
        <v>5016</v>
      </c>
      <c r="F702" s="450" t="s">
        <v>5131</v>
      </c>
      <c r="G702" s="398" t="s">
        <v>4651</v>
      </c>
      <c r="H702" s="398" t="s">
        <v>4845</v>
      </c>
      <c r="I702" s="430" t="s">
        <v>2979</v>
      </c>
      <c r="J702" s="428" t="s">
        <v>2712</v>
      </c>
      <c r="K702" s="429" t="s">
        <v>2713</v>
      </c>
      <c r="L702" s="46"/>
      <c r="M702" s="55"/>
      <c r="N702" s="88">
        <v>0</v>
      </c>
      <c r="O702" s="89">
        <v>0</v>
      </c>
      <c r="P702" s="89">
        <v>0</v>
      </c>
      <c r="Q702" s="89">
        <v>0</v>
      </c>
      <c r="R702" s="240">
        <f>IF(N702="","",Q702-N702)</f>
        <v>0</v>
      </c>
      <c r="S702" s="90" t="str">
        <f>IF(N702=0,"",R702/N702)</f>
        <v/>
      </c>
      <c r="T702" s="240">
        <f>IF(O702="","",Q702-O702)</f>
        <v>0</v>
      </c>
      <c r="U702" s="90" t="str">
        <f>IF(O702=0,"",T702/O702)</f>
        <v/>
      </c>
      <c r="V702" s="240">
        <f>IF(P702="","",Q702-P702)</f>
        <v>0</v>
      </c>
      <c r="W702" s="90" t="str">
        <f>IF(P702=0,"",V702/P702)</f>
        <v/>
      </c>
      <c r="Y702" s="62"/>
      <c r="Z702" s="62"/>
      <c r="AA702" s="62"/>
      <c r="AB702" s="62"/>
      <c r="AC702" s="62"/>
      <c r="AD702" s="62"/>
      <c r="AE702" s="62"/>
      <c r="AF702" s="62"/>
      <c r="AG702" s="62"/>
      <c r="AH702" s="62"/>
      <c r="AI702" s="62"/>
    </row>
    <row r="703" spans="1:35" ht="26.25" customHeight="1">
      <c r="A703" s="73" t="s">
        <v>192</v>
      </c>
      <c r="B703" s="80" t="s">
        <v>980</v>
      </c>
      <c r="C703" s="58" t="s">
        <v>2590</v>
      </c>
      <c r="D703" s="58" t="s">
        <v>2993</v>
      </c>
      <c r="E703" s="434" t="s">
        <v>194</v>
      </c>
      <c r="F703" s="451" t="s">
        <v>193</v>
      </c>
      <c r="G703" s="435"/>
      <c r="H703" s="435"/>
      <c r="I703" s="436"/>
      <c r="J703" s="437"/>
      <c r="K703" s="438"/>
      <c r="L703" s="46"/>
      <c r="M703" s="55"/>
      <c r="N703" s="88">
        <v>0</v>
      </c>
      <c r="O703" s="89">
        <v>0</v>
      </c>
      <c r="P703" s="89">
        <v>0</v>
      </c>
      <c r="Q703" s="89">
        <v>0</v>
      </c>
      <c r="R703" s="240">
        <f>IF(N703="","",Q703-N703)</f>
        <v>0</v>
      </c>
      <c r="S703" s="90" t="str">
        <f>IF(N703=0,"",R703/N703)</f>
        <v/>
      </c>
      <c r="T703" s="240">
        <f>IF(O703="","",Q703-O703)</f>
        <v>0</v>
      </c>
      <c r="U703" s="90" t="str">
        <f>IF(O703=0,"",T703/O703)</f>
        <v/>
      </c>
      <c r="V703" s="240">
        <f>IF(P703="","",Q703-P703)</f>
        <v>0</v>
      </c>
      <c r="W703" s="90" t="str">
        <f>IF(P703=0,"",V703/P703)</f>
        <v/>
      </c>
      <c r="Y703" s="62"/>
      <c r="Z703" s="62"/>
      <c r="AA703" s="62"/>
      <c r="AB703" s="62"/>
      <c r="AC703" s="62"/>
      <c r="AD703" s="62"/>
      <c r="AE703" s="62"/>
      <c r="AF703" s="62"/>
      <c r="AG703" s="62"/>
      <c r="AH703" s="62"/>
      <c r="AI703" s="62"/>
    </row>
    <row r="704" spans="1:35" ht="26.25" customHeight="1">
      <c r="A704" s="72" t="s">
        <v>195</v>
      </c>
      <c r="B704" s="79" t="s">
        <v>980</v>
      </c>
      <c r="C704" s="57" t="s">
        <v>2590</v>
      </c>
      <c r="D704" s="57" t="s">
        <v>2991</v>
      </c>
      <c r="E704" s="439" t="s">
        <v>194</v>
      </c>
      <c r="F704" s="450" t="s">
        <v>193</v>
      </c>
      <c r="G704" s="435" t="s">
        <v>116</v>
      </c>
      <c r="H704" s="399" t="s">
        <v>3138</v>
      </c>
      <c r="I704" s="436" t="s">
        <v>196</v>
      </c>
      <c r="J704" s="437" t="s">
        <v>984</v>
      </c>
      <c r="K704" s="438" t="s">
        <v>2708</v>
      </c>
      <c r="L704" s="46"/>
      <c r="M704" s="55"/>
      <c r="N704" s="88">
        <v>1254782.1200000001</v>
      </c>
      <c r="O704" s="89">
        <v>1050000</v>
      </c>
      <c r="P704" s="89">
        <v>1255000</v>
      </c>
      <c r="Q704" s="89">
        <v>1255000</v>
      </c>
      <c r="R704" s="240">
        <f>IF(N704="","",Q704-N704)</f>
        <v>217.87999999988824</v>
      </c>
      <c r="S704" s="90">
        <f>IF(N704=0,"",R704/N704)</f>
        <v>1.7363970726638043E-4</v>
      </c>
      <c r="T704" s="240">
        <f>IF(O704="","",Q704-O704)</f>
        <v>205000</v>
      </c>
      <c r="U704" s="90">
        <f>IF(O704=0,"",T704/O704)</f>
        <v>0.19523809523809524</v>
      </c>
      <c r="V704" s="240">
        <f>IF(P704="","",Q704-P704)</f>
        <v>0</v>
      </c>
      <c r="W704" s="90">
        <f>IF(P704=0,"",V704/P704)</f>
        <v>0</v>
      </c>
      <c r="Y704" s="62"/>
      <c r="Z704" s="62"/>
      <c r="AA704" s="62"/>
      <c r="AB704" s="62"/>
      <c r="AC704" s="62"/>
      <c r="AD704" s="62"/>
      <c r="AE704" s="62"/>
      <c r="AF704" s="62"/>
      <c r="AG704" s="62"/>
      <c r="AH704" s="62"/>
      <c r="AI704" s="62"/>
    </row>
    <row r="705" spans="1:35" ht="26.25" customHeight="1">
      <c r="A705" s="64" t="s">
        <v>198</v>
      </c>
      <c r="B705" s="86" t="s">
        <v>199</v>
      </c>
      <c r="C705" s="87" t="s">
        <v>2992</v>
      </c>
      <c r="D705" s="87" t="s">
        <v>2993</v>
      </c>
      <c r="E705" s="415" t="s">
        <v>982</v>
      </c>
      <c r="F705" s="415" t="s">
        <v>200</v>
      </c>
      <c r="G705" s="416"/>
      <c r="H705" s="416"/>
      <c r="I705" s="417"/>
      <c r="J705" s="418"/>
      <c r="K705" s="419"/>
      <c r="L705" s="46"/>
      <c r="M705" s="96"/>
      <c r="N705" s="88">
        <v>0</v>
      </c>
      <c r="O705" s="89">
        <v>0</v>
      </c>
      <c r="P705" s="89">
        <v>0</v>
      </c>
      <c r="Q705" s="89">
        <v>0</v>
      </c>
      <c r="R705" s="240">
        <f>IF(N705="","",Q705-N705)</f>
        <v>0</v>
      </c>
      <c r="S705" s="90" t="str">
        <f>IF(N705=0,"",R705/N705)</f>
        <v/>
      </c>
      <c r="T705" s="240">
        <f>IF(O705="","",Q705-O705)</f>
        <v>0</v>
      </c>
      <c r="U705" s="90" t="str">
        <f>IF(O705=0,"",T705/O705)</f>
        <v/>
      </c>
      <c r="V705" s="240">
        <f>IF(P705="","",Q705-P705)</f>
        <v>0</v>
      </c>
      <c r="W705" s="90" t="str">
        <f>IF(P705=0,"",V705/P705)</f>
        <v/>
      </c>
      <c r="Y705" s="62"/>
      <c r="Z705" s="62"/>
      <c r="AA705" s="62"/>
      <c r="AB705" s="62"/>
      <c r="AC705" s="62"/>
      <c r="AD705" s="62"/>
      <c r="AE705" s="62"/>
      <c r="AF705" s="62"/>
      <c r="AG705" s="62"/>
      <c r="AH705" s="62"/>
      <c r="AI705" s="62"/>
    </row>
    <row r="706" spans="1:35" ht="37.5" customHeight="1">
      <c r="A706" s="73" t="s">
        <v>985</v>
      </c>
      <c r="B706" s="80" t="s">
        <v>199</v>
      </c>
      <c r="C706" s="58" t="s">
        <v>2995</v>
      </c>
      <c r="D706" s="58" t="s">
        <v>2993</v>
      </c>
      <c r="E706" s="434" t="s">
        <v>987</v>
      </c>
      <c r="F706" s="420" t="s">
        <v>986</v>
      </c>
      <c r="G706" s="435"/>
      <c r="H706" s="435"/>
      <c r="I706" s="436"/>
      <c r="J706" s="437"/>
      <c r="K706" s="438"/>
      <c r="L706" s="46"/>
      <c r="M706" s="55"/>
      <c r="N706" s="88">
        <v>0</v>
      </c>
      <c r="O706" s="89">
        <v>0</v>
      </c>
      <c r="P706" s="89">
        <v>0</v>
      </c>
      <c r="Q706" s="89">
        <v>0</v>
      </c>
      <c r="R706" s="240">
        <f>IF(N706="","",Q706-N706)</f>
        <v>0</v>
      </c>
      <c r="S706" s="90" t="str">
        <f>IF(N706=0,"",R706/N706)</f>
        <v/>
      </c>
      <c r="T706" s="240">
        <f>IF(O706="","",Q706-O706)</f>
        <v>0</v>
      </c>
      <c r="U706" s="90" t="str">
        <f>IF(O706=0,"",T706/O706)</f>
        <v/>
      </c>
      <c r="V706" s="240">
        <f>IF(P706="","",Q706-P706)</f>
        <v>0</v>
      </c>
      <c r="W706" s="90" t="str">
        <f>IF(P706=0,"",V706/P706)</f>
        <v/>
      </c>
      <c r="Y706" s="62"/>
      <c r="Z706" s="62"/>
      <c r="AA706" s="62"/>
      <c r="AB706" s="62"/>
      <c r="AC706" s="62"/>
      <c r="AD706" s="62"/>
      <c r="AE706" s="62"/>
      <c r="AF706" s="62"/>
      <c r="AG706" s="62"/>
      <c r="AH706" s="62"/>
      <c r="AI706" s="62"/>
    </row>
    <row r="707" spans="1:35" ht="37.5" customHeight="1">
      <c r="A707" s="72" t="s">
        <v>988</v>
      </c>
      <c r="B707" s="79" t="s">
        <v>199</v>
      </c>
      <c r="C707" s="57" t="s">
        <v>2995</v>
      </c>
      <c r="D707" s="57" t="s">
        <v>2991</v>
      </c>
      <c r="E707" s="439" t="s">
        <v>987</v>
      </c>
      <c r="F707" s="426" t="s">
        <v>986</v>
      </c>
      <c r="G707" s="435" t="s">
        <v>782</v>
      </c>
      <c r="H707" s="399" t="s">
        <v>4789</v>
      </c>
      <c r="I707" s="436" t="s">
        <v>2556</v>
      </c>
      <c r="J707" s="437" t="s">
        <v>2721</v>
      </c>
      <c r="K707" s="438" t="s">
        <v>2556</v>
      </c>
      <c r="L707" s="46"/>
      <c r="M707" s="55"/>
      <c r="N707" s="88">
        <v>652605.56999999995</v>
      </c>
      <c r="O707" s="89">
        <v>0</v>
      </c>
      <c r="P707" s="89">
        <v>0</v>
      </c>
      <c r="Q707" s="89">
        <v>0</v>
      </c>
      <c r="R707" s="240">
        <f>IF(N707="","",Q707-N707)</f>
        <v>-652605.56999999995</v>
      </c>
      <c r="S707" s="90">
        <f>IF(N707=0,"",R707/N707)</f>
        <v>-1</v>
      </c>
      <c r="T707" s="240">
        <f>IF(O707="","",Q707-O707)</f>
        <v>0</v>
      </c>
      <c r="U707" s="90" t="str">
        <f>IF(O707=0,"",T707/O707)</f>
        <v/>
      </c>
      <c r="V707" s="240">
        <f>IF(P707="","",Q707-P707)</f>
        <v>0</v>
      </c>
      <c r="W707" s="90" t="str">
        <f>IF(P707=0,"",V707/P707)</f>
        <v/>
      </c>
      <c r="Y707" s="62"/>
      <c r="Z707" s="62"/>
      <c r="AA707" s="62"/>
      <c r="AB707" s="62"/>
      <c r="AC707" s="62"/>
      <c r="AD707" s="62"/>
      <c r="AE707" s="62"/>
      <c r="AF707" s="62"/>
      <c r="AG707" s="62"/>
      <c r="AH707" s="62"/>
      <c r="AI707" s="62"/>
    </row>
    <row r="708" spans="1:35" ht="37.5" customHeight="1">
      <c r="A708" s="73" t="s">
        <v>990</v>
      </c>
      <c r="B708" s="80" t="s">
        <v>199</v>
      </c>
      <c r="C708" s="58" t="s">
        <v>2679</v>
      </c>
      <c r="D708" s="58" t="s">
        <v>2993</v>
      </c>
      <c r="E708" s="420" t="s">
        <v>991</v>
      </c>
      <c r="F708" s="420" t="s">
        <v>5132</v>
      </c>
      <c r="G708" s="435"/>
      <c r="H708" s="435"/>
      <c r="I708" s="436"/>
      <c r="J708" s="437"/>
      <c r="K708" s="438"/>
      <c r="L708" s="46"/>
      <c r="M708" s="55"/>
      <c r="N708" s="88">
        <v>0</v>
      </c>
      <c r="O708" s="89">
        <v>0</v>
      </c>
      <c r="P708" s="89">
        <v>0</v>
      </c>
      <c r="Q708" s="89">
        <v>0</v>
      </c>
      <c r="R708" s="240">
        <f>IF(N708="","",Q708-N708)</f>
        <v>0</v>
      </c>
      <c r="S708" s="90" t="str">
        <f>IF(N708=0,"",R708/N708)</f>
        <v/>
      </c>
      <c r="T708" s="240">
        <f>IF(O708="","",Q708-O708)</f>
        <v>0</v>
      </c>
      <c r="U708" s="90" t="str">
        <f>IF(O708=0,"",T708/O708)</f>
        <v/>
      </c>
      <c r="V708" s="240">
        <f>IF(P708="","",Q708-P708)</f>
        <v>0</v>
      </c>
      <c r="W708" s="90" t="str">
        <f>IF(P708=0,"",V708/P708)</f>
        <v/>
      </c>
      <c r="Y708" s="62"/>
      <c r="Z708" s="62"/>
      <c r="AA708" s="62"/>
      <c r="AB708" s="62"/>
      <c r="AC708" s="62"/>
      <c r="AD708" s="62"/>
      <c r="AE708" s="62"/>
      <c r="AF708" s="62"/>
      <c r="AG708" s="62"/>
      <c r="AH708" s="62"/>
      <c r="AI708" s="62"/>
    </row>
    <row r="709" spans="1:35" ht="37.5" customHeight="1">
      <c r="A709" s="72" t="s">
        <v>992</v>
      </c>
      <c r="B709" s="79" t="s">
        <v>199</v>
      </c>
      <c r="C709" s="57" t="s">
        <v>2679</v>
      </c>
      <c r="D709" s="57" t="s">
        <v>2991</v>
      </c>
      <c r="E709" s="439" t="s">
        <v>991</v>
      </c>
      <c r="F709" s="426" t="s">
        <v>5132</v>
      </c>
      <c r="G709" s="435" t="s">
        <v>782</v>
      </c>
      <c r="H709" s="399" t="s">
        <v>4789</v>
      </c>
      <c r="I709" s="436" t="s">
        <v>2556</v>
      </c>
      <c r="J709" s="437" t="s">
        <v>2721</v>
      </c>
      <c r="K709" s="438" t="s">
        <v>2556</v>
      </c>
      <c r="L709" s="46"/>
      <c r="M709" s="55"/>
      <c r="N709" s="88">
        <v>0</v>
      </c>
      <c r="O709" s="89">
        <v>0</v>
      </c>
      <c r="P709" s="89">
        <v>0</v>
      </c>
      <c r="Q709" s="89">
        <v>0</v>
      </c>
      <c r="R709" s="240">
        <f>IF(N709="","",Q709-N709)</f>
        <v>0</v>
      </c>
      <c r="S709" s="90" t="str">
        <f>IF(N709=0,"",R709/N709)</f>
        <v/>
      </c>
      <c r="T709" s="240">
        <f>IF(O709="","",Q709-O709)</f>
        <v>0</v>
      </c>
      <c r="U709" s="90" t="str">
        <f>IF(O709=0,"",T709/O709)</f>
        <v/>
      </c>
      <c r="V709" s="240">
        <f>IF(P709="","",Q709-P709)</f>
        <v>0</v>
      </c>
      <c r="W709" s="90" t="str">
        <f>IF(P709=0,"",V709/P709)</f>
        <v/>
      </c>
      <c r="Y709" s="62"/>
      <c r="Z709" s="62"/>
      <c r="AA709" s="62"/>
      <c r="AB709" s="62"/>
      <c r="AC709" s="62"/>
      <c r="AD709" s="62"/>
      <c r="AE709" s="62"/>
      <c r="AF709" s="62"/>
      <c r="AG709" s="62"/>
      <c r="AH709" s="62"/>
      <c r="AI709" s="62"/>
    </row>
    <row r="710" spans="1:35" ht="36.75" customHeight="1">
      <c r="A710" s="73" t="s">
        <v>993</v>
      </c>
      <c r="B710" s="80" t="s">
        <v>199</v>
      </c>
      <c r="C710" s="58" t="s">
        <v>1174</v>
      </c>
      <c r="D710" s="58" t="s">
        <v>2993</v>
      </c>
      <c r="E710" s="434" t="s">
        <v>995</v>
      </c>
      <c r="F710" s="451" t="s">
        <v>994</v>
      </c>
      <c r="G710" s="435"/>
      <c r="H710" s="435"/>
      <c r="I710" s="436"/>
      <c r="J710" s="437"/>
      <c r="K710" s="438"/>
      <c r="L710" s="46"/>
      <c r="M710" s="55"/>
      <c r="N710" s="88">
        <v>0</v>
      </c>
      <c r="O710" s="89">
        <v>0</v>
      </c>
      <c r="P710" s="89">
        <v>0</v>
      </c>
      <c r="Q710" s="89">
        <v>0</v>
      </c>
      <c r="R710" s="240">
        <f>IF(N710="","",Q710-N710)</f>
        <v>0</v>
      </c>
      <c r="S710" s="90" t="str">
        <f>IF(N710=0,"",R710/N710)</f>
        <v/>
      </c>
      <c r="T710" s="240">
        <f>IF(O710="","",Q710-O710)</f>
        <v>0</v>
      </c>
      <c r="U710" s="90" t="str">
        <f>IF(O710=0,"",T710/O710)</f>
        <v/>
      </c>
      <c r="V710" s="240">
        <f>IF(P710="","",Q710-P710)</f>
        <v>0</v>
      </c>
      <c r="W710" s="90" t="str">
        <f>IF(P710=0,"",V710/P710)</f>
        <v/>
      </c>
      <c r="Y710" s="62"/>
      <c r="Z710" s="62"/>
      <c r="AA710" s="62"/>
      <c r="AB710" s="62"/>
      <c r="AC710" s="62"/>
      <c r="AD710" s="62"/>
      <c r="AE710" s="62"/>
      <c r="AF710" s="62"/>
      <c r="AG710" s="62"/>
      <c r="AH710" s="62"/>
      <c r="AI710" s="62"/>
    </row>
    <row r="711" spans="1:35" ht="25.5" customHeight="1">
      <c r="A711" s="72" t="s">
        <v>996</v>
      </c>
      <c r="B711" s="79" t="s">
        <v>199</v>
      </c>
      <c r="C711" s="57" t="s">
        <v>1174</v>
      </c>
      <c r="D711" s="57" t="s">
        <v>1990</v>
      </c>
      <c r="E711" s="426" t="s">
        <v>1583</v>
      </c>
      <c r="F711" s="426" t="s">
        <v>5133</v>
      </c>
      <c r="G711" s="435" t="s">
        <v>779</v>
      </c>
      <c r="H711" s="399" t="s">
        <v>4846</v>
      </c>
      <c r="I711" s="436" t="s">
        <v>3140</v>
      </c>
      <c r="J711" s="437" t="s">
        <v>2721</v>
      </c>
      <c r="K711" s="438" t="s">
        <v>2556</v>
      </c>
      <c r="L711" s="46"/>
      <c r="M711" s="55"/>
      <c r="N711" s="88">
        <v>0</v>
      </c>
      <c r="O711" s="89">
        <v>0</v>
      </c>
      <c r="P711" s="89">
        <v>0</v>
      </c>
      <c r="Q711" s="89">
        <v>0</v>
      </c>
      <c r="R711" s="240">
        <f>IF(N711="","",Q711-N711)</f>
        <v>0</v>
      </c>
      <c r="S711" s="90" t="str">
        <f>IF(N711=0,"",R711/N711)</f>
        <v/>
      </c>
      <c r="T711" s="240">
        <f>IF(O711="","",Q711-O711)</f>
        <v>0</v>
      </c>
      <c r="U711" s="90" t="str">
        <f>IF(O711=0,"",T711/O711)</f>
        <v/>
      </c>
      <c r="V711" s="240">
        <f>IF(P711="","",Q711-P711)</f>
        <v>0</v>
      </c>
      <c r="W711" s="90" t="str">
        <f>IF(P711=0,"",V711/P711)</f>
        <v/>
      </c>
      <c r="Y711" s="62"/>
      <c r="Z711" s="62"/>
      <c r="AA711" s="62"/>
      <c r="AB711" s="62"/>
      <c r="AC711" s="62"/>
      <c r="AD711" s="62"/>
      <c r="AE711" s="62"/>
      <c r="AF711" s="62"/>
      <c r="AG711" s="62"/>
      <c r="AH711" s="62"/>
      <c r="AI711" s="62"/>
    </row>
    <row r="712" spans="1:35" ht="25.5" customHeight="1">
      <c r="A712" s="72" t="s">
        <v>1584</v>
      </c>
      <c r="B712" s="79" t="s">
        <v>199</v>
      </c>
      <c r="C712" s="57" t="s">
        <v>1174</v>
      </c>
      <c r="D712" s="57" t="s">
        <v>3001</v>
      </c>
      <c r="E712" s="426" t="s">
        <v>1585</v>
      </c>
      <c r="F712" s="426" t="s">
        <v>5134</v>
      </c>
      <c r="G712" s="435" t="s">
        <v>780</v>
      </c>
      <c r="H712" s="399" t="s">
        <v>4847</v>
      </c>
      <c r="I712" s="436" t="s">
        <v>3141</v>
      </c>
      <c r="J712" s="437" t="s">
        <v>2721</v>
      </c>
      <c r="K712" s="438" t="s">
        <v>2556</v>
      </c>
      <c r="L712" s="46"/>
      <c r="M712" s="55"/>
      <c r="N712" s="88">
        <v>0</v>
      </c>
      <c r="O712" s="89">
        <v>0</v>
      </c>
      <c r="P712" s="89">
        <v>0</v>
      </c>
      <c r="Q712" s="89">
        <v>0</v>
      </c>
      <c r="R712" s="240">
        <f>IF(N712="","",Q712-N712)</f>
        <v>0</v>
      </c>
      <c r="S712" s="90" t="str">
        <f>IF(N712=0,"",R712/N712)</f>
        <v/>
      </c>
      <c r="T712" s="240">
        <f>IF(O712="","",Q712-O712)</f>
        <v>0</v>
      </c>
      <c r="U712" s="90" t="str">
        <f>IF(O712=0,"",T712/O712)</f>
        <v/>
      </c>
      <c r="V712" s="240">
        <f>IF(P712="","",Q712-P712)</f>
        <v>0</v>
      </c>
      <c r="W712" s="90" t="str">
        <f>IF(P712=0,"",V712/P712)</f>
        <v/>
      </c>
      <c r="Y712" s="62"/>
      <c r="Z712" s="62"/>
      <c r="AA712" s="62"/>
      <c r="AB712" s="62"/>
      <c r="AC712" s="62"/>
      <c r="AD712" s="62"/>
      <c r="AE712" s="62"/>
      <c r="AF712" s="62"/>
      <c r="AG712" s="62"/>
      <c r="AH712" s="62"/>
      <c r="AI712" s="62"/>
    </row>
    <row r="713" spans="1:35" ht="25.5" customHeight="1">
      <c r="A713" s="72" t="s">
        <v>1586</v>
      </c>
      <c r="B713" s="79" t="s">
        <v>199</v>
      </c>
      <c r="C713" s="57" t="s">
        <v>1174</v>
      </c>
      <c r="D713" s="57" t="s">
        <v>1311</v>
      </c>
      <c r="E713" s="426" t="s">
        <v>1587</v>
      </c>
      <c r="F713" s="426" t="s">
        <v>5135</v>
      </c>
      <c r="G713" s="435" t="s">
        <v>781</v>
      </c>
      <c r="H713" s="399" t="s">
        <v>4848</v>
      </c>
      <c r="I713" s="436" t="s">
        <v>3142</v>
      </c>
      <c r="J713" s="437" t="s">
        <v>2721</v>
      </c>
      <c r="K713" s="438" t="s">
        <v>2556</v>
      </c>
      <c r="L713" s="46"/>
      <c r="M713" s="55"/>
      <c r="N713" s="88">
        <v>3015174.58</v>
      </c>
      <c r="O713" s="89">
        <v>0</v>
      </c>
      <c r="P713" s="89">
        <v>0</v>
      </c>
      <c r="Q713" s="89">
        <v>0</v>
      </c>
      <c r="R713" s="240">
        <f>IF(N713="","",Q713-N713)</f>
        <v>-3015174.58</v>
      </c>
      <c r="S713" s="90">
        <f>IF(N713=0,"",R713/N713)</f>
        <v>-1</v>
      </c>
      <c r="T713" s="240">
        <f>IF(O713="","",Q713-O713)</f>
        <v>0</v>
      </c>
      <c r="U713" s="90" t="str">
        <f>IF(O713=0,"",T713/O713)</f>
        <v/>
      </c>
      <c r="V713" s="240">
        <f>IF(P713="","",Q713-P713)</f>
        <v>0</v>
      </c>
      <c r="W713" s="90" t="str">
        <f>IF(P713=0,"",V713/P713)</f>
        <v/>
      </c>
      <c r="Y713" s="62"/>
      <c r="Z713" s="62"/>
      <c r="AA713" s="62"/>
      <c r="AB713" s="62"/>
      <c r="AC713" s="62"/>
      <c r="AD713" s="62"/>
      <c r="AE713" s="62"/>
      <c r="AF713" s="62"/>
      <c r="AG713" s="62"/>
      <c r="AH713" s="62"/>
      <c r="AI713" s="62"/>
    </row>
    <row r="714" spans="1:35" ht="25.5" customHeight="1">
      <c r="A714" s="72" t="s">
        <v>1588</v>
      </c>
      <c r="B714" s="79" t="s">
        <v>199</v>
      </c>
      <c r="C714" s="57" t="s">
        <v>1174</v>
      </c>
      <c r="D714" s="57" t="s">
        <v>2463</v>
      </c>
      <c r="E714" s="426" t="s">
        <v>1590</v>
      </c>
      <c r="F714" s="426" t="s">
        <v>1589</v>
      </c>
      <c r="G714" s="435" t="s">
        <v>780</v>
      </c>
      <c r="H714" s="399" t="s">
        <v>4847</v>
      </c>
      <c r="I714" s="436" t="s">
        <v>3141</v>
      </c>
      <c r="J714" s="437" t="s">
        <v>2721</v>
      </c>
      <c r="K714" s="438" t="s">
        <v>2556</v>
      </c>
      <c r="L714" s="46"/>
      <c r="M714" s="55"/>
      <c r="N714" s="88">
        <v>0</v>
      </c>
      <c r="O714" s="89">
        <v>0</v>
      </c>
      <c r="P714" s="89">
        <v>0</v>
      </c>
      <c r="Q714" s="89">
        <v>0</v>
      </c>
      <c r="R714" s="240">
        <f>IF(N714="","",Q714-N714)</f>
        <v>0</v>
      </c>
      <c r="S714" s="90" t="str">
        <f>IF(N714=0,"",R714/N714)</f>
        <v/>
      </c>
      <c r="T714" s="240">
        <f>IF(O714="","",Q714-O714)</f>
        <v>0</v>
      </c>
      <c r="U714" s="90" t="str">
        <f>IF(O714=0,"",T714/O714)</f>
        <v/>
      </c>
      <c r="V714" s="240">
        <f>IF(P714="","",Q714-P714)</f>
        <v>0</v>
      </c>
      <c r="W714" s="90" t="str">
        <f>IF(P714=0,"",V714/P714)</f>
        <v/>
      </c>
      <c r="Y714" s="62"/>
      <c r="Z714" s="62"/>
      <c r="AA714" s="62"/>
      <c r="AB714" s="62"/>
      <c r="AC714" s="62"/>
      <c r="AD714" s="62"/>
      <c r="AE714" s="62"/>
      <c r="AF714" s="62"/>
      <c r="AG714" s="62"/>
      <c r="AH714" s="62"/>
      <c r="AI714" s="62"/>
    </row>
    <row r="715" spans="1:35" ht="25.5" customHeight="1">
      <c r="A715" s="72" t="s">
        <v>1591</v>
      </c>
      <c r="B715" s="79" t="s">
        <v>199</v>
      </c>
      <c r="C715" s="57" t="s">
        <v>1174</v>
      </c>
      <c r="D715" s="57" t="s">
        <v>1461</v>
      </c>
      <c r="E715" s="426" t="s">
        <v>1593</v>
      </c>
      <c r="F715" s="426" t="s">
        <v>1592</v>
      </c>
      <c r="G715" s="435" t="s">
        <v>781</v>
      </c>
      <c r="H715" s="399" t="s">
        <v>4848</v>
      </c>
      <c r="I715" s="436" t="s">
        <v>3142</v>
      </c>
      <c r="J715" s="437" t="s">
        <v>2721</v>
      </c>
      <c r="K715" s="438" t="s">
        <v>2556</v>
      </c>
      <c r="L715" s="46"/>
      <c r="M715" s="55"/>
      <c r="N715" s="88">
        <v>20170.97</v>
      </c>
      <c r="O715" s="89">
        <v>0</v>
      </c>
      <c r="P715" s="89">
        <v>0</v>
      </c>
      <c r="Q715" s="89">
        <v>0</v>
      </c>
      <c r="R715" s="240">
        <f>IF(N715="","",Q715-N715)</f>
        <v>-20170.97</v>
      </c>
      <c r="S715" s="90">
        <f>IF(N715=0,"",R715/N715)</f>
        <v>-1</v>
      </c>
      <c r="T715" s="240">
        <f>IF(O715="","",Q715-O715)</f>
        <v>0</v>
      </c>
      <c r="U715" s="90" t="str">
        <f>IF(O715=0,"",T715/O715)</f>
        <v/>
      </c>
      <c r="V715" s="240">
        <f>IF(P715="","",Q715-P715)</f>
        <v>0</v>
      </c>
      <c r="W715" s="90" t="str">
        <f>IF(P715=0,"",V715/P715)</f>
        <v/>
      </c>
      <c r="Y715" s="62"/>
      <c r="Z715" s="62"/>
      <c r="AA715" s="62"/>
      <c r="AB715" s="62"/>
      <c r="AC715" s="62"/>
      <c r="AD715" s="62"/>
      <c r="AE715" s="62"/>
      <c r="AF715" s="62"/>
      <c r="AG715" s="62"/>
      <c r="AH715" s="62"/>
      <c r="AI715" s="62"/>
    </row>
    <row r="716" spans="1:35" ht="25.5" customHeight="1">
      <c r="A716" s="72" t="s">
        <v>1594</v>
      </c>
      <c r="B716" s="79" t="s">
        <v>199</v>
      </c>
      <c r="C716" s="57" t="s">
        <v>1174</v>
      </c>
      <c r="D716" s="57" t="s">
        <v>1314</v>
      </c>
      <c r="E716" s="426" t="s">
        <v>1596</v>
      </c>
      <c r="F716" s="426" t="s">
        <v>1595</v>
      </c>
      <c r="G716" s="435" t="s">
        <v>780</v>
      </c>
      <c r="H716" s="399" t="s">
        <v>4847</v>
      </c>
      <c r="I716" s="436" t="s">
        <v>3141</v>
      </c>
      <c r="J716" s="437" t="s">
        <v>2721</v>
      </c>
      <c r="K716" s="438" t="s">
        <v>2556</v>
      </c>
      <c r="L716" s="46"/>
      <c r="M716" s="55"/>
      <c r="N716" s="88">
        <v>0</v>
      </c>
      <c r="O716" s="89">
        <v>0</v>
      </c>
      <c r="P716" s="89">
        <v>0</v>
      </c>
      <c r="Q716" s="89">
        <v>0</v>
      </c>
      <c r="R716" s="240">
        <f>IF(N716="","",Q716-N716)</f>
        <v>0</v>
      </c>
      <c r="S716" s="90" t="str">
        <f>IF(N716=0,"",R716/N716)</f>
        <v/>
      </c>
      <c r="T716" s="240">
        <f>IF(O716="","",Q716-O716)</f>
        <v>0</v>
      </c>
      <c r="U716" s="90" t="str">
        <f>IF(O716=0,"",T716/O716)</f>
        <v/>
      </c>
      <c r="V716" s="240">
        <f>IF(P716="","",Q716-P716)</f>
        <v>0</v>
      </c>
      <c r="W716" s="90" t="str">
        <f>IF(P716=0,"",V716/P716)</f>
        <v/>
      </c>
      <c r="Y716" s="62"/>
      <c r="Z716" s="62"/>
      <c r="AA716" s="62"/>
      <c r="AB716" s="62"/>
      <c r="AC716" s="62"/>
      <c r="AD716" s="62"/>
      <c r="AE716" s="62"/>
      <c r="AF716" s="62"/>
      <c r="AG716" s="62"/>
      <c r="AH716" s="62"/>
      <c r="AI716" s="62"/>
    </row>
    <row r="717" spans="1:35" ht="25.5" customHeight="1">
      <c r="A717" s="72" t="s">
        <v>1597</v>
      </c>
      <c r="B717" s="79" t="s">
        <v>199</v>
      </c>
      <c r="C717" s="57" t="s">
        <v>1174</v>
      </c>
      <c r="D717" s="57" t="s">
        <v>1464</v>
      </c>
      <c r="E717" s="426" t="s">
        <v>1599</v>
      </c>
      <c r="F717" s="426" t="s">
        <v>1598</v>
      </c>
      <c r="G717" s="435" t="s">
        <v>781</v>
      </c>
      <c r="H717" s="399" t="s">
        <v>4848</v>
      </c>
      <c r="I717" s="436" t="s">
        <v>3142</v>
      </c>
      <c r="J717" s="437" t="s">
        <v>2721</v>
      </c>
      <c r="K717" s="438" t="s">
        <v>2556</v>
      </c>
      <c r="L717" s="46"/>
      <c r="M717" s="55"/>
      <c r="N717" s="88">
        <v>876608.58</v>
      </c>
      <c r="O717" s="89">
        <v>0</v>
      </c>
      <c r="P717" s="89">
        <v>0</v>
      </c>
      <c r="Q717" s="89">
        <v>0</v>
      </c>
      <c r="R717" s="240">
        <f>IF(N717="","",Q717-N717)</f>
        <v>-876608.58</v>
      </c>
      <c r="S717" s="90">
        <f>IF(N717=0,"",R717/N717)</f>
        <v>-1</v>
      </c>
      <c r="T717" s="240">
        <f>IF(O717="","",Q717-O717)</f>
        <v>0</v>
      </c>
      <c r="U717" s="90" t="str">
        <f>IF(O717=0,"",T717/O717)</f>
        <v/>
      </c>
      <c r="V717" s="240">
        <f>IF(P717="","",Q717-P717)</f>
        <v>0</v>
      </c>
      <c r="W717" s="90" t="str">
        <f>IF(P717=0,"",V717/P717)</f>
        <v/>
      </c>
      <c r="Y717" s="62"/>
      <c r="Z717" s="62"/>
      <c r="AA717" s="62"/>
      <c r="AB717" s="62"/>
      <c r="AC717" s="62"/>
      <c r="AD717" s="62"/>
      <c r="AE717" s="62"/>
      <c r="AF717" s="62"/>
      <c r="AG717" s="62"/>
      <c r="AH717" s="62"/>
      <c r="AI717" s="62"/>
    </row>
    <row r="718" spans="1:35" ht="25.5" customHeight="1">
      <c r="A718" s="72" t="s">
        <v>1600</v>
      </c>
      <c r="B718" s="79" t="s">
        <v>199</v>
      </c>
      <c r="C718" s="57" t="s">
        <v>1174</v>
      </c>
      <c r="D718" s="57" t="s">
        <v>1315</v>
      </c>
      <c r="E718" s="426" t="s">
        <v>1602</v>
      </c>
      <c r="F718" s="426" t="s">
        <v>1601</v>
      </c>
      <c r="G718" s="435" t="s">
        <v>780</v>
      </c>
      <c r="H718" s="399" t="s">
        <v>4847</v>
      </c>
      <c r="I718" s="436" t="s">
        <v>3141</v>
      </c>
      <c r="J718" s="437" t="s">
        <v>2721</v>
      </c>
      <c r="K718" s="438" t="s">
        <v>2556</v>
      </c>
      <c r="L718" s="46"/>
      <c r="M718" s="55"/>
      <c r="N718" s="88">
        <v>0</v>
      </c>
      <c r="O718" s="89">
        <v>0</v>
      </c>
      <c r="P718" s="89">
        <v>0</v>
      </c>
      <c r="Q718" s="89">
        <v>0</v>
      </c>
      <c r="R718" s="240">
        <f>IF(N718="","",Q718-N718)</f>
        <v>0</v>
      </c>
      <c r="S718" s="90" t="str">
        <f>IF(N718=0,"",R718/N718)</f>
        <v/>
      </c>
      <c r="T718" s="240">
        <f>IF(O718="","",Q718-O718)</f>
        <v>0</v>
      </c>
      <c r="U718" s="90" t="str">
        <f>IF(O718=0,"",T718/O718)</f>
        <v/>
      </c>
      <c r="V718" s="240">
        <f>IF(P718="","",Q718-P718)</f>
        <v>0</v>
      </c>
      <c r="W718" s="90" t="str">
        <f>IF(P718=0,"",V718/P718)</f>
        <v/>
      </c>
      <c r="Y718" s="62"/>
      <c r="Z718" s="62"/>
      <c r="AA718" s="62"/>
      <c r="AB718" s="62"/>
      <c r="AC718" s="62"/>
      <c r="AD718" s="62"/>
      <c r="AE718" s="62"/>
      <c r="AF718" s="62"/>
      <c r="AG718" s="62"/>
      <c r="AH718" s="62"/>
      <c r="AI718" s="62"/>
    </row>
    <row r="719" spans="1:35" ht="25.5" customHeight="1">
      <c r="A719" s="72" t="s">
        <v>1603</v>
      </c>
      <c r="B719" s="79" t="s">
        <v>199</v>
      </c>
      <c r="C719" s="57" t="s">
        <v>1174</v>
      </c>
      <c r="D719" s="57" t="s">
        <v>1467</v>
      </c>
      <c r="E719" s="426" t="s">
        <v>1605</v>
      </c>
      <c r="F719" s="426" t="s">
        <v>1604</v>
      </c>
      <c r="G719" s="435" t="s">
        <v>781</v>
      </c>
      <c r="H719" s="399" t="s">
        <v>4848</v>
      </c>
      <c r="I719" s="436" t="s">
        <v>3142</v>
      </c>
      <c r="J719" s="437" t="s">
        <v>2721</v>
      </c>
      <c r="K719" s="438" t="s">
        <v>2556</v>
      </c>
      <c r="L719" s="46"/>
      <c r="M719" s="55"/>
      <c r="N719" s="88">
        <v>532780.14</v>
      </c>
      <c r="O719" s="89">
        <v>0</v>
      </c>
      <c r="P719" s="89">
        <v>0</v>
      </c>
      <c r="Q719" s="89">
        <v>0</v>
      </c>
      <c r="R719" s="240">
        <f>IF(N719="","",Q719-N719)</f>
        <v>-532780.14</v>
      </c>
      <c r="S719" s="90">
        <f>IF(N719=0,"",R719/N719)</f>
        <v>-1</v>
      </c>
      <c r="T719" s="240">
        <f>IF(O719="","",Q719-O719)</f>
        <v>0</v>
      </c>
      <c r="U719" s="90" t="str">
        <f>IF(O719=0,"",T719/O719)</f>
        <v/>
      </c>
      <c r="V719" s="240">
        <f>IF(P719="","",Q719-P719)</f>
        <v>0</v>
      </c>
      <c r="W719" s="90" t="str">
        <f>IF(P719=0,"",V719/P719)</f>
        <v/>
      </c>
      <c r="Y719" s="62"/>
      <c r="Z719" s="62"/>
      <c r="AA719" s="62"/>
      <c r="AB719" s="62"/>
      <c r="AC719" s="62"/>
      <c r="AD719" s="62"/>
      <c r="AE719" s="62"/>
      <c r="AF719" s="62"/>
      <c r="AG719" s="62"/>
      <c r="AH719" s="62"/>
      <c r="AI719" s="62"/>
    </row>
    <row r="720" spans="1:35" ht="25.5" customHeight="1">
      <c r="A720" s="73" t="s">
        <v>1606</v>
      </c>
      <c r="B720" s="80" t="s">
        <v>199</v>
      </c>
      <c r="C720" s="58" t="s">
        <v>2999</v>
      </c>
      <c r="D720" s="58" t="s">
        <v>2993</v>
      </c>
      <c r="E720" s="434" t="s">
        <v>4198</v>
      </c>
      <c r="F720" s="451" t="s">
        <v>4199</v>
      </c>
      <c r="G720" s="435"/>
      <c r="H720" s="435"/>
      <c r="I720" s="436"/>
      <c r="J720" s="437"/>
      <c r="K720" s="438"/>
      <c r="L720" s="46"/>
      <c r="M720" s="55"/>
      <c r="N720" s="88">
        <v>0</v>
      </c>
      <c r="O720" s="89">
        <v>0</v>
      </c>
      <c r="P720" s="89">
        <v>0</v>
      </c>
      <c r="Q720" s="89">
        <v>0</v>
      </c>
      <c r="R720" s="240">
        <f>IF(N720="","",Q720-N720)</f>
        <v>0</v>
      </c>
      <c r="S720" s="90" t="str">
        <f>IF(N720=0,"",R720/N720)</f>
        <v/>
      </c>
      <c r="T720" s="240">
        <f>IF(O720="","",Q720-O720)</f>
        <v>0</v>
      </c>
      <c r="U720" s="90" t="str">
        <f>IF(O720=0,"",T720/O720)</f>
        <v/>
      </c>
      <c r="V720" s="240">
        <f>IF(P720="","",Q720-P720)</f>
        <v>0</v>
      </c>
      <c r="W720" s="90" t="str">
        <f>IF(P720=0,"",V720/P720)</f>
        <v/>
      </c>
      <c r="Y720" s="62"/>
      <c r="Z720" s="62"/>
      <c r="AA720" s="62"/>
      <c r="AB720" s="62"/>
      <c r="AC720" s="62"/>
      <c r="AD720" s="62"/>
      <c r="AE720" s="62"/>
      <c r="AF720" s="62"/>
      <c r="AG720" s="62"/>
      <c r="AH720" s="62"/>
      <c r="AI720" s="62"/>
    </row>
    <row r="721" spans="1:35" ht="36.75" customHeight="1">
      <c r="A721" s="72" t="s">
        <v>1607</v>
      </c>
      <c r="B721" s="79" t="s">
        <v>199</v>
      </c>
      <c r="C721" s="57" t="s">
        <v>2999</v>
      </c>
      <c r="D721" s="57" t="s">
        <v>2991</v>
      </c>
      <c r="E721" s="426" t="s">
        <v>3143</v>
      </c>
      <c r="F721" s="425" t="s">
        <v>3144</v>
      </c>
      <c r="G721" s="435" t="s">
        <v>777</v>
      </c>
      <c r="H721" s="399" t="s">
        <v>4849</v>
      </c>
      <c r="I721" s="436" t="s">
        <v>3145</v>
      </c>
      <c r="J721" s="437" t="s">
        <v>2721</v>
      </c>
      <c r="K721" s="438" t="s">
        <v>2556</v>
      </c>
      <c r="L721" s="46"/>
      <c r="M721" s="55"/>
      <c r="N721" s="88">
        <v>5479740.2300000004</v>
      </c>
      <c r="O721" s="89">
        <v>0</v>
      </c>
      <c r="P721" s="89">
        <v>0</v>
      </c>
      <c r="Q721" s="89">
        <v>0</v>
      </c>
      <c r="R721" s="240">
        <f>IF(N721="","",Q721-N721)</f>
        <v>-5479740.2300000004</v>
      </c>
      <c r="S721" s="90">
        <f>IF(N721=0,"",R721/N721)</f>
        <v>-1</v>
      </c>
      <c r="T721" s="240">
        <f>IF(O721="","",Q721-O721)</f>
        <v>0</v>
      </c>
      <c r="U721" s="90" t="str">
        <f>IF(O721=0,"",T721/O721)</f>
        <v/>
      </c>
      <c r="V721" s="240">
        <f>IF(P721="","",Q721-P721)</f>
        <v>0</v>
      </c>
      <c r="W721" s="90" t="str">
        <f>IF(P721=0,"",V721/P721)</f>
        <v/>
      </c>
      <c r="Y721" s="62"/>
      <c r="Z721" s="62"/>
      <c r="AA721" s="62"/>
      <c r="AB721" s="62"/>
      <c r="AC721" s="62"/>
      <c r="AD721" s="62"/>
      <c r="AE721" s="62"/>
      <c r="AF721" s="62"/>
      <c r="AG721" s="62"/>
      <c r="AH721" s="62"/>
      <c r="AI721" s="62"/>
    </row>
    <row r="722" spans="1:35" ht="36.75" customHeight="1">
      <c r="A722" s="72" t="s">
        <v>3146</v>
      </c>
      <c r="B722" s="79" t="s">
        <v>199</v>
      </c>
      <c r="C722" s="57" t="s">
        <v>2999</v>
      </c>
      <c r="D722" s="57" t="s">
        <v>3001</v>
      </c>
      <c r="E722" s="426" t="s">
        <v>3147</v>
      </c>
      <c r="F722" s="450" t="s">
        <v>3148</v>
      </c>
      <c r="G722" s="435" t="s">
        <v>778</v>
      </c>
      <c r="H722" s="399" t="s">
        <v>4850</v>
      </c>
      <c r="I722" s="436" t="s">
        <v>3149</v>
      </c>
      <c r="J722" s="437" t="s">
        <v>2721</v>
      </c>
      <c r="K722" s="438" t="s">
        <v>2556</v>
      </c>
      <c r="L722" s="46"/>
      <c r="M722" s="55"/>
      <c r="N722" s="88">
        <v>26518</v>
      </c>
      <c r="O722" s="89">
        <v>0</v>
      </c>
      <c r="P722" s="89">
        <v>0</v>
      </c>
      <c r="Q722" s="89">
        <v>0</v>
      </c>
      <c r="R722" s="240">
        <f>IF(N722="","",Q722-N722)</f>
        <v>-26518</v>
      </c>
      <c r="S722" s="90">
        <f>IF(N722=0,"",R722/N722)</f>
        <v>-1</v>
      </c>
      <c r="T722" s="240">
        <f>IF(O722="","",Q722-O722)</f>
        <v>0</v>
      </c>
      <c r="U722" s="90" t="str">
        <f>IF(O722=0,"",T722/O722)</f>
        <v/>
      </c>
      <c r="V722" s="240">
        <f>IF(P722="","",Q722-P722)</f>
        <v>0</v>
      </c>
      <c r="W722" s="90" t="str">
        <f>IF(P722=0,"",V722/P722)</f>
        <v/>
      </c>
      <c r="Y722" s="62"/>
      <c r="Z722" s="62"/>
      <c r="AA722" s="62"/>
      <c r="AB722" s="62"/>
      <c r="AC722" s="62"/>
      <c r="AD722" s="62"/>
      <c r="AE722" s="62"/>
      <c r="AF722" s="62"/>
      <c r="AG722" s="62"/>
      <c r="AH722" s="62"/>
      <c r="AI722" s="62"/>
    </row>
    <row r="723" spans="1:35" ht="26.25" customHeight="1">
      <c r="A723" s="73" t="s">
        <v>1608</v>
      </c>
      <c r="B723" s="80" t="s">
        <v>199</v>
      </c>
      <c r="C723" s="58" t="s">
        <v>3002</v>
      </c>
      <c r="D723" s="58" t="s">
        <v>2993</v>
      </c>
      <c r="E723" s="434" t="s">
        <v>1610</v>
      </c>
      <c r="F723" s="451" t="s">
        <v>1609</v>
      </c>
      <c r="G723" s="435"/>
      <c r="H723" s="435"/>
      <c r="I723" s="436"/>
      <c r="J723" s="437"/>
      <c r="K723" s="438"/>
      <c r="L723" s="46"/>
      <c r="M723" s="55"/>
      <c r="N723" s="88">
        <v>0</v>
      </c>
      <c r="O723" s="89">
        <v>0</v>
      </c>
      <c r="P723" s="89">
        <v>0</v>
      </c>
      <c r="Q723" s="89">
        <v>0</v>
      </c>
      <c r="R723" s="240">
        <f>IF(N723="","",Q723-N723)</f>
        <v>0</v>
      </c>
      <c r="S723" s="90" t="str">
        <f>IF(N723=0,"",R723/N723)</f>
        <v/>
      </c>
      <c r="T723" s="240">
        <f>IF(O723="","",Q723-O723)</f>
        <v>0</v>
      </c>
      <c r="U723" s="90" t="str">
        <f>IF(O723=0,"",T723/O723)</f>
        <v/>
      </c>
      <c r="V723" s="240">
        <f>IF(P723="","",Q723-P723)</f>
        <v>0</v>
      </c>
      <c r="W723" s="90" t="str">
        <f>IF(P723=0,"",V723/P723)</f>
        <v/>
      </c>
      <c r="Y723" s="62"/>
      <c r="Z723" s="62"/>
      <c r="AA723" s="62"/>
      <c r="AB723" s="62"/>
      <c r="AC723" s="62"/>
      <c r="AD723" s="62"/>
      <c r="AE723" s="62"/>
      <c r="AF723" s="62"/>
      <c r="AG723" s="62"/>
      <c r="AH723" s="62"/>
      <c r="AI723" s="62"/>
    </row>
    <row r="724" spans="1:35" ht="26.25" customHeight="1">
      <c r="A724" s="72" t="s">
        <v>1611</v>
      </c>
      <c r="B724" s="79" t="s">
        <v>199</v>
      </c>
      <c r="C724" s="57" t="s">
        <v>3002</v>
      </c>
      <c r="D724" s="49" t="s">
        <v>2991</v>
      </c>
      <c r="E724" s="426" t="s">
        <v>4851</v>
      </c>
      <c r="F724" s="450" t="s">
        <v>5136</v>
      </c>
      <c r="G724" s="398" t="s">
        <v>4682</v>
      </c>
      <c r="H724" s="398" t="s">
        <v>4852</v>
      </c>
      <c r="I724" s="430" t="s">
        <v>4853</v>
      </c>
      <c r="J724" s="428" t="s">
        <v>2721</v>
      </c>
      <c r="K724" s="438" t="s">
        <v>2556</v>
      </c>
      <c r="L724" s="46"/>
      <c r="M724" s="55"/>
      <c r="N724" s="88">
        <v>0</v>
      </c>
      <c r="O724" s="89">
        <v>0</v>
      </c>
      <c r="P724" s="89">
        <v>0</v>
      </c>
      <c r="Q724" s="89">
        <v>0</v>
      </c>
      <c r="R724" s="240">
        <f>IF(N724="","",Q724-N724)</f>
        <v>0</v>
      </c>
      <c r="S724" s="90" t="str">
        <f>IF(N724=0,"",R724/N724)</f>
        <v/>
      </c>
      <c r="T724" s="240">
        <f>IF(O724="","",Q724-O724)</f>
        <v>0</v>
      </c>
      <c r="U724" s="90" t="str">
        <f>IF(O724=0,"",T724/O724)</f>
        <v/>
      </c>
      <c r="V724" s="240">
        <f>IF(P724="","",Q724-P724)</f>
        <v>0</v>
      </c>
      <c r="W724" s="90" t="str">
        <f>IF(P724=0,"",V724/P724)</f>
        <v/>
      </c>
      <c r="Y724" s="62"/>
      <c r="Z724" s="62"/>
      <c r="AA724" s="62"/>
      <c r="AB724" s="62"/>
      <c r="AC724" s="62"/>
      <c r="AD724" s="62"/>
      <c r="AE724" s="62"/>
      <c r="AF724" s="62"/>
      <c r="AG724" s="62"/>
      <c r="AH724" s="62"/>
      <c r="AI724" s="62"/>
    </row>
    <row r="725" spans="1:35" ht="26.25" customHeight="1">
      <c r="A725" s="73" t="s">
        <v>4854</v>
      </c>
      <c r="B725" s="78" t="s">
        <v>199</v>
      </c>
      <c r="C725" s="50" t="s">
        <v>4855</v>
      </c>
      <c r="D725" s="50" t="s">
        <v>2993</v>
      </c>
      <c r="E725" s="420" t="s">
        <v>4856</v>
      </c>
      <c r="F725" s="451" t="s">
        <v>5137</v>
      </c>
      <c r="G725" s="398"/>
      <c r="H725" s="398"/>
      <c r="I725" s="430"/>
      <c r="J725" s="428"/>
      <c r="K725" s="429"/>
      <c r="L725" s="46"/>
      <c r="M725" s="55"/>
      <c r="N725" s="88">
        <v>0</v>
      </c>
      <c r="O725" s="89">
        <v>0</v>
      </c>
      <c r="P725" s="89">
        <v>0</v>
      </c>
      <c r="Q725" s="89">
        <v>0</v>
      </c>
      <c r="R725" s="240">
        <f>IF(N725="","",Q725-N725)</f>
        <v>0</v>
      </c>
      <c r="S725" s="90" t="str">
        <f>IF(N725=0,"",R725/N725)</f>
        <v/>
      </c>
      <c r="T725" s="240">
        <f>IF(O725="","",Q725-O725)</f>
        <v>0</v>
      </c>
      <c r="U725" s="90" t="str">
        <f>IF(O725=0,"",T725/O725)</f>
        <v/>
      </c>
      <c r="V725" s="240">
        <f>IF(P725="","",Q725-P725)</f>
        <v>0</v>
      </c>
      <c r="W725" s="90" t="str">
        <f>IF(P725=0,"",V725/P725)</f>
        <v/>
      </c>
      <c r="Y725" s="62"/>
      <c r="Z725" s="62"/>
      <c r="AA725" s="62"/>
      <c r="AB725" s="62"/>
      <c r="AC725" s="62"/>
      <c r="AD725" s="62"/>
      <c r="AE725" s="62"/>
      <c r="AF725" s="62"/>
      <c r="AG725" s="62"/>
      <c r="AH725" s="62"/>
      <c r="AI725" s="62"/>
    </row>
    <row r="726" spans="1:35" ht="26.25" customHeight="1">
      <c r="A726" s="72" t="s">
        <v>4857</v>
      </c>
      <c r="B726" s="77" t="s">
        <v>199</v>
      </c>
      <c r="C726" s="49" t="s">
        <v>4855</v>
      </c>
      <c r="D726" s="49" t="s">
        <v>2991</v>
      </c>
      <c r="E726" s="426" t="s">
        <v>4856</v>
      </c>
      <c r="F726" s="450" t="s">
        <v>5138</v>
      </c>
      <c r="G726" s="398" t="s">
        <v>4684</v>
      </c>
      <c r="H726" s="398" t="s">
        <v>4858</v>
      </c>
      <c r="I726" s="430" t="s">
        <v>4859</v>
      </c>
      <c r="J726" s="428" t="s">
        <v>2721</v>
      </c>
      <c r="K726" s="429" t="s">
        <v>2556</v>
      </c>
      <c r="L726" s="46"/>
      <c r="M726" s="55"/>
      <c r="N726" s="88">
        <v>0</v>
      </c>
      <c r="O726" s="89">
        <v>0</v>
      </c>
      <c r="P726" s="89">
        <v>0</v>
      </c>
      <c r="Q726" s="89">
        <v>0</v>
      </c>
      <c r="R726" s="240">
        <f>IF(N726="","",Q726-N726)</f>
        <v>0</v>
      </c>
      <c r="S726" s="90" t="str">
        <f>IF(N726=0,"",R726/N726)</f>
        <v/>
      </c>
      <c r="T726" s="240">
        <f>IF(O726="","",Q726-O726)</f>
        <v>0</v>
      </c>
      <c r="U726" s="90" t="str">
        <f>IF(O726=0,"",T726/O726)</f>
        <v/>
      </c>
      <c r="V726" s="240">
        <f>IF(P726="","",Q726-P726)</f>
        <v>0</v>
      </c>
      <c r="W726" s="90" t="str">
        <f>IF(P726=0,"",V726/P726)</f>
        <v/>
      </c>
      <c r="Y726" s="62"/>
      <c r="Z726" s="62"/>
      <c r="AA726" s="62"/>
      <c r="AB726" s="62"/>
      <c r="AC726" s="62"/>
      <c r="AD726" s="62"/>
      <c r="AE726" s="62"/>
      <c r="AF726" s="62"/>
      <c r="AG726" s="62"/>
      <c r="AH726" s="62"/>
      <c r="AI726" s="62"/>
    </row>
    <row r="727" spans="1:35" ht="36.75" customHeight="1">
      <c r="A727" s="73" t="s">
        <v>1612</v>
      </c>
      <c r="B727" s="80" t="s">
        <v>199</v>
      </c>
      <c r="C727" s="58" t="s">
        <v>2076</v>
      </c>
      <c r="D727" s="58" t="s">
        <v>2993</v>
      </c>
      <c r="E727" s="434" t="s">
        <v>2311</v>
      </c>
      <c r="F727" s="451" t="s">
        <v>1613</v>
      </c>
      <c r="G727" s="435"/>
      <c r="H727" s="435"/>
      <c r="I727" s="436"/>
      <c r="J727" s="437"/>
      <c r="K727" s="438"/>
      <c r="L727" s="46"/>
      <c r="M727" s="55"/>
      <c r="N727" s="88">
        <v>0</v>
      </c>
      <c r="O727" s="89">
        <v>0</v>
      </c>
      <c r="P727" s="89">
        <v>0</v>
      </c>
      <c r="Q727" s="89">
        <v>0</v>
      </c>
      <c r="R727" s="240">
        <f>IF(N727="","",Q727-N727)</f>
        <v>0</v>
      </c>
      <c r="S727" s="90" t="str">
        <f>IF(N727=0,"",R727/N727)</f>
        <v/>
      </c>
      <c r="T727" s="240">
        <f>IF(O727="","",Q727-O727)</f>
        <v>0</v>
      </c>
      <c r="U727" s="90" t="str">
        <f>IF(O727=0,"",T727/O727)</f>
        <v/>
      </c>
      <c r="V727" s="240">
        <f>IF(P727="","",Q727-P727)</f>
        <v>0</v>
      </c>
      <c r="W727" s="90" t="str">
        <f>IF(P727=0,"",V727/P727)</f>
        <v/>
      </c>
      <c r="Y727" s="62"/>
      <c r="Z727" s="62"/>
      <c r="AA727" s="62"/>
      <c r="AB727" s="62"/>
      <c r="AC727" s="62"/>
      <c r="AD727" s="62"/>
      <c r="AE727" s="62"/>
      <c r="AF727" s="62"/>
      <c r="AG727" s="62"/>
      <c r="AH727" s="62"/>
      <c r="AI727" s="62"/>
    </row>
    <row r="728" spans="1:35" ht="36.75" customHeight="1">
      <c r="A728" s="72" t="s">
        <v>2312</v>
      </c>
      <c r="B728" s="79" t="s">
        <v>199</v>
      </c>
      <c r="C728" s="57" t="s">
        <v>2076</v>
      </c>
      <c r="D728" s="57" t="s">
        <v>2991</v>
      </c>
      <c r="E728" s="439" t="s">
        <v>2311</v>
      </c>
      <c r="F728" s="450" t="s">
        <v>1613</v>
      </c>
      <c r="G728" s="435" t="s">
        <v>782</v>
      </c>
      <c r="H728" s="399" t="s">
        <v>4789</v>
      </c>
      <c r="I728" s="436" t="s">
        <v>2556</v>
      </c>
      <c r="J728" s="437" t="s">
        <v>2721</v>
      </c>
      <c r="K728" s="438" t="s">
        <v>2556</v>
      </c>
      <c r="L728" s="46"/>
      <c r="M728" s="55"/>
      <c r="N728" s="88">
        <v>0</v>
      </c>
      <c r="O728" s="89">
        <v>0</v>
      </c>
      <c r="P728" s="89">
        <v>0</v>
      </c>
      <c r="Q728" s="89">
        <v>0</v>
      </c>
      <c r="R728" s="240">
        <f>IF(N728="","",Q728-N728)</f>
        <v>0</v>
      </c>
      <c r="S728" s="90" t="str">
        <f>IF(N728=0,"",R728/N728)</f>
        <v/>
      </c>
      <c r="T728" s="240">
        <f>IF(O728="","",Q728-O728)</f>
        <v>0</v>
      </c>
      <c r="U728" s="90" t="str">
        <f>IF(O728=0,"",T728/O728)</f>
        <v/>
      </c>
      <c r="V728" s="240">
        <f>IF(P728="","",Q728-P728)</f>
        <v>0</v>
      </c>
      <c r="W728" s="90" t="str">
        <f>IF(P728=0,"",V728/P728)</f>
        <v/>
      </c>
      <c r="Y728" s="62"/>
      <c r="Z728" s="62"/>
      <c r="AA728" s="62"/>
      <c r="AB728" s="62"/>
      <c r="AC728" s="62"/>
      <c r="AD728" s="62"/>
      <c r="AE728" s="62"/>
      <c r="AF728" s="62"/>
      <c r="AG728" s="62"/>
      <c r="AH728" s="62"/>
      <c r="AI728" s="62"/>
    </row>
    <row r="729" spans="1:35" ht="21">
      <c r="A729" s="73" t="s">
        <v>2313</v>
      </c>
      <c r="B729" s="80" t="s">
        <v>199</v>
      </c>
      <c r="C729" s="58" t="s">
        <v>2461</v>
      </c>
      <c r="D729" s="58" t="s">
        <v>2993</v>
      </c>
      <c r="E729" s="434" t="s">
        <v>2315</v>
      </c>
      <c r="F729" s="420" t="s">
        <v>2314</v>
      </c>
      <c r="G729" s="435"/>
      <c r="H729" s="435"/>
      <c r="I729" s="436"/>
      <c r="J729" s="437"/>
      <c r="K729" s="438"/>
      <c r="L729" s="46"/>
      <c r="M729" s="55"/>
      <c r="N729" s="88">
        <v>0</v>
      </c>
      <c r="O729" s="89">
        <v>0</v>
      </c>
      <c r="P729" s="89">
        <v>0</v>
      </c>
      <c r="Q729" s="89">
        <v>0</v>
      </c>
      <c r="R729" s="240">
        <f>IF(N729="","",Q729-N729)</f>
        <v>0</v>
      </c>
      <c r="S729" s="90" t="str">
        <f>IF(N729=0,"",R729/N729)</f>
        <v/>
      </c>
      <c r="T729" s="240">
        <f>IF(O729="","",Q729-O729)</f>
        <v>0</v>
      </c>
      <c r="U729" s="90" t="str">
        <f>IF(O729=0,"",T729/O729)</f>
        <v/>
      </c>
      <c r="V729" s="240">
        <f>IF(P729="","",Q729-P729)</f>
        <v>0</v>
      </c>
      <c r="W729" s="90" t="str">
        <f>IF(P729=0,"",V729/P729)</f>
        <v/>
      </c>
      <c r="Y729" s="62"/>
      <c r="Z729" s="62"/>
      <c r="AA729" s="62"/>
      <c r="AB729" s="62"/>
      <c r="AC729" s="62"/>
      <c r="AD729" s="62"/>
      <c r="AE729" s="62"/>
      <c r="AF729" s="62"/>
      <c r="AG729" s="62"/>
      <c r="AH729" s="62"/>
      <c r="AI729" s="62"/>
    </row>
    <row r="730" spans="1:35" ht="36.75" customHeight="1">
      <c r="A730" s="72" t="s">
        <v>2316</v>
      </c>
      <c r="B730" s="79" t="s">
        <v>199</v>
      </c>
      <c r="C730" s="57" t="s">
        <v>2461</v>
      </c>
      <c r="D730" s="57" t="s">
        <v>2991</v>
      </c>
      <c r="E730" s="439" t="s">
        <v>2318</v>
      </c>
      <c r="F730" s="450" t="s">
        <v>2317</v>
      </c>
      <c r="G730" s="435" t="s">
        <v>122</v>
      </c>
      <c r="H730" s="399" t="s">
        <v>4860</v>
      </c>
      <c r="I730" s="436" t="s">
        <v>2319</v>
      </c>
      <c r="J730" s="437" t="s">
        <v>2716</v>
      </c>
      <c r="K730" s="438" t="s">
        <v>1389</v>
      </c>
      <c r="L730" s="46"/>
      <c r="M730" s="55"/>
      <c r="N730" s="88">
        <v>81755.039999999994</v>
      </c>
      <c r="O730" s="89">
        <v>40000</v>
      </c>
      <c r="P730" s="89">
        <v>548000</v>
      </c>
      <c r="Q730" s="89">
        <v>40000</v>
      </c>
      <c r="R730" s="240">
        <f>IF(N730="","",Q730-N730)</f>
        <v>-41755.039999999994</v>
      </c>
      <c r="S730" s="90">
        <f>IF(N730=0,"",R730/N730)</f>
        <v>-0.5107335278656826</v>
      </c>
      <c r="T730" s="240">
        <f>IF(O730="","",Q730-O730)</f>
        <v>0</v>
      </c>
      <c r="U730" s="90">
        <f>IF(O730=0,"",T730/O730)</f>
        <v>0</v>
      </c>
      <c r="V730" s="240">
        <f>IF(P730="","",Q730-P730)</f>
        <v>-508000</v>
      </c>
      <c r="W730" s="90">
        <f>IF(P730=0,"",V730/P730)</f>
        <v>-0.92700729927007297</v>
      </c>
      <c r="Y730" s="62"/>
      <c r="Z730" s="62"/>
      <c r="AA730" s="62"/>
      <c r="AB730" s="62"/>
      <c r="AC730" s="62"/>
      <c r="AD730" s="62"/>
      <c r="AE730" s="62"/>
      <c r="AF730" s="62"/>
      <c r="AG730" s="62"/>
      <c r="AH730" s="62"/>
      <c r="AI730" s="62"/>
    </row>
    <row r="731" spans="1:35" ht="26.25" customHeight="1">
      <c r="A731" s="72" t="s">
        <v>2320</v>
      </c>
      <c r="B731" s="79" t="s">
        <v>199</v>
      </c>
      <c r="C731" s="57" t="s">
        <v>2461</v>
      </c>
      <c r="D731" s="57" t="s">
        <v>3001</v>
      </c>
      <c r="E731" s="426" t="s">
        <v>4163</v>
      </c>
      <c r="F731" s="425" t="s">
        <v>3150</v>
      </c>
      <c r="G731" s="435" t="s">
        <v>123</v>
      </c>
      <c r="H731" s="399" t="s">
        <v>4861</v>
      </c>
      <c r="I731" s="436" t="s">
        <v>2321</v>
      </c>
      <c r="J731" s="437" t="s">
        <v>2716</v>
      </c>
      <c r="K731" s="438" t="s">
        <v>1389</v>
      </c>
      <c r="L731" s="46"/>
      <c r="M731" s="55"/>
      <c r="N731" s="88">
        <v>112180.55</v>
      </c>
      <c r="O731" s="89">
        <v>88000</v>
      </c>
      <c r="P731" s="89">
        <v>277000</v>
      </c>
      <c r="Q731" s="89">
        <v>88000</v>
      </c>
      <c r="R731" s="240">
        <f>IF(N731="","",Q731-N731)</f>
        <v>-24180.550000000003</v>
      </c>
      <c r="S731" s="90">
        <f>IF(N731=0,"",R731/N731)</f>
        <v>-0.21555028924354536</v>
      </c>
      <c r="T731" s="240">
        <f>IF(O731="","",Q731-O731)</f>
        <v>0</v>
      </c>
      <c r="U731" s="90">
        <f>IF(O731=0,"",T731/O731)</f>
        <v>0</v>
      </c>
      <c r="V731" s="240">
        <f>IF(P731="","",Q731-P731)</f>
        <v>-189000</v>
      </c>
      <c r="W731" s="90">
        <f>IF(P731=0,"",V731/P731)</f>
        <v>-0.68231046931407946</v>
      </c>
      <c r="Y731" s="62"/>
      <c r="Z731" s="62"/>
      <c r="AA731" s="62"/>
      <c r="AB731" s="62"/>
      <c r="AC731" s="62"/>
      <c r="AD731" s="62"/>
      <c r="AE731" s="62"/>
      <c r="AF731" s="62"/>
      <c r="AG731" s="62"/>
      <c r="AH731" s="62"/>
      <c r="AI731" s="62"/>
    </row>
    <row r="732" spans="1:35" ht="26.25" customHeight="1">
      <c r="A732" s="72" t="s">
        <v>4200</v>
      </c>
      <c r="B732" s="79" t="s">
        <v>199</v>
      </c>
      <c r="C732" s="57" t="s">
        <v>2461</v>
      </c>
      <c r="D732" s="57" t="s">
        <v>1311</v>
      </c>
      <c r="E732" s="426" t="s">
        <v>4201</v>
      </c>
      <c r="F732" s="425" t="s">
        <v>4202</v>
      </c>
      <c r="G732" s="435" t="s">
        <v>126</v>
      </c>
      <c r="H732" s="399" t="s">
        <v>4862</v>
      </c>
      <c r="I732" s="436" t="s">
        <v>1389</v>
      </c>
      <c r="J732" s="437" t="s">
        <v>2716</v>
      </c>
      <c r="K732" s="438" t="s">
        <v>1389</v>
      </c>
      <c r="L732" s="46"/>
      <c r="M732" s="55"/>
      <c r="N732" s="88">
        <v>3752.69</v>
      </c>
      <c r="O732" s="89">
        <v>100000</v>
      </c>
      <c r="P732" s="89">
        <v>222000</v>
      </c>
      <c r="Q732" s="89">
        <v>100000</v>
      </c>
      <c r="R732" s="240">
        <f>IF(N732="","",Q732-N732)</f>
        <v>96247.31</v>
      </c>
      <c r="S732" s="90">
        <f>IF(N732=0,"",R732/N732)</f>
        <v>25.647551489731367</v>
      </c>
      <c r="T732" s="240">
        <f>IF(O732="","",Q732-O732)</f>
        <v>0</v>
      </c>
      <c r="U732" s="90">
        <f>IF(O732=0,"",T732/O732)</f>
        <v>0</v>
      </c>
      <c r="V732" s="240">
        <f>IF(P732="","",Q732-P732)</f>
        <v>-122000</v>
      </c>
      <c r="W732" s="90">
        <f>IF(P732=0,"",V732/P732)</f>
        <v>-0.5495495495495496</v>
      </c>
      <c r="Y732" s="62"/>
      <c r="Z732" s="62"/>
      <c r="AA732" s="62"/>
      <c r="AB732" s="62"/>
      <c r="AC732" s="62"/>
      <c r="AD732" s="62"/>
      <c r="AE732" s="62"/>
      <c r="AF732" s="62"/>
      <c r="AG732" s="62"/>
      <c r="AH732" s="62"/>
      <c r="AI732" s="62"/>
    </row>
    <row r="733" spans="1:35" ht="26.25" customHeight="1">
      <c r="A733" s="67" t="s">
        <v>3151</v>
      </c>
      <c r="B733" s="77" t="s">
        <v>199</v>
      </c>
      <c r="C733" s="49" t="s">
        <v>2461</v>
      </c>
      <c r="D733" s="49" t="s">
        <v>2463</v>
      </c>
      <c r="E733" s="426" t="s">
        <v>3152</v>
      </c>
      <c r="F733" s="450" t="s">
        <v>5358</v>
      </c>
      <c r="G733" s="398" t="s">
        <v>124</v>
      </c>
      <c r="H733" s="399" t="s">
        <v>4863</v>
      </c>
      <c r="I733" s="430" t="s">
        <v>3153</v>
      </c>
      <c r="J733" s="437" t="s">
        <v>2716</v>
      </c>
      <c r="K733" s="438" t="s">
        <v>1389</v>
      </c>
      <c r="L733" s="46"/>
      <c r="M733" s="55"/>
      <c r="N733" s="88">
        <v>0</v>
      </c>
      <c r="O733" s="89">
        <v>0</v>
      </c>
      <c r="P733" s="89">
        <v>0</v>
      </c>
      <c r="Q733" s="89">
        <v>0</v>
      </c>
      <c r="R733" s="240">
        <f>IF(N733="","",Q733-N733)</f>
        <v>0</v>
      </c>
      <c r="S733" s="90" t="str">
        <f>IF(N733=0,"",R733/N733)</f>
        <v/>
      </c>
      <c r="T733" s="240">
        <f>IF(O733="","",Q733-O733)</f>
        <v>0</v>
      </c>
      <c r="U733" s="90" t="str">
        <f>IF(O733=0,"",T733/O733)</f>
        <v/>
      </c>
      <c r="V733" s="240">
        <f>IF(P733="","",Q733-P733)</f>
        <v>0</v>
      </c>
      <c r="W733" s="90" t="str">
        <f>IF(P733=0,"",V733/P733)</f>
        <v/>
      </c>
      <c r="Y733" s="62"/>
      <c r="Z733" s="62"/>
      <c r="AA733" s="62"/>
      <c r="AB733" s="62"/>
      <c r="AC733" s="62"/>
      <c r="AD733" s="62"/>
      <c r="AE733" s="62"/>
      <c r="AF733" s="62"/>
      <c r="AG733" s="62"/>
      <c r="AH733" s="62"/>
      <c r="AI733" s="62"/>
    </row>
    <row r="734" spans="1:35" ht="26.25" customHeight="1">
      <c r="A734" s="72" t="s">
        <v>3154</v>
      </c>
      <c r="B734" s="77" t="s">
        <v>199</v>
      </c>
      <c r="C734" s="49" t="s">
        <v>2461</v>
      </c>
      <c r="D734" s="49" t="s">
        <v>1314</v>
      </c>
      <c r="E734" s="426" t="s">
        <v>3155</v>
      </c>
      <c r="F734" s="450" t="s">
        <v>3156</v>
      </c>
      <c r="G734" s="398" t="s">
        <v>125</v>
      </c>
      <c r="H734" s="398" t="s">
        <v>4864</v>
      </c>
      <c r="I734" s="430" t="s">
        <v>3157</v>
      </c>
      <c r="J734" s="428" t="s">
        <v>2716</v>
      </c>
      <c r="K734" s="429" t="s">
        <v>1389</v>
      </c>
      <c r="L734" s="46"/>
      <c r="M734" s="55"/>
      <c r="N734" s="88">
        <v>0</v>
      </c>
      <c r="O734" s="89">
        <v>0</v>
      </c>
      <c r="P734" s="89">
        <v>0</v>
      </c>
      <c r="Q734" s="89">
        <v>0</v>
      </c>
      <c r="R734" s="240">
        <f>IF(N734="","",Q734-N734)</f>
        <v>0</v>
      </c>
      <c r="S734" s="90" t="str">
        <f>IF(N734=0,"",R734/N734)</f>
        <v/>
      </c>
      <c r="T734" s="240">
        <f>IF(O734="","",Q734-O734)</f>
        <v>0</v>
      </c>
      <c r="U734" s="90" t="str">
        <f>IF(O734=0,"",T734/O734)</f>
        <v/>
      </c>
      <c r="V734" s="240">
        <f>IF(P734="","",Q734-P734)</f>
        <v>0</v>
      </c>
      <c r="W734" s="90" t="str">
        <f>IF(P734=0,"",V734/P734)</f>
        <v/>
      </c>
      <c r="Y734" s="62"/>
      <c r="Z734" s="62"/>
      <c r="AA734" s="62"/>
      <c r="AB734" s="62"/>
      <c r="AC734" s="62"/>
      <c r="AD734" s="62"/>
      <c r="AE734" s="62"/>
      <c r="AF734" s="62"/>
      <c r="AG734" s="62"/>
      <c r="AH734" s="62"/>
      <c r="AI734" s="62"/>
    </row>
    <row r="735" spans="1:35" ht="26.25" customHeight="1">
      <c r="A735" s="72" t="s">
        <v>4865</v>
      </c>
      <c r="B735" s="77" t="s">
        <v>199</v>
      </c>
      <c r="C735" s="49" t="s">
        <v>2461</v>
      </c>
      <c r="D735" s="49" t="s">
        <v>1315</v>
      </c>
      <c r="E735" s="426" t="s">
        <v>4866</v>
      </c>
      <c r="F735" s="450" t="s">
        <v>5139</v>
      </c>
      <c r="G735" s="398" t="s">
        <v>4659</v>
      </c>
      <c r="H735" s="398" t="s">
        <v>4867</v>
      </c>
      <c r="I735" s="430" t="s">
        <v>4868</v>
      </c>
      <c r="J735" s="428" t="s">
        <v>2716</v>
      </c>
      <c r="K735" s="429" t="s">
        <v>1389</v>
      </c>
      <c r="L735" s="46"/>
      <c r="M735" s="55"/>
      <c r="N735" s="88">
        <v>0</v>
      </c>
      <c r="O735" s="89">
        <v>0</v>
      </c>
      <c r="P735" s="89">
        <v>0</v>
      </c>
      <c r="Q735" s="89">
        <v>0</v>
      </c>
      <c r="R735" s="240">
        <f>IF(N735="","",Q735-N735)</f>
        <v>0</v>
      </c>
      <c r="S735" s="90" t="str">
        <f>IF(N735=0,"",R735/N735)</f>
        <v/>
      </c>
      <c r="T735" s="240">
        <f>IF(O735="","",Q735-O735)</f>
        <v>0</v>
      </c>
      <c r="U735" s="90" t="str">
        <f>IF(O735=0,"",T735/O735)</f>
        <v/>
      </c>
      <c r="V735" s="240">
        <f>IF(P735="","",Q735-P735)</f>
        <v>0</v>
      </c>
      <c r="W735" s="90" t="str">
        <f>IF(P735=0,"",V735/P735)</f>
        <v/>
      </c>
      <c r="Y735" s="62"/>
      <c r="Z735" s="62"/>
      <c r="AA735" s="62"/>
      <c r="AB735" s="62"/>
      <c r="AC735" s="62"/>
      <c r="AD735" s="62"/>
      <c r="AE735" s="62"/>
      <c r="AF735" s="62"/>
      <c r="AG735" s="62"/>
      <c r="AH735" s="62"/>
      <c r="AI735" s="62"/>
    </row>
    <row r="736" spans="1:35" ht="26.25" customHeight="1">
      <c r="A736" s="72" t="s">
        <v>2322</v>
      </c>
      <c r="B736" s="77" t="s">
        <v>199</v>
      </c>
      <c r="C736" s="49" t="s">
        <v>2461</v>
      </c>
      <c r="D736" s="49" t="s">
        <v>1989</v>
      </c>
      <c r="E736" s="426" t="s">
        <v>2324</v>
      </c>
      <c r="F736" s="426" t="s">
        <v>2323</v>
      </c>
      <c r="G736" s="398" t="s">
        <v>126</v>
      </c>
      <c r="H736" s="398" t="s">
        <v>4862</v>
      </c>
      <c r="I736" s="430" t="s">
        <v>989</v>
      </c>
      <c r="J736" s="428" t="s">
        <v>2716</v>
      </c>
      <c r="K736" s="429" t="s">
        <v>1389</v>
      </c>
      <c r="L736" s="46"/>
      <c r="M736" s="55"/>
      <c r="N736" s="88">
        <v>0</v>
      </c>
      <c r="O736" s="89">
        <v>0</v>
      </c>
      <c r="P736" s="89">
        <v>0</v>
      </c>
      <c r="Q736" s="89">
        <v>0</v>
      </c>
      <c r="R736" s="240">
        <f>IF(N736="","",Q736-N736)</f>
        <v>0</v>
      </c>
      <c r="S736" s="90" t="str">
        <f>IF(N736=0,"",R736/N736)</f>
        <v/>
      </c>
      <c r="T736" s="240">
        <f>IF(O736="","",Q736-O736)</f>
        <v>0</v>
      </c>
      <c r="U736" s="90" t="str">
        <f>IF(O736=0,"",T736/O736)</f>
        <v/>
      </c>
      <c r="V736" s="240">
        <f>IF(P736="","",Q736-P736)</f>
        <v>0</v>
      </c>
      <c r="W736" s="90" t="str">
        <f>IF(P736=0,"",V736/P736)</f>
        <v/>
      </c>
      <c r="Y736" s="62"/>
      <c r="Z736" s="62"/>
      <c r="AA736" s="62"/>
      <c r="AB736" s="62"/>
      <c r="AC736" s="62"/>
      <c r="AD736" s="62"/>
      <c r="AE736" s="62"/>
      <c r="AF736" s="62"/>
      <c r="AG736" s="62"/>
      <c r="AH736" s="62"/>
      <c r="AI736" s="62"/>
    </row>
    <row r="737" spans="1:35" ht="26.25" customHeight="1">
      <c r="A737" s="72" t="s">
        <v>4869</v>
      </c>
      <c r="B737" s="77" t="s">
        <v>199</v>
      </c>
      <c r="C737" s="49" t="s">
        <v>2461</v>
      </c>
      <c r="D737" s="49" t="s">
        <v>4870</v>
      </c>
      <c r="E737" s="426" t="s">
        <v>2654</v>
      </c>
      <c r="F737" s="450" t="s">
        <v>2655</v>
      </c>
      <c r="G737" s="398" t="s">
        <v>4662</v>
      </c>
      <c r="H737" s="398" t="s">
        <v>4871</v>
      </c>
      <c r="I737" s="430" t="s">
        <v>4872</v>
      </c>
      <c r="J737" s="428" t="s">
        <v>2716</v>
      </c>
      <c r="K737" s="429" t="s">
        <v>1389</v>
      </c>
      <c r="L737" s="46"/>
      <c r="M737" s="55"/>
      <c r="N737" s="88">
        <v>0</v>
      </c>
      <c r="O737" s="89">
        <v>0</v>
      </c>
      <c r="P737" s="89">
        <v>0</v>
      </c>
      <c r="Q737" s="89">
        <v>0</v>
      </c>
      <c r="R737" s="240">
        <f>IF(N737="","",Q737-N737)</f>
        <v>0</v>
      </c>
      <c r="S737" s="90" t="str">
        <f>IF(N737=0,"",R737/N737)</f>
        <v/>
      </c>
      <c r="T737" s="240">
        <f>IF(O737="","",Q737-O737)</f>
        <v>0</v>
      </c>
      <c r="U737" s="90" t="str">
        <f>IF(O737=0,"",T737/O737)</f>
        <v/>
      </c>
      <c r="V737" s="240">
        <f>IF(P737="","",Q737-P737)</f>
        <v>0</v>
      </c>
      <c r="W737" s="90" t="str">
        <f>IF(P737=0,"",V737/P737)</f>
        <v/>
      </c>
      <c r="Y737" s="62"/>
      <c r="Z737" s="62"/>
      <c r="AA737" s="62"/>
      <c r="AB737" s="62"/>
      <c r="AC737" s="62"/>
      <c r="AD737" s="62"/>
      <c r="AE737" s="62"/>
      <c r="AF737" s="62"/>
      <c r="AG737" s="62"/>
      <c r="AH737" s="62"/>
      <c r="AI737" s="62"/>
    </row>
    <row r="738" spans="1:35" ht="26.25" customHeight="1">
      <c r="A738" s="73" t="s">
        <v>3158</v>
      </c>
      <c r="B738" s="80" t="s">
        <v>199</v>
      </c>
      <c r="C738" s="58" t="s">
        <v>2462</v>
      </c>
      <c r="D738" s="58" t="s">
        <v>2993</v>
      </c>
      <c r="E738" s="434" t="s">
        <v>3159</v>
      </c>
      <c r="F738" s="434" t="s">
        <v>3160</v>
      </c>
      <c r="G738" s="435"/>
      <c r="H738" s="435"/>
      <c r="I738" s="436"/>
      <c r="J738" s="437"/>
      <c r="K738" s="438"/>
      <c r="L738" s="46"/>
      <c r="M738" s="55"/>
      <c r="N738" s="88">
        <v>0</v>
      </c>
      <c r="O738" s="89">
        <v>0</v>
      </c>
      <c r="P738" s="89">
        <v>0</v>
      </c>
      <c r="Q738" s="89">
        <v>0</v>
      </c>
      <c r="R738" s="240">
        <f>IF(N738="","",Q738-N738)</f>
        <v>0</v>
      </c>
      <c r="S738" s="90" t="str">
        <f>IF(N738=0,"",R738/N738)</f>
        <v/>
      </c>
      <c r="T738" s="240">
        <f>IF(O738="","",Q738-O738)</f>
        <v>0</v>
      </c>
      <c r="U738" s="90" t="str">
        <f>IF(O738=0,"",T738/O738)</f>
        <v/>
      </c>
      <c r="V738" s="240">
        <f>IF(P738="","",Q738-P738)</f>
        <v>0</v>
      </c>
      <c r="W738" s="90" t="str">
        <f>IF(P738=0,"",V738/P738)</f>
        <v/>
      </c>
      <c r="Y738" s="62"/>
      <c r="Z738" s="62"/>
      <c r="AA738" s="62"/>
      <c r="AB738" s="62"/>
      <c r="AC738" s="62"/>
      <c r="AD738" s="62"/>
      <c r="AE738" s="62"/>
      <c r="AF738" s="62"/>
      <c r="AG738" s="62"/>
      <c r="AH738" s="62"/>
      <c r="AI738" s="62"/>
    </row>
    <row r="739" spans="1:35" ht="48.75" customHeight="1">
      <c r="A739" s="72" t="s">
        <v>4873</v>
      </c>
      <c r="B739" s="77" t="s">
        <v>199</v>
      </c>
      <c r="C739" s="49" t="s">
        <v>2462</v>
      </c>
      <c r="D739" s="49" t="s">
        <v>2911</v>
      </c>
      <c r="E739" s="426" t="s">
        <v>4874</v>
      </c>
      <c r="F739" s="426" t="s">
        <v>5002</v>
      </c>
      <c r="G739" s="398" t="s">
        <v>4666</v>
      </c>
      <c r="H739" s="398" t="s">
        <v>4875</v>
      </c>
      <c r="I739" s="430" t="s">
        <v>4876</v>
      </c>
      <c r="J739" s="428" t="s">
        <v>2719</v>
      </c>
      <c r="K739" s="429" t="s">
        <v>2720</v>
      </c>
      <c r="L739" s="46"/>
      <c r="M739" s="55"/>
      <c r="N739" s="88">
        <v>7997714.0599999996</v>
      </c>
      <c r="O739" s="89">
        <v>0</v>
      </c>
      <c r="P739" s="89">
        <f>37000000-7000000-2000000</f>
        <v>28000000</v>
      </c>
      <c r="Q739" s="89">
        <v>0</v>
      </c>
      <c r="R739" s="240">
        <f>IF(N739="","",Q739-N739)</f>
        <v>-7997714.0599999996</v>
      </c>
      <c r="S739" s="90">
        <f>IF(N739=0,"",R739/N739)</f>
        <v>-1</v>
      </c>
      <c r="T739" s="240">
        <f>IF(O739="","",Q739-O739)</f>
        <v>0</v>
      </c>
      <c r="U739" s="90" t="str">
        <f>IF(O739=0,"",T739/O739)</f>
        <v/>
      </c>
      <c r="V739" s="240">
        <f>IF(P739="","",Q739-P739)</f>
        <v>-28000000</v>
      </c>
      <c r="W739" s="90">
        <f>IF(P739=0,"",V739/P739)</f>
        <v>-1</v>
      </c>
      <c r="Y739" s="62"/>
      <c r="Z739" s="62"/>
      <c r="AA739" s="62"/>
      <c r="AB739" s="62"/>
      <c r="AC739" s="62"/>
      <c r="AD739" s="62"/>
      <c r="AE739" s="62"/>
      <c r="AF739" s="62"/>
      <c r="AG739" s="62"/>
      <c r="AH739" s="62"/>
      <c r="AI739" s="62"/>
    </row>
    <row r="740" spans="1:35" ht="36.75" customHeight="1">
      <c r="A740" s="72" t="s">
        <v>3161</v>
      </c>
      <c r="B740" s="79" t="s">
        <v>199</v>
      </c>
      <c r="C740" s="57" t="s">
        <v>2462</v>
      </c>
      <c r="D740" s="57" t="s">
        <v>2991</v>
      </c>
      <c r="E740" s="439" t="s">
        <v>3162</v>
      </c>
      <c r="F740" s="439" t="s">
        <v>3163</v>
      </c>
      <c r="G740" s="435" t="s">
        <v>129</v>
      </c>
      <c r="H740" s="399" t="s">
        <v>4877</v>
      </c>
      <c r="I740" s="436" t="s">
        <v>3164</v>
      </c>
      <c r="J740" s="437" t="s">
        <v>2719</v>
      </c>
      <c r="K740" s="438" t="s">
        <v>2720</v>
      </c>
      <c r="L740" s="46"/>
      <c r="M740" s="55"/>
      <c r="N740" s="88">
        <v>0</v>
      </c>
      <c r="O740" s="89">
        <v>0</v>
      </c>
      <c r="P740" s="89">
        <v>0</v>
      </c>
      <c r="Q740" s="89">
        <v>0</v>
      </c>
      <c r="R740" s="240">
        <f>IF(N740="","",Q740-N740)</f>
        <v>0</v>
      </c>
      <c r="S740" s="90" t="str">
        <f>IF(N740=0,"",R740/N740)</f>
        <v/>
      </c>
      <c r="T740" s="240">
        <f>IF(O740="","",Q740-O740)</f>
        <v>0</v>
      </c>
      <c r="U740" s="90" t="str">
        <f>IF(O740=0,"",T740/O740)</f>
        <v/>
      </c>
      <c r="V740" s="240">
        <f>IF(P740="","",Q740-P740)</f>
        <v>0</v>
      </c>
      <c r="W740" s="90" t="str">
        <f>IF(P740=0,"",V740/P740)</f>
        <v/>
      </c>
      <c r="Y740" s="62"/>
      <c r="Z740" s="62"/>
      <c r="AA740" s="62"/>
      <c r="AB740" s="62"/>
      <c r="AC740" s="62"/>
      <c r="AD740" s="62"/>
      <c r="AE740" s="62"/>
      <c r="AF740" s="62"/>
      <c r="AG740" s="62"/>
      <c r="AH740" s="62"/>
      <c r="AI740" s="62"/>
    </row>
    <row r="741" spans="1:35" ht="36.75" customHeight="1">
      <c r="A741" s="72" t="s">
        <v>3165</v>
      </c>
      <c r="B741" s="77" t="s">
        <v>199</v>
      </c>
      <c r="C741" s="49" t="s">
        <v>2462</v>
      </c>
      <c r="D741" s="49" t="s">
        <v>1990</v>
      </c>
      <c r="E741" s="426" t="s">
        <v>3166</v>
      </c>
      <c r="F741" s="425" t="s">
        <v>3167</v>
      </c>
      <c r="G741" s="398" t="s">
        <v>773</v>
      </c>
      <c r="H741" s="399" t="s">
        <v>4878</v>
      </c>
      <c r="I741" s="430" t="s">
        <v>3168</v>
      </c>
      <c r="J741" s="428" t="s">
        <v>2719</v>
      </c>
      <c r="K741" s="429" t="s">
        <v>2720</v>
      </c>
      <c r="L741" s="46"/>
      <c r="M741" s="55"/>
      <c r="N741" s="88">
        <v>0</v>
      </c>
      <c r="O741" s="89">
        <v>0</v>
      </c>
      <c r="P741" s="89">
        <v>0</v>
      </c>
      <c r="Q741" s="89">
        <v>0</v>
      </c>
      <c r="R741" s="240">
        <f>IF(N741="","",Q741-N741)</f>
        <v>0</v>
      </c>
      <c r="S741" s="90" t="str">
        <f>IF(N741=0,"",R741/N741)</f>
        <v/>
      </c>
      <c r="T741" s="240">
        <f>IF(O741="","",Q741-O741)</f>
        <v>0</v>
      </c>
      <c r="U741" s="90" t="str">
        <f>IF(O741=0,"",T741/O741)</f>
        <v/>
      </c>
      <c r="V741" s="240">
        <f>IF(P741="","",Q741-P741)</f>
        <v>0</v>
      </c>
      <c r="W741" s="90" t="str">
        <f>IF(P741=0,"",V741/P741)</f>
        <v/>
      </c>
      <c r="Y741" s="62"/>
      <c r="Z741" s="62"/>
      <c r="AA741" s="62"/>
      <c r="AB741" s="62"/>
      <c r="AC741" s="62"/>
      <c r="AD741" s="62"/>
      <c r="AE741" s="62"/>
      <c r="AF741" s="62"/>
      <c r="AG741" s="62"/>
      <c r="AH741" s="62"/>
      <c r="AI741" s="62"/>
    </row>
    <row r="742" spans="1:35" ht="36.75" customHeight="1">
      <c r="A742" s="72" t="s">
        <v>3169</v>
      </c>
      <c r="B742" s="79" t="s">
        <v>199</v>
      </c>
      <c r="C742" s="57" t="s">
        <v>2462</v>
      </c>
      <c r="D742" s="57" t="s">
        <v>3001</v>
      </c>
      <c r="E742" s="439" t="s">
        <v>5359</v>
      </c>
      <c r="F742" s="450" t="s">
        <v>5140</v>
      </c>
      <c r="G742" s="435" t="s">
        <v>773</v>
      </c>
      <c r="H742" s="399" t="s">
        <v>4878</v>
      </c>
      <c r="I742" s="436" t="s">
        <v>3168</v>
      </c>
      <c r="J742" s="437" t="s">
        <v>2719</v>
      </c>
      <c r="K742" s="438" t="s">
        <v>2720</v>
      </c>
      <c r="L742" s="46"/>
      <c r="M742" s="55"/>
      <c r="N742" s="88">
        <v>0</v>
      </c>
      <c r="O742" s="89">
        <v>0</v>
      </c>
      <c r="P742" s="89">
        <v>0</v>
      </c>
      <c r="Q742" s="89">
        <v>0</v>
      </c>
      <c r="R742" s="240">
        <f>IF(N742="","",Q742-N742)</f>
        <v>0</v>
      </c>
      <c r="S742" s="90" t="str">
        <f>IF(N742=0,"",R742/N742)</f>
        <v/>
      </c>
      <c r="T742" s="240">
        <f>IF(O742="","",Q742-O742)</f>
        <v>0</v>
      </c>
      <c r="U742" s="90" t="str">
        <f>IF(O742=0,"",T742/O742)</f>
        <v/>
      </c>
      <c r="V742" s="240">
        <f>IF(P742="","",Q742-P742)</f>
        <v>0</v>
      </c>
      <c r="W742" s="90" t="str">
        <f>IF(P742=0,"",V742/P742)</f>
        <v/>
      </c>
      <c r="Y742" s="62"/>
      <c r="Z742" s="62"/>
      <c r="AA742" s="62"/>
      <c r="AB742" s="62"/>
      <c r="AC742" s="62"/>
      <c r="AD742" s="62"/>
      <c r="AE742" s="62"/>
      <c r="AF742" s="62"/>
      <c r="AG742" s="62"/>
      <c r="AH742" s="62"/>
      <c r="AI742" s="62"/>
    </row>
    <row r="743" spans="1:35" ht="26.25" customHeight="1">
      <c r="A743" s="72" t="s">
        <v>3170</v>
      </c>
      <c r="B743" s="79" t="s">
        <v>199</v>
      </c>
      <c r="C743" s="57" t="s">
        <v>2462</v>
      </c>
      <c r="D743" s="57" t="s">
        <v>2463</v>
      </c>
      <c r="E743" s="439" t="s">
        <v>3171</v>
      </c>
      <c r="F743" s="439" t="s">
        <v>3172</v>
      </c>
      <c r="G743" s="435" t="s">
        <v>774</v>
      </c>
      <c r="H743" s="399" t="s">
        <v>4879</v>
      </c>
      <c r="I743" s="436" t="s">
        <v>2649</v>
      </c>
      <c r="J743" s="437" t="s">
        <v>2719</v>
      </c>
      <c r="K743" s="438" t="s">
        <v>2720</v>
      </c>
      <c r="L743" s="46"/>
      <c r="M743" s="55"/>
      <c r="N743" s="88">
        <v>84849.05</v>
      </c>
      <c r="O743" s="89">
        <v>0</v>
      </c>
      <c r="P743" s="89">
        <v>0</v>
      </c>
      <c r="Q743" s="89">
        <v>0</v>
      </c>
      <c r="R743" s="240">
        <f>IF(N743="","",Q743-N743)</f>
        <v>-84849.05</v>
      </c>
      <c r="S743" s="90">
        <f>IF(N743=0,"",R743/N743)</f>
        <v>-1</v>
      </c>
      <c r="T743" s="240">
        <f>IF(O743="","",Q743-O743)</f>
        <v>0</v>
      </c>
      <c r="U743" s="90" t="str">
        <f>IF(O743=0,"",T743/O743)</f>
        <v/>
      </c>
      <c r="V743" s="240">
        <f>IF(P743="","",Q743-P743)</f>
        <v>0</v>
      </c>
      <c r="W743" s="90" t="str">
        <f>IF(P743=0,"",V743/P743)</f>
        <v/>
      </c>
      <c r="Y743" s="62"/>
      <c r="Z743" s="62"/>
      <c r="AA743" s="62"/>
      <c r="AB743" s="62"/>
      <c r="AC743" s="62"/>
      <c r="AD743" s="62"/>
      <c r="AE743" s="62"/>
      <c r="AF743" s="62"/>
      <c r="AG743" s="62"/>
      <c r="AH743" s="62"/>
      <c r="AI743" s="62"/>
    </row>
    <row r="744" spans="1:35" ht="36.75" customHeight="1">
      <c r="A744" s="72" t="s">
        <v>2650</v>
      </c>
      <c r="B744" s="79" t="s">
        <v>199</v>
      </c>
      <c r="C744" s="57" t="s">
        <v>2462</v>
      </c>
      <c r="D744" s="57" t="s">
        <v>1314</v>
      </c>
      <c r="E744" s="439" t="s">
        <v>2651</v>
      </c>
      <c r="F744" s="439" t="s">
        <v>2652</v>
      </c>
      <c r="G744" s="398" t="s">
        <v>775</v>
      </c>
      <c r="H744" s="399" t="s">
        <v>4880</v>
      </c>
      <c r="I744" s="430" t="s">
        <v>2653</v>
      </c>
      <c r="J744" s="428" t="s">
        <v>2719</v>
      </c>
      <c r="K744" s="429" t="s">
        <v>2720</v>
      </c>
      <c r="L744" s="46"/>
      <c r="M744" s="55"/>
      <c r="N744" s="88">
        <v>0</v>
      </c>
      <c r="O744" s="89">
        <v>0</v>
      </c>
      <c r="P744" s="89">
        <v>0</v>
      </c>
      <c r="Q744" s="89">
        <v>0</v>
      </c>
      <c r="R744" s="240">
        <f>IF(N744="","",Q744-N744)</f>
        <v>0</v>
      </c>
      <c r="S744" s="90" t="str">
        <f>IF(N744=0,"",R744/N744)</f>
        <v/>
      </c>
      <c r="T744" s="240">
        <f>IF(O744="","",Q744-O744)</f>
        <v>0</v>
      </c>
      <c r="U744" s="90" t="str">
        <f>IF(O744=0,"",T744/O744)</f>
        <v/>
      </c>
      <c r="V744" s="240">
        <f>IF(P744="","",Q744-P744)</f>
        <v>0</v>
      </c>
      <c r="W744" s="90" t="str">
        <f>IF(P744=0,"",V744/P744)</f>
        <v/>
      </c>
      <c r="Y744" s="62"/>
      <c r="Z744" s="62"/>
      <c r="AA744" s="62"/>
      <c r="AB744" s="62"/>
      <c r="AC744" s="62"/>
      <c r="AD744" s="62"/>
      <c r="AE744" s="62"/>
      <c r="AF744" s="62"/>
      <c r="AG744" s="62"/>
      <c r="AH744" s="62"/>
      <c r="AI744" s="62"/>
    </row>
    <row r="745" spans="1:35" ht="27.75" customHeight="1">
      <c r="A745" s="72" t="s">
        <v>4881</v>
      </c>
      <c r="B745" s="77" t="s">
        <v>199</v>
      </c>
      <c r="C745" s="49" t="s">
        <v>2462</v>
      </c>
      <c r="D745" s="49" t="s">
        <v>1315</v>
      </c>
      <c r="E745" s="426" t="s">
        <v>4882</v>
      </c>
      <c r="F745" s="426" t="s">
        <v>4883</v>
      </c>
      <c r="G745" s="398" t="s">
        <v>4672</v>
      </c>
      <c r="H745" s="398" t="s">
        <v>4884</v>
      </c>
      <c r="I745" s="430" t="s">
        <v>4885</v>
      </c>
      <c r="J745" s="428" t="s">
        <v>2719</v>
      </c>
      <c r="K745" s="429" t="s">
        <v>2720</v>
      </c>
      <c r="L745" s="46"/>
      <c r="M745" s="55"/>
      <c r="N745" s="88">
        <v>0</v>
      </c>
      <c r="O745" s="89">
        <v>0</v>
      </c>
      <c r="P745" s="89">
        <v>0</v>
      </c>
      <c r="Q745" s="89">
        <v>0</v>
      </c>
      <c r="R745" s="240">
        <f>IF(N745="","",Q745-N745)</f>
        <v>0</v>
      </c>
      <c r="S745" s="90" t="str">
        <f>IF(N745=0,"",R745/N745)</f>
        <v/>
      </c>
      <c r="T745" s="240">
        <f>IF(O745="","",Q745-O745)</f>
        <v>0</v>
      </c>
      <c r="U745" s="90" t="str">
        <f>IF(O745=0,"",T745/O745)</f>
        <v/>
      </c>
      <c r="V745" s="240">
        <f>IF(P745="","",Q745-P745)</f>
        <v>0</v>
      </c>
      <c r="W745" s="90" t="str">
        <f>IF(P745=0,"",V745/P745)</f>
        <v/>
      </c>
      <c r="Y745" s="62"/>
      <c r="Z745" s="62"/>
      <c r="AA745" s="62"/>
      <c r="AB745" s="62"/>
      <c r="AC745" s="62"/>
      <c r="AD745" s="62"/>
      <c r="AE745" s="62"/>
      <c r="AF745" s="62"/>
      <c r="AG745" s="62"/>
      <c r="AH745" s="62"/>
      <c r="AI745" s="62"/>
    </row>
    <row r="746" spans="1:35" ht="16.5" customHeight="1">
      <c r="A746" s="73" t="s">
        <v>2325</v>
      </c>
      <c r="B746" s="80" t="s">
        <v>199</v>
      </c>
      <c r="C746" s="58" t="s">
        <v>1991</v>
      </c>
      <c r="D746" s="58" t="s">
        <v>2993</v>
      </c>
      <c r="E746" s="434" t="s">
        <v>2327</v>
      </c>
      <c r="F746" s="434" t="s">
        <v>2326</v>
      </c>
      <c r="G746" s="435"/>
      <c r="H746" s="435"/>
      <c r="I746" s="436"/>
      <c r="J746" s="437"/>
      <c r="K746" s="438"/>
      <c r="L746" s="46"/>
      <c r="M746" s="55"/>
      <c r="N746" s="88">
        <v>0</v>
      </c>
      <c r="O746" s="89">
        <v>0</v>
      </c>
      <c r="P746" s="89">
        <v>0</v>
      </c>
      <c r="Q746" s="89">
        <v>0</v>
      </c>
      <c r="R746" s="240">
        <f>IF(N746="","",Q746-N746)</f>
        <v>0</v>
      </c>
      <c r="S746" s="90" t="str">
        <f>IF(N746=0,"",R746/N746)</f>
        <v/>
      </c>
      <c r="T746" s="240">
        <f>IF(O746="","",Q746-O746)</f>
        <v>0</v>
      </c>
      <c r="U746" s="90" t="str">
        <f>IF(O746=0,"",T746/O746)</f>
        <v/>
      </c>
      <c r="V746" s="240">
        <f>IF(P746="","",Q746-P746)</f>
        <v>0</v>
      </c>
      <c r="W746" s="90" t="str">
        <f>IF(P746=0,"",V746/P746)</f>
        <v/>
      </c>
      <c r="Y746" s="62"/>
      <c r="Z746" s="62"/>
      <c r="AA746" s="62"/>
      <c r="AB746" s="62"/>
      <c r="AC746" s="62"/>
      <c r="AD746" s="62"/>
      <c r="AE746" s="62"/>
      <c r="AF746" s="62"/>
      <c r="AG746" s="62"/>
      <c r="AH746" s="62"/>
      <c r="AI746" s="62"/>
    </row>
    <row r="747" spans="1:35" ht="16.5" customHeight="1">
      <c r="A747" s="72" t="s">
        <v>2328</v>
      </c>
      <c r="B747" s="79" t="s">
        <v>199</v>
      </c>
      <c r="C747" s="57" t="s">
        <v>1991</v>
      </c>
      <c r="D747" s="57" t="s">
        <v>1989</v>
      </c>
      <c r="E747" s="439" t="s">
        <v>2329</v>
      </c>
      <c r="F747" s="439" t="s">
        <v>2326</v>
      </c>
      <c r="G747" s="435" t="s">
        <v>782</v>
      </c>
      <c r="H747" s="399" t="s">
        <v>4789</v>
      </c>
      <c r="I747" s="436" t="s">
        <v>2556</v>
      </c>
      <c r="J747" s="437" t="s">
        <v>2721</v>
      </c>
      <c r="K747" s="438" t="s">
        <v>2556</v>
      </c>
      <c r="L747" s="46"/>
      <c r="M747" s="55"/>
      <c r="N747" s="88">
        <v>795136.76</v>
      </c>
      <c r="O747" s="89">
        <v>0</v>
      </c>
      <c r="P747" s="89">
        <v>0</v>
      </c>
      <c r="Q747" s="89">
        <v>0</v>
      </c>
      <c r="R747" s="240">
        <f>IF(N747="","",Q747-N747)</f>
        <v>-795136.76</v>
      </c>
      <c r="S747" s="90">
        <f>IF(N747=0,"",R747/N747)</f>
        <v>-1</v>
      </c>
      <c r="T747" s="240">
        <f>IF(O747="","",Q747-O747)</f>
        <v>0</v>
      </c>
      <c r="U747" s="90" t="str">
        <f>IF(O747=0,"",T747/O747)</f>
        <v/>
      </c>
      <c r="V747" s="240">
        <f>IF(P747="","",Q747-P747)</f>
        <v>0</v>
      </c>
      <c r="W747" s="90" t="str">
        <f>IF(P747=0,"",V747/P747)</f>
        <v/>
      </c>
      <c r="Y747" s="62"/>
      <c r="Z747" s="62"/>
      <c r="AA747" s="62"/>
      <c r="AB747" s="62"/>
      <c r="AC747" s="62"/>
      <c r="AD747" s="62"/>
      <c r="AE747" s="62"/>
      <c r="AF747" s="62"/>
      <c r="AG747" s="62"/>
      <c r="AH747" s="62"/>
      <c r="AI747" s="62"/>
    </row>
    <row r="748" spans="1:35" ht="18" customHeight="1">
      <c r="A748" s="64" t="s">
        <v>2330</v>
      </c>
      <c r="B748" s="86" t="s">
        <v>3089</v>
      </c>
      <c r="C748" s="87" t="s">
        <v>2992</v>
      </c>
      <c r="D748" s="87" t="s">
        <v>2993</v>
      </c>
      <c r="E748" s="415" t="s">
        <v>2332</v>
      </c>
      <c r="F748" s="415" t="s">
        <v>2331</v>
      </c>
      <c r="G748" s="416"/>
      <c r="H748" s="416"/>
      <c r="I748" s="417"/>
      <c r="J748" s="418"/>
      <c r="K748" s="419"/>
      <c r="L748" s="46"/>
      <c r="M748" s="96"/>
      <c r="N748" s="88">
        <v>0</v>
      </c>
      <c r="O748" s="89">
        <v>0</v>
      </c>
      <c r="P748" s="89">
        <v>0</v>
      </c>
      <c r="Q748" s="89">
        <v>0</v>
      </c>
      <c r="R748" s="240">
        <f>IF(N748="","",Q748-N748)</f>
        <v>0</v>
      </c>
      <c r="S748" s="90" t="str">
        <f>IF(N748=0,"",R748/N748)</f>
        <v/>
      </c>
      <c r="T748" s="240">
        <f>IF(O748="","",Q748-O748)</f>
        <v>0</v>
      </c>
      <c r="U748" s="90" t="str">
        <f>IF(O748=0,"",T748/O748)</f>
        <v/>
      </c>
      <c r="V748" s="240">
        <f>IF(P748="","",Q748-P748)</f>
        <v>0</v>
      </c>
      <c r="W748" s="90" t="str">
        <f>IF(P748=0,"",V748/P748)</f>
        <v/>
      </c>
      <c r="Y748" s="62"/>
      <c r="Z748" s="62"/>
      <c r="AA748" s="62"/>
      <c r="AB748" s="62"/>
      <c r="AC748" s="62"/>
      <c r="AD748" s="62"/>
      <c r="AE748" s="62"/>
      <c r="AF748" s="62"/>
      <c r="AG748" s="62"/>
      <c r="AH748" s="62"/>
      <c r="AI748" s="62"/>
    </row>
    <row r="749" spans="1:35" ht="18" customHeight="1">
      <c r="A749" s="73" t="s">
        <v>2333</v>
      </c>
      <c r="B749" s="80" t="s">
        <v>3089</v>
      </c>
      <c r="C749" s="58" t="s">
        <v>2994</v>
      </c>
      <c r="D749" s="58" t="s">
        <v>2993</v>
      </c>
      <c r="E749" s="434" t="s">
        <v>2334</v>
      </c>
      <c r="F749" s="434" t="s">
        <v>5141</v>
      </c>
      <c r="G749" s="435"/>
      <c r="H749" s="435"/>
      <c r="I749" s="436"/>
      <c r="J749" s="437"/>
      <c r="K749" s="438"/>
      <c r="L749" s="46"/>
      <c r="M749" s="55"/>
      <c r="N749" s="88">
        <v>0</v>
      </c>
      <c r="O749" s="89">
        <v>0</v>
      </c>
      <c r="P749" s="89">
        <v>0</v>
      </c>
      <c r="Q749" s="89">
        <v>0</v>
      </c>
      <c r="R749" s="240">
        <f>IF(N749="","",Q749-N749)</f>
        <v>0</v>
      </c>
      <c r="S749" s="90" t="str">
        <f>IF(N749=0,"",R749/N749)</f>
        <v/>
      </c>
      <c r="T749" s="240">
        <f>IF(O749="","",Q749-O749)</f>
        <v>0</v>
      </c>
      <c r="U749" s="90" t="str">
        <f>IF(O749=0,"",T749/O749)</f>
        <v/>
      </c>
      <c r="V749" s="240">
        <f>IF(P749="","",Q749-P749)</f>
        <v>0</v>
      </c>
      <c r="W749" s="90" t="str">
        <f>IF(P749=0,"",V749/P749)</f>
        <v/>
      </c>
      <c r="Y749" s="62"/>
      <c r="Z749" s="62"/>
      <c r="AA749" s="62"/>
      <c r="AB749" s="62"/>
      <c r="AC749" s="62"/>
      <c r="AD749" s="62"/>
      <c r="AE749" s="62"/>
      <c r="AF749" s="62"/>
      <c r="AG749" s="62"/>
      <c r="AH749" s="62"/>
      <c r="AI749" s="62"/>
    </row>
    <row r="750" spans="1:35" ht="18" customHeight="1">
      <c r="A750" s="72" t="s">
        <v>2335</v>
      </c>
      <c r="B750" s="79" t="s">
        <v>3089</v>
      </c>
      <c r="C750" s="57" t="s">
        <v>2994</v>
      </c>
      <c r="D750" s="57" t="s">
        <v>2991</v>
      </c>
      <c r="E750" s="439" t="s">
        <v>2334</v>
      </c>
      <c r="F750" s="439" t="s">
        <v>5141</v>
      </c>
      <c r="G750" s="435" t="s">
        <v>808</v>
      </c>
      <c r="H750" s="435" t="s">
        <v>3173</v>
      </c>
      <c r="I750" s="436" t="s">
        <v>3174</v>
      </c>
      <c r="J750" s="437" t="s">
        <v>2726</v>
      </c>
      <c r="K750" s="438" t="s">
        <v>2727</v>
      </c>
      <c r="L750" s="46"/>
      <c r="M750" s="55"/>
      <c r="N750" s="88">
        <v>17815.45</v>
      </c>
      <c r="O750" s="89">
        <v>10000</v>
      </c>
      <c r="P750" s="89">
        <v>10000</v>
      </c>
      <c r="Q750" s="89">
        <v>10000</v>
      </c>
      <c r="R750" s="240">
        <f>IF(N750="","",Q750-N750)</f>
        <v>-7815.4500000000007</v>
      </c>
      <c r="S750" s="90">
        <f>IF(N750=0,"",R750/N750)</f>
        <v>-0.43868945213283977</v>
      </c>
      <c r="T750" s="240">
        <f>IF(O750="","",Q750-O750)</f>
        <v>0</v>
      </c>
      <c r="U750" s="90">
        <f>IF(O750=0,"",T750/O750)</f>
        <v>0</v>
      </c>
      <c r="V750" s="240">
        <f>IF(P750="","",Q750-P750)</f>
        <v>0</v>
      </c>
      <c r="W750" s="90">
        <f>IF(P750=0,"",V750/P750)</f>
        <v>0</v>
      </c>
      <c r="Y750" s="62"/>
      <c r="Z750" s="62"/>
      <c r="AA750" s="62"/>
      <c r="AB750" s="62"/>
      <c r="AC750" s="62"/>
      <c r="AD750" s="62"/>
      <c r="AE750" s="62"/>
      <c r="AF750" s="62"/>
      <c r="AG750" s="62"/>
      <c r="AH750" s="62"/>
      <c r="AI750" s="62"/>
    </row>
    <row r="751" spans="1:35" ht="18" customHeight="1">
      <c r="A751" s="73" t="s">
        <v>2336</v>
      </c>
      <c r="B751" s="80" t="s">
        <v>3089</v>
      </c>
      <c r="C751" s="58" t="s">
        <v>2995</v>
      </c>
      <c r="D751" s="58" t="s">
        <v>2993</v>
      </c>
      <c r="E751" s="434" t="s">
        <v>2338</v>
      </c>
      <c r="F751" s="451" t="s">
        <v>2337</v>
      </c>
      <c r="G751" s="435"/>
      <c r="H751" s="435"/>
      <c r="I751" s="436"/>
      <c r="J751" s="437"/>
      <c r="K751" s="438"/>
      <c r="L751" s="46"/>
      <c r="M751" s="55"/>
      <c r="N751" s="88">
        <v>0</v>
      </c>
      <c r="O751" s="89">
        <v>0</v>
      </c>
      <c r="P751" s="89">
        <v>0</v>
      </c>
      <c r="Q751" s="89">
        <v>0</v>
      </c>
      <c r="R751" s="240">
        <f>IF(N751="","",Q751-N751)</f>
        <v>0</v>
      </c>
      <c r="S751" s="90" t="str">
        <f>IF(N751=0,"",R751/N751)</f>
        <v/>
      </c>
      <c r="T751" s="240">
        <f>IF(O751="","",Q751-O751)</f>
        <v>0</v>
      </c>
      <c r="U751" s="90" t="str">
        <f>IF(O751=0,"",T751/O751)</f>
        <v/>
      </c>
      <c r="V751" s="240">
        <f>IF(P751="","",Q751-P751)</f>
        <v>0</v>
      </c>
      <c r="W751" s="90" t="str">
        <f>IF(P751=0,"",V751/P751)</f>
        <v/>
      </c>
      <c r="Y751" s="62"/>
      <c r="Z751" s="62"/>
      <c r="AA751" s="62"/>
      <c r="AB751" s="62"/>
      <c r="AC751" s="62"/>
      <c r="AD751" s="62"/>
      <c r="AE751" s="62"/>
      <c r="AF751" s="62"/>
      <c r="AG751" s="62"/>
      <c r="AH751" s="62"/>
      <c r="AI751" s="62"/>
    </row>
    <row r="752" spans="1:35" ht="18" customHeight="1">
      <c r="A752" s="72" t="s">
        <v>2339</v>
      </c>
      <c r="B752" s="79" t="s">
        <v>3089</v>
      </c>
      <c r="C752" s="57" t="s">
        <v>2995</v>
      </c>
      <c r="D752" s="57" t="s">
        <v>2991</v>
      </c>
      <c r="E752" s="439" t="s">
        <v>2338</v>
      </c>
      <c r="F752" s="450" t="s">
        <v>2337</v>
      </c>
      <c r="G752" s="435" t="s">
        <v>810</v>
      </c>
      <c r="H752" s="435" t="s">
        <v>3175</v>
      </c>
      <c r="I752" s="436" t="s">
        <v>2340</v>
      </c>
      <c r="J752" s="437" t="s">
        <v>2726</v>
      </c>
      <c r="K752" s="438" t="s">
        <v>2727</v>
      </c>
      <c r="L752" s="46"/>
      <c r="M752" s="55"/>
      <c r="N752" s="88">
        <v>0</v>
      </c>
      <c r="O752" s="89">
        <v>0</v>
      </c>
      <c r="P752" s="89">
        <v>0</v>
      </c>
      <c r="Q752" s="89">
        <v>0</v>
      </c>
      <c r="R752" s="240">
        <f>IF(N752="","",Q752-N752)</f>
        <v>0</v>
      </c>
      <c r="S752" s="90" t="str">
        <f>IF(N752=0,"",R752/N752)</f>
        <v/>
      </c>
      <c r="T752" s="240">
        <f>IF(O752="","",Q752-O752)</f>
        <v>0</v>
      </c>
      <c r="U752" s="90" t="str">
        <f>IF(O752=0,"",T752/O752)</f>
        <v/>
      </c>
      <c r="V752" s="240">
        <f>IF(P752="","",Q752-P752)</f>
        <v>0</v>
      </c>
      <c r="W752" s="90" t="str">
        <f>IF(P752=0,"",V752/P752)</f>
        <v/>
      </c>
      <c r="Y752" s="62"/>
      <c r="Z752" s="62"/>
      <c r="AA752" s="62"/>
      <c r="AB752" s="62"/>
      <c r="AC752" s="62"/>
      <c r="AD752" s="62"/>
      <c r="AE752" s="62"/>
      <c r="AF752" s="62"/>
      <c r="AG752" s="62"/>
      <c r="AH752" s="62"/>
      <c r="AI752" s="62"/>
    </row>
    <row r="753" spans="1:35" ht="26.25" customHeight="1">
      <c r="A753" s="73" t="s">
        <v>2341</v>
      </c>
      <c r="B753" s="80" t="s">
        <v>3089</v>
      </c>
      <c r="C753" s="58" t="s">
        <v>2997</v>
      </c>
      <c r="D753" s="58" t="s">
        <v>2993</v>
      </c>
      <c r="E753" s="434" t="s">
        <v>2342</v>
      </c>
      <c r="F753" s="420" t="s">
        <v>5142</v>
      </c>
      <c r="G753" s="435"/>
      <c r="H753" s="435"/>
      <c r="I753" s="436"/>
      <c r="J753" s="437"/>
      <c r="K753" s="438"/>
      <c r="L753" s="46"/>
      <c r="M753" s="55"/>
      <c r="N753" s="88">
        <v>0</v>
      </c>
      <c r="O753" s="89">
        <v>0</v>
      </c>
      <c r="P753" s="89">
        <v>0</v>
      </c>
      <c r="Q753" s="89">
        <v>0</v>
      </c>
      <c r="R753" s="240">
        <f>IF(N753="","",Q753-N753)</f>
        <v>0</v>
      </c>
      <c r="S753" s="90" t="str">
        <f>IF(N753=0,"",R753/N753)</f>
        <v/>
      </c>
      <c r="T753" s="240">
        <f>IF(O753="","",Q753-O753)</f>
        <v>0</v>
      </c>
      <c r="U753" s="90" t="str">
        <f>IF(O753=0,"",T753/O753)</f>
        <v/>
      </c>
      <c r="V753" s="240">
        <f>IF(P753="","",Q753-P753)</f>
        <v>0</v>
      </c>
      <c r="W753" s="90" t="str">
        <f>IF(P753=0,"",V753/P753)</f>
        <v/>
      </c>
      <c r="Y753" s="62"/>
      <c r="Z753" s="62"/>
      <c r="AA753" s="62"/>
      <c r="AB753" s="62"/>
      <c r="AC753" s="62"/>
      <c r="AD753" s="62"/>
      <c r="AE753" s="62"/>
      <c r="AF753" s="62"/>
      <c r="AG753" s="62"/>
      <c r="AH753" s="62"/>
      <c r="AI753" s="62"/>
    </row>
    <row r="754" spans="1:35" ht="26.25" customHeight="1">
      <c r="A754" s="72" t="s">
        <v>2343</v>
      </c>
      <c r="B754" s="79" t="s">
        <v>3089</v>
      </c>
      <c r="C754" s="57" t="s">
        <v>2997</v>
      </c>
      <c r="D754" s="57" t="s">
        <v>2991</v>
      </c>
      <c r="E754" s="439" t="s">
        <v>2342</v>
      </c>
      <c r="F754" s="426" t="s">
        <v>5143</v>
      </c>
      <c r="G754" s="435" t="s">
        <v>812</v>
      </c>
      <c r="H754" s="435" t="s">
        <v>3176</v>
      </c>
      <c r="I754" s="436" t="s">
        <v>2344</v>
      </c>
      <c r="J754" s="437" t="s">
        <v>2726</v>
      </c>
      <c r="K754" s="438" t="s">
        <v>2727</v>
      </c>
      <c r="L754" s="46"/>
      <c r="M754" s="55"/>
      <c r="N754" s="88">
        <v>0</v>
      </c>
      <c r="O754" s="89">
        <v>0</v>
      </c>
      <c r="P754" s="89">
        <v>0</v>
      </c>
      <c r="Q754" s="89">
        <v>0</v>
      </c>
      <c r="R754" s="240">
        <f>IF(N754="","",Q754-N754)</f>
        <v>0</v>
      </c>
      <c r="S754" s="90" t="str">
        <f>IF(N754=0,"",R754/N754)</f>
        <v/>
      </c>
      <c r="T754" s="240">
        <f>IF(O754="","",Q754-O754)</f>
        <v>0</v>
      </c>
      <c r="U754" s="90" t="str">
        <f>IF(O754=0,"",T754/O754)</f>
        <v/>
      </c>
      <c r="V754" s="240">
        <f>IF(P754="","",Q754-P754)</f>
        <v>0</v>
      </c>
      <c r="W754" s="90" t="str">
        <f>IF(P754=0,"",V754/P754)</f>
        <v/>
      </c>
      <c r="Y754" s="62"/>
      <c r="Z754" s="62"/>
      <c r="AA754" s="62"/>
      <c r="AB754" s="62"/>
      <c r="AC754" s="62"/>
      <c r="AD754" s="62"/>
      <c r="AE754" s="62"/>
      <c r="AF754" s="62"/>
      <c r="AG754" s="62"/>
      <c r="AH754" s="62"/>
      <c r="AI754" s="62"/>
    </row>
    <row r="755" spans="1:35" ht="18" customHeight="1">
      <c r="A755" s="73" t="s">
        <v>2345</v>
      </c>
      <c r="B755" s="80" t="s">
        <v>3089</v>
      </c>
      <c r="C755" s="58" t="s">
        <v>2998</v>
      </c>
      <c r="D755" s="58" t="s">
        <v>2993</v>
      </c>
      <c r="E755" s="434" t="s">
        <v>1643</v>
      </c>
      <c r="F755" s="420" t="s">
        <v>1642</v>
      </c>
      <c r="G755" s="435"/>
      <c r="H755" s="435"/>
      <c r="I755" s="436"/>
      <c r="J755" s="437"/>
      <c r="K755" s="438"/>
      <c r="L755" s="46"/>
      <c r="M755" s="55"/>
      <c r="N755" s="88">
        <v>0</v>
      </c>
      <c r="O755" s="89">
        <v>0</v>
      </c>
      <c r="P755" s="89">
        <v>0</v>
      </c>
      <c r="Q755" s="89">
        <v>0</v>
      </c>
      <c r="R755" s="240">
        <f>IF(N755="","",Q755-N755)</f>
        <v>0</v>
      </c>
      <c r="S755" s="90" t="str">
        <f>IF(N755=0,"",R755/N755)</f>
        <v/>
      </c>
      <c r="T755" s="240">
        <f>IF(O755="","",Q755-O755)</f>
        <v>0</v>
      </c>
      <c r="U755" s="90" t="str">
        <f>IF(O755=0,"",T755/O755)</f>
        <v/>
      </c>
      <c r="V755" s="240">
        <f>IF(P755="","",Q755-P755)</f>
        <v>0</v>
      </c>
      <c r="W755" s="90" t="str">
        <f>IF(P755=0,"",V755/P755)</f>
        <v/>
      </c>
      <c r="Y755" s="62"/>
      <c r="Z755" s="62"/>
      <c r="AA755" s="62"/>
      <c r="AB755" s="62"/>
      <c r="AC755" s="62"/>
      <c r="AD755" s="62"/>
      <c r="AE755" s="62"/>
      <c r="AF755" s="62"/>
      <c r="AG755" s="62"/>
      <c r="AH755" s="62"/>
      <c r="AI755" s="62"/>
    </row>
    <row r="756" spans="1:35" ht="18" customHeight="1">
      <c r="A756" s="72" t="s">
        <v>1644</v>
      </c>
      <c r="B756" s="79" t="s">
        <v>3089</v>
      </c>
      <c r="C756" s="57" t="s">
        <v>2998</v>
      </c>
      <c r="D756" s="57" t="s">
        <v>2991</v>
      </c>
      <c r="E756" s="426" t="s">
        <v>1643</v>
      </c>
      <c r="F756" s="426" t="s">
        <v>1642</v>
      </c>
      <c r="G756" s="435" t="s">
        <v>812</v>
      </c>
      <c r="H756" s="435" t="s">
        <v>3176</v>
      </c>
      <c r="I756" s="436" t="s">
        <v>2344</v>
      </c>
      <c r="J756" s="437" t="s">
        <v>2726</v>
      </c>
      <c r="K756" s="438" t="s">
        <v>2727</v>
      </c>
      <c r="L756" s="46"/>
      <c r="M756" s="55"/>
      <c r="N756" s="88">
        <v>88190.989999999991</v>
      </c>
      <c r="O756" s="89">
        <v>10000</v>
      </c>
      <c r="P756" s="89">
        <v>10000</v>
      </c>
      <c r="Q756" s="89">
        <v>10000</v>
      </c>
      <c r="R756" s="240">
        <f>IF(N756="","",Q756-N756)</f>
        <v>-78190.989999999991</v>
      </c>
      <c r="S756" s="90">
        <f>IF(N756=0,"",R756/N756)</f>
        <v>-0.88660973190118397</v>
      </c>
      <c r="T756" s="240">
        <f>IF(O756="","",Q756-O756)</f>
        <v>0</v>
      </c>
      <c r="U756" s="90">
        <f>IF(O756=0,"",T756/O756)</f>
        <v>0</v>
      </c>
      <c r="V756" s="240">
        <f>IF(P756="","",Q756-P756)</f>
        <v>0</v>
      </c>
      <c r="W756" s="90">
        <f>IF(P756=0,"",V756/P756)</f>
        <v>0</v>
      </c>
      <c r="Y756" s="62"/>
      <c r="Z756" s="62"/>
      <c r="AA756" s="62"/>
      <c r="AB756" s="62"/>
      <c r="AC756" s="62"/>
      <c r="AD756" s="62"/>
      <c r="AE756" s="62"/>
      <c r="AF756" s="62"/>
      <c r="AG756" s="62"/>
      <c r="AH756" s="62"/>
      <c r="AI756" s="62"/>
    </row>
    <row r="757" spans="1:35" ht="18" customHeight="1">
      <c r="A757" s="73" t="s">
        <v>1645</v>
      </c>
      <c r="B757" s="80" t="s">
        <v>3089</v>
      </c>
      <c r="C757" s="58" t="s">
        <v>2999</v>
      </c>
      <c r="D757" s="58" t="s">
        <v>2993</v>
      </c>
      <c r="E757" s="449" t="s">
        <v>1647</v>
      </c>
      <c r="F757" s="449" t="s">
        <v>1646</v>
      </c>
      <c r="G757" s="435"/>
      <c r="H757" s="435"/>
      <c r="I757" s="436"/>
      <c r="J757" s="437"/>
      <c r="K757" s="438"/>
      <c r="L757" s="46"/>
      <c r="M757" s="55"/>
      <c r="N757" s="88">
        <v>0</v>
      </c>
      <c r="O757" s="89">
        <v>0</v>
      </c>
      <c r="P757" s="89">
        <v>0</v>
      </c>
      <c r="Q757" s="89">
        <v>0</v>
      </c>
      <c r="R757" s="240">
        <f>IF(N757="","",Q757-N757)</f>
        <v>0</v>
      </c>
      <c r="S757" s="90" t="str">
        <f>IF(N757=0,"",R757/N757)</f>
        <v/>
      </c>
      <c r="T757" s="240">
        <f>IF(O757="","",Q757-O757)</f>
        <v>0</v>
      </c>
      <c r="U757" s="90" t="str">
        <f>IF(O757=0,"",T757/O757)</f>
        <v/>
      </c>
      <c r="V757" s="240">
        <f>IF(P757="","",Q757-P757)</f>
        <v>0</v>
      </c>
      <c r="W757" s="90" t="str">
        <f>IF(P757=0,"",V757/P757)</f>
        <v/>
      </c>
      <c r="Y757" s="62"/>
      <c r="Z757" s="62"/>
      <c r="AA757" s="62"/>
      <c r="AB757" s="62"/>
      <c r="AC757" s="62"/>
      <c r="AD757" s="62"/>
      <c r="AE757" s="62"/>
      <c r="AF757" s="62"/>
      <c r="AG757" s="62"/>
      <c r="AH757" s="62"/>
      <c r="AI757" s="62"/>
    </row>
    <row r="758" spans="1:35" ht="18" customHeight="1">
      <c r="A758" s="72" t="s">
        <v>1648</v>
      </c>
      <c r="B758" s="79" t="s">
        <v>3089</v>
      </c>
      <c r="C758" s="57" t="s">
        <v>2999</v>
      </c>
      <c r="D758" s="57" t="s">
        <v>2991</v>
      </c>
      <c r="E758" s="452" t="s">
        <v>1647</v>
      </c>
      <c r="F758" s="452" t="s">
        <v>1646</v>
      </c>
      <c r="G758" s="435" t="s">
        <v>812</v>
      </c>
      <c r="H758" s="435" t="s">
        <v>3176</v>
      </c>
      <c r="I758" s="436" t="s">
        <v>2344</v>
      </c>
      <c r="J758" s="437" t="s">
        <v>2726</v>
      </c>
      <c r="K758" s="438" t="s">
        <v>2727</v>
      </c>
      <c r="L758" s="46"/>
      <c r="M758" s="55"/>
      <c r="N758" s="88">
        <v>0</v>
      </c>
      <c r="O758" s="89">
        <v>0</v>
      </c>
      <c r="P758" s="89">
        <v>1000</v>
      </c>
      <c r="Q758" s="89">
        <v>0</v>
      </c>
      <c r="R758" s="240">
        <f>IF(N758="","",Q758-N758)</f>
        <v>0</v>
      </c>
      <c r="S758" s="90" t="str">
        <f>IF(N758=0,"",R758/N758)</f>
        <v/>
      </c>
      <c r="T758" s="240">
        <f>IF(O758="","",Q758-O758)</f>
        <v>0</v>
      </c>
      <c r="U758" s="90" t="str">
        <f>IF(O758=0,"",T758/O758)</f>
        <v/>
      </c>
      <c r="V758" s="240">
        <f>IF(P758="","",Q758-P758)</f>
        <v>-1000</v>
      </c>
      <c r="W758" s="90">
        <f>IF(P758=0,"",V758/P758)</f>
        <v>-1</v>
      </c>
      <c r="Y758" s="62"/>
      <c r="Z758" s="62"/>
      <c r="AA758" s="62"/>
      <c r="AB758" s="62"/>
      <c r="AC758" s="62"/>
      <c r="AD758" s="62"/>
      <c r="AE758" s="62"/>
      <c r="AF758" s="62"/>
      <c r="AG758" s="62"/>
      <c r="AH758" s="62"/>
      <c r="AI758" s="62"/>
    </row>
    <row r="759" spans="1:35" ht="18" customHeight="1">
      <c r="A759" s="73" t="s">
        <v>1649</v>
      </c>
      <c r="B759" s="80" t="s">
        <v>3089</v>
      </c>
      <c r="C759" s="58" t="s">
        <v>1991</v>
      </c>
      <c r="D759" s="58" t="s">
        <v>2993</v>
      </c>
      <c r="E759" s="449" t="s">
        <v>1652</v>
      </c>
      <c r="F759" s="449" t="s">
        <v>1650</v>
      </c>
      <c r="G759" s="435"/>
      <c r="H759" s="435"/>
      <c r="I759" s="436"/>
      <c r="J759" s="437"/>
      <c r="K759" s="438"/>
      <c r="L759" s="46"/>
      <c r="M759" s="55"/>
      <c r="N759" s="88">
        <v>0</v>
      </c>
      <c r="O759" s="89">
        <v>0</v>
      </c>
      <c r="P759" s="89">
        <v>0</v>
      </c>
      <c r="Q759" s="89">
        <v>0</v>
      </c>
      <c r="R759" s="240">
        <f>IF(N759="","",Q759-N759)</f>
        <v>0</v>
      </c>
      <c r="S759" s="90" t="str">
        <f>IF(N759=0,"",R759/N759)</f>
        <v/>
      </c>
      <c r="T759" s="240">
        <f>IF(O759="","",Q759-O759)</f>
        <v>0</v>
      </c>
      <c r="U759" s="90" t="str">
        <f>IF(O759=0,"",T759/O759)</f>
        <v/>
      </c>
      <c r="V759" s="240">
        <f>IF(P759="","",Q759-P759)</f>
        <v>0</v>
      </c>
      <c r="W759" s="90" t="str">
        <f>IF(P759=0,"",V759/P759)</f>
        <v/>
      </c>
      <c r="Y759" s="62"/>
      <c r="Z759" s="62"/>
      <c r="AA759" s="62"/>
      <c r="AB759" s="62"/>
      <c r="AC759" s="62"/>
      <c r="AD759" s="62"/>
      <c r="AE759" s="62"/>
      <c r="AF759" s="62"/>
      <c r="AG759" s="62"/>
      <c r="AH759" s="62"/>
      <c r="AI759" s="62"/>
    </row>
    <row r="760" spans="1:35" ht="18" customHeight="1">
      <c r="A760" s="72" t="s">
        <v>1651</v>
      </c>
      <c r="B760" s="79" t="s">
        <v>3089</v>
      </c>
      <c r="C760" s="57" t="s">
        <v>1991</v>
      </c>
      <c r="D760" s="57" t="s">
        <v>2991</v>
      </c>
      <c r="E760" s="452" t="s">
        <v>1652</v>
      </c>
      <c r="F760" s="452" t="s">
        <v>1650</v>
      </c>
      <c r="G760" s="435" t="s">
        <v>816</v>
      </c>
      <c r="H760" s="435" t="s">
        <v>3177</v>
      </c>
      <c r="I760" s="436" t="s">
        <v>1653</v>
      </c>
      <c r="J760" s="437" t="s">
        <v>2726</v>
      </c>
      <c r="K760" s="438" t="s">
        <v>2727</v>
      </c>
      <c r="L760" s="46"/>
      <c r="M760" s="55"/>
      <c r="N760" s="88">
        <v>256.23</v>
      </c>
      <c r="O760" s="89">
        <v>1000</v>
      </c>
      <c r="P760" s="89">
        <v>1000</v>
      </c>
      <c r="Q760" s="89">
        <v>1000</v>
      </c>
      <c r="R760" s="240">
        <f>IF(N760="","",Q760-N760)</f>
        <v>743.77</v>
      </c>
      <c r="S760" s="90">
        <f>IF(N760=0,"",R760/N760)</f>
        <v>2.9027436287710255</v>
      </c>
      <c r="T760" s="240">
        <f>IF(O760="","",Q760-O760)</f>
        <v>0</v>
      </c>
      <c r="U760" s="90">
        <f>IF(O760=0,"",T760/O760)</f>
        <v>0</v>
      </c>
      <c r="V760" s="240">
        <f>IF(P760="","",Q760-P760)</f>
        <v>0</v>
      </c>
      <c r="W760" s="90">
        <f>IF(P760=0,"",V760/P760)</f>
        <v>0</v>
      </c>
      <c r="Y760" s="62"/>
      <c r="Z760" s="62"/>
      <c r="AA760" s="62"/>
      <c r="AB760" s="62"/>
      <c r="AC760" s="62"/>
      <c r="AD760" s="62"/>
      <c r="AE760" s="62"/>
      <c r="AF760" s="62"/>
      <c r="AG760" s="62"/>
      <c r="AH760" s="62"/>
      <c r="AI760" s="62"/>
    </row>
    <row r="761" spans="1:35" ht="18" customHeight="1">
      <c r="A761" s="64" t="s">
        <v>1654</v>
      </c>
      <c r="B761" s="86" t="s">
        <v>1655</v>
      </c>
      <c r="C761" s="87" t="s">
        <v>2992</v>
      </c>
      <c r="D761" s="87" t="s">
        <v>2993</v>
      </c>
      <c r="E761" s="415" t="s">
        <v>3178</v>
      </c>
      <c r="F761" s="415" t="s">
        <v>1656</v>
      </c>
      <c r="G761" s="416"/>
      <c r="H761" s="416"/>
      <c r="I761" s="417"/>
      <c r="J761" s="418"/>
      <c r="K761" s="419"/>
      <c r="L761" s="46"/>
      <c r="M761" s="96"/>
      <c r="N761" s="88">
        <v>0</v>
      </c>
      <c r="O761" s="89">
        <v>0</v>
      </c>
      <c r="P761" s="89">
        <v>0</v>
      </c>
      <c r="Q761" s="89">
        <v>0</v>
      </c>
      <c r="R761" s="240">
        <f>IF(N761="","",Q761-N761)</f>
        <v>0</v>
      </c>
      <c r="S761" s="90" t="str">
        <f>IF(N761=0,"",R761/N761)</f>
        <v/>
      </c>
      <c r="T761" s="240">
        <f>IF(O761="","",Q761-O761)</f>
        <v>0</v>
      </c>
      <c r="U761" s="90" t="str">
        <f>IF(O761=0,"",T761/O761)</f>
        <v/>
      </c>
      <c r="V761" s="240">
        <f>IF(P761="","",Q761-P761)</f>
        <v>0</v>
      </c>
      <c r="W761" s="90" t="str">
        <f>IF(P761=0,"",V761/P761)</f>
        <v/>
      </c>
      <c r="Y761" s="62"/>
      <c r="Z761" s="62"/>
      <c r="AA761" s="62"/>
      <c r="AB761" s="62"/>
      <c r="AC761" s="62"/>
      <c r="AD761" s="62"/>
      <c r="AE761" s="62"/>
      <c r="AF761" s="62"/>
      <c r="AG761" s="62"/>
      <c r="AH761" s="62"/>
      <c r="AI761" s="62"/>
    </row>
    <row r="762" spans="1:35" ht="18" customHeight="1">
      <c r="A762" s="73" t="s">
        <v>1658</v>
      </c>
      <c r="B762" s="80" t="s">
        <v>1655</v>
      </c>
      <c r="C762" s="58" t="s">
        <v>2994</v>
      </c>
      <c r="D762" s="58" t="s">
        <v>2993</v>
      </c>
      <c r="E762" s="434" t="s">
        <v>1657</v>
      </c>
      <c r="F762" s="434" t="s">
        <v>1656</v>
      </c>
      <c r="G762" s="435"/>
      <c r="H762" s="435"/>
      <c r="I762" s="436"/>
      <c r="J762" s="437"/>
      <c r="K762" s="438"/>
      <c r="L762" s="46"/>
      <c r="M762" s="55"/>
      <c r="N762" s="88">
        <v>0</v>
      </c>
      <c r="O762" s="89">
        <v>0</v>
      </c>
      <c r="P762" s="89">
        <v>0</v>
      </c>
      <c r="Q762" s="89">
        <v>0</v>
      </c>
      <c r="R762" s="240">
        <f>IF(N762="","",Q762-N762)</f>
        <v>0</v>
      </c>
      <c r="S762" s="90" t="str">
        <f>IF(N762=0,"",R762/N762)</f>
        <v/>
      </c>
      <c r="T762" s="240">
        <f>IF(O762="","",Q762-O762)</f>
        <v>0</v>
      </c>
      <c r="U762" s="90" t="str">
        <f>IF(O762=0,"",T762/O762)</f>
        <v/>
      </c>
      <c r="V762" s="240">
        <f>IF(P762="","",Q762-P762)</f>
        <v>0</v>
      </c>
      <c r="W762" s="90" t="str">
        <f>IF(P762=0,"",V762/P762)</f>
        <v/>
      </c>
      <c r="Y762" s="62"/>
      <c r="Z762" s="62"/>
      <c r="AA762" s="62"/>
      <c r="AB762" s="62"/>
      <c r="AC762" s="62"/>
      <c r="AD762" s="62"/>
      <c r="AE762" s="62"/>
      <c r="AF762" s="62"/>
      <c r="AG762" s="62"/>
      <c r="AH762" s="62"/>
      <c r="AI762" s="62"/>
    </row>
    <row r="763" spans="1:35" ht="26.25" customHeight="1">
      <c r="A763" s="72" t="s">
        <v>3179</v>
      </c>
      <c r="B763" s="79" t="s">
        <v>1655</v>
      </c>
      <c r="C763" s="57" t="s">
        <v>2994</v>
      </c>
      <c r="D763" s="57" t="s">
        <v>2656</v>
      </c>
      <c r="E763" s="439" t="s">
        <v>4203</v>
      </c>
      <c r="F763" s="439" t="s">
        <v>4204</v>
      </c>
      <c r="G763" s="435" t="s">
        <v>231</v>
      </c>
      <c r="H763" s="435" t="s">
        <v>3180</v>
      </c>
      <c r="I763" s="436" t="s">
        <v>3181</v>
      </c>
      <c r="J763" s="437" t="s">
        <v>1661</v>
      </c>
      <c r="K763" s="438" t="s">
        <v>1665</v>
      </c>
      <c r="L763" s="46"/>
      <c r="M763" s="55"/>
      <c r="N763" s="88">
        <v>5151500.28</v>
      </c>
      <c r="O763" s="89">
        <v>0</v>
      </c>
      <c r="P763" s="89">
        <v>0</v>
      </c>
      <c r="Q763" s="89">
        <v>0</v>
      </c>
      <c r="R763" s="240">
        <f>IF(N763="","",Q763-N763)</f>
        <v>-5151500.28</v>
      </c>
      <c r="S763" s="90">
        <f>IF(N763=0,"",R763/N763)</f>
        <v>-1</v>
      </c>
      <c r="T763" s="240">
        <f>IF(O763="","",Q763-O763)</f>
        <v>0</v>
      </c>
      <c r="U763" s="90" t="str">
        <f>IF(O763=0,"",T763/O763)</f>
        <v/>
      </c>
      <c r="V763" s="240">
        <f>IF(P763="","",Q763-P763)</f>
        <v>0</v>
      </c>
      <c r="W763" s="90" t="str">
        <f>IF(P763=0,"",V763/P763)</f>
        <v/>
      </c>
      <c r="Y763" s="62"/>
      <c r="Z763" s="62"/>
      <c r="AA763" s="62"/>
      <c r="AB763" s="62"/>
      <c r="AC763" s="62"/>
      <c r="AD763" s="62"/>
      <c r="AE763" s="62"/>
      <c r="AF763" s="62"/>
      <c r="AG763" s="62"/>
      <c r="AH763" s="62"/>
      <c r="AI763" s="62"/>
    </row>
    <row r="764" spans="1:35" ht="26.25" customHeight="1">
      <c r="A764" s="72" t="s">
        <v>3182</v>
      </c>
      <c r="B764" s="79" t="s">
        <v>1655</v>
      </c>
      <c r="C764" s="57" t="s">
        <v>2994</v>
      </c>
      <c r="D764" s="57" t="s">
        <v>1289</v>
      </c>
      <c r="E764" s="439" t="s">
        <v>3183</v>
      </c>
      <c r="F764" s="439" t="s">
        <v>3184</v>
      </c>
      <c r="G764" s="435" t="s">
        <v>235</v>
      </c>
      <c r="H764" s="435" t="s">
        <v>3185</v>
      </c>
      <c r="I764" s="436" t="s">
        <v>3186</v>
      </c>
      <c r="J764" s="437" t="s">
        <v>1661</v>
      </c>
      <c r="K764" s="438" t="s">
        <v>1665</v>
      </c>
      <c r="L764" s="46"/>
      <c r="M764" s="55"/>
      <c r="N764" s="88">
        <v>191996.58</v>
      </c>
      <c r="O764" s="89">
        <v>0</v>
      </c>
      <c r="P764" s="89">
        <v>0</v>
      </c>
      <c r="Q764" s="89">
        <v>0</v>
      </c>
      <c r="R764" s="240">
        <f>IF(N764="","",Q764-N764)</f>
        <v>-191996.58</v>
      </c>
      <c r="S764" s="90">
        <f>IF(N764=0,"",R764/N764)</f>
        <v>-1</v>
      </c>
      <c r="T764" s="240">
        <f>IF(O764="","",Q764-O764)</f>
        <v>0</v>
      </c>
      <c r="U764" s="90" t="str">
        <f>IF(O764=0,"",T764/O764)</f>
        <v/>
      </c>
      <c r="V764" s="240">
        <f>IF(P764="","",Q764-P764)</f>
        <v>0</v>
      </c>
      <c r="W764" s="90" t="str">
        <f>IF(P764=0,"",V764/P764)</f>
        <v/>
      </c>
      <c r="Y764" s="62"/>
      <c r="Z764" s="62"/>
      <c r="AA764" s="62"/>
      <c r="AB764" s="62"/>
      <c r="AC764" s="62"/>
      <c r="AD764" s="62"/>
      <c r="AE764" s="62"/>
      <c r="AF764" s="62"/>
      <c r="AG764" s="62"/>
      <c r="AH764" s="62"/>
      <c r="AI764" s="62"/>
    </row>
    <row r="765" spans="1:35" ht="26.25" customHeight="1">
      <c r="A765" s="72" t="s">
        <v>3187</v>
      </c>
      <c r="B765" s="79" t="s">
        <v>1655</v>
      </c>
      <c r="C765" s="57" t="s">
        <v>2994</v>
      </c>
      <c r="D765" s="57" t="s">
        <v>1290</v>
      </c>
      <c r="E765" s="439" t="s">
        <v>3188</v>
      </c>
      <c r="F765" s="439" t="s">
        <v>3189</v>
      </c>
      <c r="G765" s="435" t="s">
        <v>237</v>
      </c>
      <c r="H765" s="435" t="s">
        <v>3190</v>
      </c>
      <c r="I765" s="436" t="s">
        <v>3191</v>
      </c>
      <c r="J765" s="437" t="s">
        <v>1661</v>
      </c>
      <c r="K765" s="438" t="s">
        <v>1665</v>
      </c>
      <c r="L765" s="46"/>
      <c r="M765" s="55"/>
      <c r="N765" s="88">
        <v>7374.81</v>
      </c>
      <c r="O765" s="89">
        <v>0</v>
      </c>
      <c r="P765" s="89">
        <v>0</v>
      </c>
      <c r="Q765" s="89">
        <v>0</v>
      </c>
      <c r="R765" s="240">
        <f>IF(N765="","",Q765-N765)</f>
        <v>-7374.81</v>
      </c>
      <c r="S765" s="90">
        <f>IF(N765=0,"",R765/N765)</f>
        <v>-1</v>
      </c>
      <c r="T765" s="240">
        <f>IF(O765="","",Q765-O765)</f>
        <v>0</v>
      </c>
      <c r="U765" s="90" t="str">
        <f>IF(O765=0,"",T765/O765)</f>
        <v/>
      </c>
      <c r="V765" s="240">
        <f>IF(P765="","",Q765-P765)</f>
        <v>0</v>
      </c>
      <c r="W765" s="90" t="str">
        <f>IF(P765=0,"",V765/P765)</f>
        <v/>
      </c>
      <c r="Y765" s="62"/>
      <c r="Z765" s="62"/>
      <c r="AA765" s="62"/>
      <c r="AB765" s="62"/>
      <c r="AC765" s="62"/>
      <c r="AD765" s="62"/>
      <c r="AE765" s="62"/>
      <c r="AF765" s="62"/>
      <c r="AG765" s="62"/>
      <c r="AH765" s="62"/>
      <c r="AI765" s="62"/>
    </row>
    <row r="766" spans="1:35" ht="26.25" customHeight="1">
      <c r="A766" s="72" t="s">
        <v>3192</v>
      </c>
      <c r="B766" s="79" t="s">
        <v>1655</v>
      </c>
      <c r="C766" s="57" t="s">
        <v>2994</v>
      </c>
      <c r="D766" s="57" t="s">
        <v>2305</v>
      </c>
      <c r="E766" s="439" t="s">
        <v>3193</v>
      </c>
      <c r="F766" s="439" t="s">
        <v>3194</v>
      </c>
      <c r="G766" s="435" t="s">
        <v>239</v>
      </c>
      <c r="H766" s="435" t="s">
        <v>3195</v>
      </c>
      <c r="I766" s="436" t="s">
        <v>3196</v>
      </c>
      <c r="J766" s="437" t="s">
        <v>1661</v>
      </c>
      <c r="K766" s="438" t="s">
        <v>1665</v>
      </c>
      <c r="L766" s="46"/>
      <c r="M766" s="55"/>
      <c r="N766" s="88">
        <v>271945.63</v>
      </c>
      <c r="O766" s="89">
        <v>0</v>
      </c>
      <c r="P766" s="89">
        <v>7000</v>
      </c>
      <c r="Q766" s="89">
        <v>0</v>
      </c>
      <c r="R766" s="240">
        <f>IF(N766="","",Q766-N766)</f>
        <v>-271945.63</v>
      </c>
      <c r="S766" s="90">
        <f>IF(N766=0,"",R766/N766)</f>
        <v>-1</v>
      </c>
      <c r="T766" s="240">
        <f>IF(O766="","",Q766-O766)</f>
        <v>0</v>
      </c>
      <c r="U766" s="90" t="str">
        <f>IF(O766=0,"",T766/O766)</f>
        <v/>
      </c>
      <c r="V766" s="240">
        <f>IF(P766="","",Q766-P766)</f>
        <v>-7000</v>
      </c>
      <c r="W766" s="90">
        <f>IF(P766=0,"",V766/P766)</f>
        <v>-1</v>
      </c>
      <c r="Y766" s="62"/>
      <c r="Z766" s="62"/>
      <c r="AA766" s="62"/>
      <c r="AB766" s="62"/>
      <c r="AC766" s="62"/>
      <c r="AD766" s="62"/>
      <c r="AE766" s="62"/>
      <c r="AF766" s="62"/>
      <c r="AG766" s="62"/>
      <c r="AH766" s="62"/>
      <c r="AI766" s="62"/>
    </row>
    <row r="767" spans="1:35" ht="36.75" customHeight="1">
      <c r="A767" s="72" t="s">
        <v>3197</v>
      </c>
      <c r="B767" s="79" t="s">
        <v>1655</v>
      </c>
      <c r="C767" s="57" t="s">
        <v>2994</v>
      </c>
      <c r="D767" s="57" t="s">
        <v>1990</v>
      </c>
      <c r="E767" s="439" t="s">
        <v>3198</v>
      </c>
      <c r="F767" s="439" t="s">
        <v>3199</v>
      </c>
      <c r="G767" s="435" t="s">
        <v>241</v>
      </c>
      <c r="H767" s="435" t="s">
        <v>3200</v>
      </c>
      <c r="I767" s="436" t="s">
        <v>3201</v>
      </c>
      <c r="J767" s="437" t="s">
        <v>1661</v>
      </c>
      <c r="K767" s="438" t="s">
        <v>1665</v>
      </c>
      <c r="L767" s="46"/>
      <c r="M767" s="55"/>
      <c r="N767" s="88">
        <v>301.41000000000003</v>
      </c>
      <c r="O767" s="89">
        <v>0</v>
      </c>
      <c r="P767" s="89">
        <v>0</v>
      </c>
      <c r="Q767" s="89">
        <v>0</v>
      </c>
      <c r="R767" s="240">
        <f>IF(N767="","",Q767-N767)</f>
        <v>-301.41000000000003</v>
      </c>
      <c r="S767" s="90">
        <f>IF(N767=0,"",R767/N767)</f>
        <v>-1</v>
      </c>
      <c r="T767" s="240">
        <f>IF(O767="","",Q767-O767)</f>
        <v>0</v>
      </c>
      <c r="U767" s="90" t="str">
        <f>IF(O767=0,"",T767/O767)</f>
        <v/>
      </c>
      <c r="V767" s="240">
        <f>IF(P767="","",Q767-P767)</f>
        <v>0</v>
      </c>
      <c r="W767" s="90" t="str">
        <f>IF(P767=0,"",V767/P767)</f>
        <v/>
      </c>
      <c r="Y767" s="62"/>
      <c r="Z767" s="62"/>
      <c r="AA767" s="62"/>
      <c r="AB767" s="62"/>
      <c r="AC767" s="62"/>
      <c r="AD767" s="62"/>
      <c r="AE767" s="62"/>
      <c r="AF767" s="62"/>
      <c r="AG767" s="62"/>
      <c r="AH767" s="62"/>
      <c r="AI767" s="62"/>
    </row>
    <row r="768" spans="1:35" ht="36.75" customHeight="1">
      <c r="A768" s="72" t="s">
        <v>3202</v>
      </c>
      <c r="B768" s="79" t="s">
        <v>1655</v>
      </c>
      <c r="C768" s="57" t="s">
        <v>2994</v>
      </c>
      <c r="D768" s="57" t="s">
        <v>2306</v>
      </c>
      <c r="E768" s="439" t="s">
        <v>3203</v>
      </c>
      <c r="F768" s="439" t="s">
        <v>3204</v>
      </c>
      <c r="G768" s="435" t="s">
        <v>243</v>
      </c>
      <c r="H768" s="435" t="s">
        <v>3205</v>
      </c>
      <c r="I768" s="436" t="s">
        <v>3206</v>
      </c>
      <c r="J768" s="437" t="s">
        <v>1661</v>
      </c>
      <c r="K768" s="438" t="s">
        <v>1665</v>
      </c>
      <c r="L768" s="46"/>
      <c r="M768" s="55"/>
      <c r="N768" s="88">
        <v>80353.91</v>
      </c>
      <c r="O768" s="89">
        <v>0</v>
      </c>
      <c r="P768" s="89">
        <v>50</v>
      </c>
      <c r="Q768" s="89">
        <v>0</v>
      </c>
      <c r="R768" s="240">
        <f>IF(N768="","",Q768-N768)</f>
        <v>-80353.91</v>
      </c>
      <c r="S768" s="90">
        <f>IF(N768=0,"",R768/N768)</f>
        <v>-1</v>
      </c>
      <c r="T768" s="240">
        <f>IF(O768="","",Q768-O768)</f>
        <v>0</v>
      </c>
      <c r="U768" s="90" t="str">
        <f>IF(O768=0,"",T768/O768)</f>
        <v/>
      </c>
      <c r="V768" s="240">
        <f>IF(P768="","",Q768-P768)</f>
        <v>-50</v>
      </c>
      <c r="W768" s="90">
        <f>IF(P768=0,"",V768/P768)</f>
        <v>-1</v>
      </c>
      <c r="Y768" s="62"/>
      <c r="Z768" s="62"/>
      <c r="AA768" s="62"/>
      <c r="AB768" s="62"/>
      <c r="AC768" s="62"/>
      <c r="AD768" s="62"/>
      <c r="AE768" s="62"/>
      <c r="AF768" s="62"/>
      <c r="AG768" s="62"/>
      <c r="AH768" s="62"/>
      <c r="AI768" s="62"/>
    </row>
    <row r="769" spans="1:35" ht="36.75" customHeight="1">
      <c r="A769" s="72" t="s">
        <v>3207</v>
      </c>
      <c r="B769" s="79" t="s">
        <v>1655</v>
      </c>
      <c r="C769" s="57" t="s">
        <v>2994</v>
      </c>
      <c r="D769" s="57" t="s">
        <v>2308</v>
      </c>
      <c r="E769" s="439" t="s">
        <v>3208</v>
      </c>
      <c r="F769" s="439" t="s">
        <v>5360</v>
      </c>
      <c r="G769" s="435" t="s">
        <v>245</v>
      </c>
      <c r="H769" s="435" t="s">
        <v>3209</v>
      </c>
      <c r="I769" s="436" t="s">
        <v>3210</v>
      </c>
      <c r="J769" s="437" t="s">
        <v>1661</v>
      </c>
      <c r="K769" s="438" t="s">
        <v>1665</v>
      </c>
      <c r="L769" s="46"/>
      <c r="M769" s="55"/>
      <c r="N769" s="88">
        <v>18831.32</v>
      </c>
      <c r="O769" s="89">
        <v>0</v>
      </c>
      <c r="P769" s="89">
        <v>150000</v>
      </c>
      <c r="Q769" s="89">
        <v>0</v>
      </c>
      <c r="R769" s="240">
        <f>IF(N769="","",Q769-N769)</f>
        <v>-18831.32</v>
      </c>
      <c r="S769" s="90">
        <f>IF(N769=0,"",R769/N769)</f>
        <v>-1</v>
      </c>
      <c r="T769" s="240">
        <f>IF(O769="","",Q769-O769)</f>
        <v>0</v>
      </c>
      <c r="U769" s="90" t="str">
        <f>IF(O769=0,"",T769/O769)</f>
        <v/>
      </c>
      <c r="V769" s="240">
        <f>IF(P769="","",Q769-P769)</f>
        <v>-150000</v>
      </c>
      <c r="W769" s="90">
        <f>IF(P769=0,"",V769/P769)</f>
        <v>-1</v>
      </c>
      <c r="Y769" s="62"/>
      <c r="Z769" s="62"/>
      <c r="AA769" s="62"/>
      <c r="AB769" s="62"/>
      <c r="AC769" s="62"/>
      <c r="AD769" s="62"/>
      <c r="AE769" s="62"/>
      <c r="AF769" s="62"/>
      <c r="AG769" s="62"/>
      <c r="AH769" s="62"/>
      <c r="AI769" s="62"/>
    </row>
    <row r="770" spans="1:35" ht="36.75" customHeight="1">
      <c r="A770" s="72" t="s">
        <v>3211</v>
      </c>
      <c r="B770" s="79" t="s">
        <v>1655</v>
      </c>
      <c r="C770" s="57" t="s">
        <v>2994</v>
      </c>
      <c r="D770" s="57" t="s">
        <v>2310</v>
      </c>
      <c r="E770" s="439" t="s">
        <v>3212</v>
      </c>
      <c r="F770" s="439" t="s">
        <v>3213</v>
      </c>
      <c r="G770" s="435" t="s">
        <v>247</v>
      </c>
      <c r="H770" s="435" t="s">
        <v>3214</v>
      </c>
      <c r="I770" s="436" t="s">
        <v>3215</v>
      </c>
      <c r="J770" s="437" t="s">
        <v>1661</v>
      </c>
      <c r="K770" s="438" t="s">
        <v>1665</v>
      </c>
      <c r="L770" s="46"/>
      <c r="M770" s="55"/>
      <c r="N770" s="88">
        <v>536664.47</v>
      </c>
      <c r="O770" s="89">
        <v>0</v>
      </c>
      <c r="P770" s="89">
        <v>502000</v>
      </c>
      <c r="Q770" s="89">
        <v>0</v>
      </c>
      <c r="R770" s="240">
        <f>IF(N770="","",Q770-N770)</f>
        <v>-536664.47</v>
      </c>
      <c r="S770" s="90">
        <f>IF(N770=0,"",R770/N770)</f>
        <v>-1</v>
      </c>
      <c r="T770" s="240">
        <f>IF(O770="","",Q770-O770)</f>
        <v>0</v>
      </c>
      <c r="U770" s="90" t="str">
        <f>IF(O770=0,"",T770/O770)</f>
        <v/>
      </c>
      <c r="V770" s="240">
        <f>IF(P770="","",Q770-P770)</f>
        <v>-502000</v>
      </c>
      <c r="W770" s="90">
        <f>IF(P770=0,"",V770/P770)</f>
        <v>-1</v>
      </c>
      <c r="Y770" s="62"/>
      <c r="Z770" s="62"/>
      <c r="AA770" s="62"/>
      <c r="AB770" s="62"/>
      <c r="AC770" s="62"/>
      <c r="AD770" s="62"/>
      <c r="AE770" s="62"/>
      <c r="AF770" s="62"/>
      <c r="AG770" s="62"/>
      <c r="AH770" s="62"/>
      <c r="AI770" s="62"/>
    </row>
    <row r="771" spans="1:35" ht="18" customHeight="1">
      <c r="A771" s="72" t="s">
        <v>3216</v>
      </c>
      <c r="B771" s="79" t="s">
        <v>1655</v>
      </c>
      <c r="C771" s="57" t="s">
        <v>2994</v>
      </c>
      <c r="D771" s="57" t="s">
        <v>3217</v>
      </c>
      <c r="E771" s="439" t="s">
        <v>4164</v>
      </c>
      <c r="F771" s="439" t="s">
        <v>4418</v>
      </c>
      <c r="G771" s="435" t="s">
        <v>249</v>
      </c>
      <c r="H771" s="435" t="s">
        <v>1659</v>
      </c>
      <c r="I771" s="436" t="s">
        <v>1660</v>
      </c>
      <c r="J771" s="437" t="s">
        <v>1661</v>
      </c>
      <c r="K771" s="438" t="s">
        <v>1665</v>
      </c>
      <c r="L771" s="46"/>
      <c r="M771" s="55"/>
      <c r="N771" s="88">
        <v>881347.66</v>
      </c>
      <c r="O771" s="89">
        <v>0</v>
      </c>
      <c r="P771" s="89">
        <v>255000</v>
      </c>
      <c r="Q771" s="89">
        <v>0</v>
      </c>
      <c r="R771" s="240">
        <f>IF(N771="","",Q771-N771)</f>
        <v>-881347.66</v>
      </c>
      <c r="S771" s="90">
        <f>IF(N771=0,"",R771/N771)</f>
        <v>-1</v>
      </c>
      <c r="T771" s="240">
        <f>IF(O771="","",Q771-O771)</f>
        <v>0</v>
      </c>
      <c r="U771" s="90" t="str">
        <f>IF(O771=0,"",T771/O771)</f>
        <v/>
      </c>
      <c r="V771" s="240">
        <f>IF(P771="","",Q771-P771)</f>
        <v>-255000</v>
      </c>
      <c r="W771" s="90">
        <f>IF(P771=0,"",V771/P771)</f>
        <v>-1</v>
      </c>
      <c r="Y771" s="62"/>
      <c r="Z771" s="62"/>
      <c r="AA771" s="62"/>
      <c r="AB771" s="62"/>
      <c r="AC771" s="62"/>
      <c r="AD771" s="62"/>
      <c r="AE771" s="62"/>
      <c r="AF771" s="62"/>
      <c r="AG771" s="62"/>
      <c r="AH771" s="62"/>
      <c r="AI771" s="62"/>
    </row>
    <row r="772" spans="1:35" ht="18" customHeight="1">
      <c r="A772" s="72" t="s">
        <v>1662</v>
      </c>
      <c r="B772" s="79" t="s">
        <v>1655</v>
      </c>
      <c r="C772" s="57" t="s">
        <v>2994</v>
      </c>
      <c r="D772" s="57" t="s">
        <v>3001</v>
      </c>
      <c r="E772" s="439" t="s">
        <v>1664</v>
      </c>
      <c r="F772" s="426" t="s">
        <v>1663</v>
      </c>
      <c r="G772" s="435" t="s">
        <v>1044</v>
      </c>
      <c r="H772" s="435" t="s">
        <v>3005</v>
      </c>
      <c r="I772" s="436" t="s">
        <v>1665</v>
      </c>
      <c r="J772" s="437" t="s">
        <v>1661</v>
      </c>
      <c r="K772" s="438" t="s">
        <v>1665</v>
      </c>
      <c r="L772" s="46"/>
      <c r="M772" s="55"/>
      <c r="N772" s="88">
        <v>345.46</v>
      </c>
      <c r="O772" s="89">
        <v>500</v>
      </c>
      <c r="P772" s="89">
        <v>100</v>
      </c>
      <c r="Q772" s="89">
        <v>500</v>
      </c>
      <c r="R772" s="240">
        <f>IF(N772="","",Q772-N772)</f>
        <v>154.54000000000002</v>
      </c>
      <c r="S772" s="90">
        <f>IF(N772=0,"",R772/N772)</f>
        <v>0.44734556822787019</v>
      </c>
      <c r="T772" s="240">
        <f>IF(O772="","",Q772-O772)</f>
        <v>0</v>
      </c>
      <c r="U772" s="90">
        <f>IF(O772=0,"",T772/O772)</f>
        <v>0</v>
      </c>
      <c r="V772" s="240">
        <f>IF(P772="","",Q772-P772)</f>
        <v>400</v>
      </c>
      <c r="W772" s="90">
        <f>IF(P772=0,"",V772/P772)</f>
        <v>4</v>
      </c>
      <c r="Y772" s="62"/>
      <c r="Z772" s="62"/>
      <c r="AA772" s="62"/>
      <c r="AB772" s="62"/>
      <c r="AC772" s="62"/>
      <c r="AD772" s="62"/>
      <c r="AE772" s="62"/>
      <c r="AF772" s="62"/>
      <c r="AG772" s="62"/>
      <c r="AH772" s="62"/>
      <c r="AI772" s="62"/>
    </row>
    <row r="773" spans="1:35" ht="18" customHeight="1">
      <c r="A773" s="72" t="s">
        <v>1666</v>
      </c>
      <c r="B773" s="79" t="s">
        <v>1655</v>
      </c>
      <c r="C773" s="57" t="s">
        <v>2994</v>
      </c>
      <c r="D773" s="57" t="s">
        <v>2463</v>
      </c>
      <c r="E773" s="439" t="s">
        <v>5361</v>
      </c>
      <c r="F773" s="439" t="s">
        <v>1667</v>
      </c>
      <c r="G773" s="435" t="s">
        <v>1044</v>
      </c>
      <c r="H773" s="435" t="s">
        <v>3005</v>
      </c>
      <c r="I773" s="436" t="s">
        <v>1665</v>
      </c>
      <c r="J773" s="437" t="s">
        <v>1661</v>
      </c>
      <c r="K773" s="438" t="s">
        <v>1665</v>
      </c>
      <c r="L773" s="46"/>
      <c r="M773" s="55"/>
      <c r="N773" s="88">
        <v>0</v>
      </c>
      <c r="O773" s="89">
        <v>0</v>
      </c>
      <c r="P773" s="89">
        <v>0</v>
      </c>
      <c r="Q773" s="89">
        <v>0</v>
      </c>
      <c r="R773" s="240">
        <f>IF(N773="","",Q773-N773)</f>
        <v>0</v>
      </c>
      <c r="S773" s="90" t="str">
        <f>IF(N773=0,"",R773/N773)</f>
        <v/>
      </c>
      <c r="T773" s="240">
        <f>IF(O773="","",Q773-O773)</f>
        <v>0</v>
      </c>
      <c r="U773" s="90" t="str">
        <f>IF(O773=0,"",T773/O773)</f>
        <v/>
      </c>
      <c r="V773" s="240">
        <f>IF(P773="","",Q773-P773)</f>
        <v>0</v>
      </c>
      <c r="W773" s="90" t="str">
        <f>IF(P773=0,"",V773/P773)</f>
        <v/>
      </c>
      <c r="Y773" s="62"/>
      <c r="Z773" s="62"/>
      <c r="AA773" s="62"/>
      <c r="AB773" s="62"/>
      <c r="AC773" s="62"/>
      <c r="AD773" s="62"/>
      <c r="AE773" s="62"/>
      <c r="AF773" s="62"/>
      <c r="AG773" s="62"/>
      <c r="AH773" s="62"/>
      <c r="AI773" s="62"/>
    </row>
    <row r="774" spans="1:35" ht="18" customHeight="1">
      <c r="A774" s="73" t="s">
        <v>1668</v>
      </c>
      <c r="B774" s="80" t="s">
        <v>1655</v>
      </c>
      <c r="C774" s="58" t="s">
        <v>2995</v>
      </c>
      <c r="D774" s="58" t="s">
        <v>2993</v>
      </c>
      <c r="E774" s="434" t="s">
        <v>1669</v>
      </c>
      <c r="F774" s="420" t="s">
        <v>3006</v>
      </c>
      <c r="G774" s="435"/>
      <c r="H774" s="435"/>
      <c r="I774" s="436"/>
      <c r="J774" s="437"/>
      <c r="K774" s="438"/>
      <c r="L774" s="46"/>
      <c r="M774" s="55"/>
      <c r="N774" s="88">
        <v>0</v>
      </c>
      <c r="O774" s="89">
        <v>0</v>
      </c>
      <c r="P774" s="89">
        <v>0</v>
      </c>
      <c r="Q774" s="89">
        <v>0</v>
      </c>
      <c r="R774" s="240">
        <f>IF(N774="","",Q774-N774)</f>
        <v>0</v>
      </c>
      <c r="S774" s="90" t="str">
        <f>IF(N774=0,"",R774/N774)</f>
        <v/>
      </c>
      <c r="T774" s="240">
        <f>IF(O774="","",Q774-O774)</f>
        <v>0</v>
      </c>
      <c r="U774" s="90" t="str">
        <f>IF(O774=0,"",T774/O774)</f>
        <v/>
      </c>
      <c r="V774" s="240">
        <f>IF(P774="","",Q774-P774)</f>
        <v>0</v>
      </c>
      <c r="W774" s="90" t="str">
        <f>IF(P774=0,"",V774/P774)</f>
        <v/>
      </c>
      <c r="Y774" s="62"/>
      <c r="Z774" s="62"/>
      <c r="AA774" s="62"/>
      <c r="AB774" s="62"/>
      <c r="AC774" s="62"/>
      <c r="AD774" s="62"/>
      <c r="AE774" s="62"/>
      <c r="AF774" s="62"/>
      <c r="AG774" s="62"/>
      <c r="AH774" s="62"/>
      <c r="AI774" s="62"/>
    </row>
    <row r="775" spans="1:35" ht="36.75" customHeight="1">
      <c r="A775" s="72" t="s">
        <v>4886</v>
      </c>
      <c r="B775" s="77" t="s">
        <v>1655</v>
      </c>
      <c r="C775" s="49" t="s">
        <v>2995</v>
      </c>
      <c r="D775" s="49" t="s">
        <v>2911</v>
      </c>
      <c r="E775" s="426" t="s">
        <v>4887</v>
      </c>
      <c r="F775" s="426" t="s">
        <v>5144</v>
      </c>
      <c r="G775" s="398" t="s">
        <v>4700</v>
      </c>
      <c r="H775" s="398" t="s">
        <v>4888</v>
      </c>
      <c r="I775" s="430" t="s">
        <v>4889</v>
      </c>
      <c r="J775" s="428" t="s">
        <v>1661</v>
      </c>
      <c r="K775" s="429" t="s">
        <v>1665</v>
      </c>
      <c r="L775" s="46"/>
      <c r="M775" s="55"/>
      <c r="N775" s="88">
        <v>0</v>
      </c>
      <c r="O775" s="89">
        <v>0</v>
      </c>
      <c r="P775" s="89">
        <v>0</v>
      </c>
      <c r="Q775" s="89">
        <v>0</v>
      </c>
      <c r="R775" s="240">
        <f>IF(N775="","",Q775-N775)</f>
        <v>0</v>
      </c>
      <c r="S775" s="90" t="str">
        <f>IF(N775=0,"",R775/N775)</f>
        <v/>
      </c>
      <c r="T775" s="240">
        <f>IF(O775="","",Q775-O775)</f>
        <v>0</v>
      </c>
      <c r="U775" s="90" t="str">
        <f>IF(O775=0,"",T775/O775)</f>
        <v/>
      </c>
      <c r="V775" s="240">
        <f>IF(P775="","",Q775-P775)</f>
        <v>0</v>
      </c>
      <c r="W775" s="90" t="str">
        <f>IF(P775=0,"",V775/P775)</f>
        <v/>
      </c>
      <c r="Y775" s="62"/>
      <c r="Z775" s="62"/>
      <c r="AA775" s="62"/>
      <c r="AB775" s="62"/>
      <c r="AC775" s="62"/>
      <c r="AD775" s="62"/>
      <c r="AE775" s="62"/>
      <c r="AF775" s="62"/>
      <c r="AG775" s="62"/>
      <c r="AH775" s="62"/>
      <c r="AI775" s="62"/>
    </row>
    <row r="776" spans="1:35" ht="26.25" customHeight="1">
      <c r="A776" s="72" t="s">
        <v>3007</v>
      </c>
      <c r="B776" s="79" t="s">
        <v>1655</v>
      </c>
      <c r="C776" s="57" t="s">
        <v>2995</v>
      </c>
      <c r="D776" s="57" t="s">
        <v>2656</v>
      </c>
      <c r="E776" s="426" t="s">
        <v>4205</v>
      </c>
      <c r="F776" s="426" t="s">
        <v>4206</v>
      </c>
      <c r="G776" s="435" t="s">
        <v>255</v>
      </c>
      <c r="H776" s="399" t="s">
        <v>4890</v>
      </c>
      <c r="I776" s="436" t="s">
        <v>3008</v>
      </c>
      <c r="J776" s="437" t="s">
        <v>1661</v>
      </c>
      <c r="K776" s="438" t="s">
        <v>1665</v>
      </c>
      <c r="L776" s="46"/>
      <c r="M776" s="55"/>
      <c r="N776" s="88">
        <v>0</v>
      </c>
      <c r="O776" s="89">
        <v>0</v>
      </c>
      <c r="P776" s="89">
        <v>0</v>
      </c>
      <c r="Q776" s="89">
        <v>0</v>
      </c>
      <c r="R776" s="240">
        <f>IF(N776="","",Q776-N776)</f>
        <v>0</v>
      </c>
      <c r="S776" s="90" t="str">
        <f>IF(N776=0,"",R776/N776)</f>
        <v/>
      </c>
      <c r="T776" s="240">
        <f>IF(O776="","",Q776-O776)</f>
        <v>0</v>
      </c>
      <c r="U776" s="90" t="str">
        <f>IF(O776=0,"",T776/O776)</f>
        <v/>
      </c>
      <c r="V776" s="240">
        <f>IF(P776="","",Q776-P776)</f>
        <v>0</v>
      </c>
      <c r="W776" s="90" t="str">
        <f>IF(P776=0,"",V776/P776)</f>
        <v/>
      </c>
      <c r="Y776" s="62"/>
      <c r="Z776" s="62"/>
      <c r="AA776" s="62"/>
      <c r="AB776" s="62"/>
      <c r="AC776" s="62"/>
      <c r="AD776" s="62"/>
      <c r="AE776" s="62"/>
      <c r="AF776" s="62"/>
      <c r="AG776" s="62"/>
      <c r="AH776" s="62"/>
      <c r="AI776" s="62"/>
    </row>
    <row r="777" spans="1:35" ht="18" customHeight="1">
      <c r="A777" s="72" t="s">
        <v>3009</v>
      </c>
      <c r="B777" s="79" t="s">
        <v>1655</v>
      </c>
      <c r="C777" s="57" t="s">
        <v>2995</v>
      </c>
      <c r="D777" s="57" t="s">
        <v>1289</v>
      </c>
      <c r="E777" s="426" t="s">
        <v>3010</v>
      </c>
      <c r="F777" s="426" t="s">
        <v>3011</v>
      </c>
      <c r="G777" s="435" t="s">
        <v>256</v>
      </c>
      <c r="H777" s="399" t="s">
        <v>4891</v>
      </c>
      <c r="I777" s="436" t="s">
        <v>3012</v>
      </c>
      <c r="J777" s="437" t="s">
        <v>1661</v>
      </c>
      <c r="K777" s="438" t="s">
        <v>1665</v>
      </c>
      <c r="L777" s="46"/>
      <c r="M777" s="55"/>
      <c r="N777" s="88">
        <v>170606.9</v>
      </c>
      <c r="O777" s="89">
        <v>0</v>
      </c>
      <c r="P777" s="89">
        <v>0</v>
      </c>
      <c r="Q777" s="89">
        <v>0</v>
      </c>
      <c r="R777" s="240">
        <f>IF(N777="","",Q777-N777)</f>
        <v>-170606.9</v>
      </c>
      <c r="S777" s="90">
        <f>IF(N777=0,"",R777/N777)</f>
        <v>-1</v>
      </c>
      <c r="T777" s="240">
        <f>IF(O777="","",Q777-O777)</f>
        <v>0</v>
      </c>
      <c r="U777" s="90" t="str">
        <f>IF(O777=0,"",T777/O777)</f>
        <v/>
      </c>
      <c r="V777" s="240">
        <f>IF(P777="","",Q777-P777)</f>
        <v>0</v>
      </c>
      <c r="W777" s="90" t="str">
        <f>IF(P777=0,"",V777/P777)</f>
        <v/>
      </c>
      <c r="Y777" s="62"/>
      <c r="Z777" s="62"/>
      <c r="AA777" s="62"/>
      <c r="AB777" s="62"/>
      <c r="AC777" s="62"/>
      <c r="AD777" s="62"/>
      <c r="AE777" s="62"/>
      <c r="AF777" s="62"/>
      <c r="AG777" s="62"/>
      <c r="AH777" s="62"/>
      <c r="AI777" s="62"/>
    </row>
    <row r="778" spans="1:35" ht="26.25" customHeight="1">
      <c r="A778" s="72" t="s">
        <v>3013</v>
      </c>
      <c r="B778" s="79" t="s">
        <v>1655</v>
      </c>
      <c r="C778" s="57" t="s">
        <v>2995</v>
      </c>
      <c r="D778" s="57" t="s">
        <v>1290</v>
      </c>
      <c r="E778" s="426" t="s">
        <v>3014</v>
      </c>
      <c r="F778" s="426" t="s">
        <v>3015</v>
      </c>
      <c r="G778" s="435" t="s">
        <v>257</v>
      </c>
      <c r="H778" s="399" t="s">
        <v>4892</v>
      </c>
      <c r="I778" s="436" t="s">
        <v>3016</v>
      </c>
      <c r="J778" s="437" t="s">
        <v>1661</v>
      </c>
      <c r="K778" s="438" t="s">
        <v>1665</v>
      </c>
      <c r="L778" s="46"/>
      <c r="M778" s="55"/>
      <c r="N778" s="88">
        <v>8305.3799999999992</v>
      </c>
      <c r="O778" s="89">
        <v>0</v>
      </c>
      <c r="P778" s="89">
        <v>0</v>
      </c>
      <c r="Q778" s="89">
        <v>0</v>
      </c>
      <c r="R778" s="240">
        <f>IF(N778="","",Q778-N778)</f>
        <v>-8305.3799999999992</v>
      </c>
      <c r="S778" s="90">
        <f>IF(N778=0,"",R778/N778)</f>
        <v>-1</v>
      </c>
      <c r="T778" s="240">
        <f>IF(O778="","",Q778-O778)</f>
        <v>0</v>
      </c>
      <c r="U778" s="90" t="str">
        <f>IF(O778=0,"",T778/O778)</f>
        <v/>
      </c>
      <c r="V778" s="240">
        <f>IF(P778="","",Q778-P778)</f>
        <v>0</v>
      </c>
      <c r="W778" s="90" t="str">
        <f>IF(P778=0,"",V778/P778)</f>
        <v/>
      </c>
      <c r="Y778" s="62"/>
      <c r="Z778" s="62"/>
      <c r="AA778" s="62"/>
      <c r="AB778" s="62"/>
      <c r="AC778" s="62"/>
      <c r="AD778" s="62"/>
      <c r="AE778" s="62"/>
      <c r="AF778" s="62"/>
      <c r="AG778" s="62"/>
      <c r="AH778" s="62"/>
      <c r="AI778" s="62"/>
    </row>
    <row r="779" spans="1:35" ht="26.25" customHeight="1">
      <c r="A779" s="72" t="s">
        <v>3017</v>
      </c>
      <c r="B779" s="79" t="s">
        <v>1655</v>
      </c>
      <c r="C779" s="57" t="s">
        <v>2995</v>
      </c>
      <c r="D779" s="57" t="s">
        <v>2305</v>
      </c>
      <c r="E779" s="426" t="s">
        <v>3018</v>
      </c>
      <c r="F779" s="426" t="s">
        <v>3019</v>
      </c>
      <c r="G779" s="435" t="s">
        <v>1040</v>
      </c>
      <c r="H779" s="399" t="s">
        <v>4893</v>
      </c>
      <c r="I779" s="436" t="s">
        <v>3020</v>
      </c>
      <c r="J779" s="437" t="s">
        <v>1661</v>
      </c>
      <c r="K779" s="438" t="s">
        <v>1665</v>
      </c>
      <c r="L779" s="46"/>
      <c r="M779" s="55"/>
      <c r="N779" s="88">
        <v>0</v>
      </c>
      <c r="O779" s="89">
        <v>0</v>
      </c>
      <c r="P779" s="89">
        <v>0</v>
      </c>
      <c r="Q779" s="89">
        <v>0</v>
      </c>
      <c r="R779" s="240">
        <f>IF(N779="","",Q779-N779)</f>
        <v>0</v>
      </c>
      <c r="S779" s="90" t="str">
        <f>IF(N779=0,"",R779/N779)</f>
        <v/>
      </c>
      <c r="T779" s="240">
        <f>IF(O779="","",Q779-O779)</f>
        <v>0</v>
      </c>
      <c r="U779" s="90" t="str">
        <f>IF(O779=0,"",T779/O779)</f>
        <v/>
      </c>
      <c r="V779" s="240">
        <f>IF(P779="","",Q779-P779)</f>
        <v>0</v>
      </c>
      <c r="W779" s="90" t="str">
        <f>IF(P779=0,"",V779/P779)</f>
        <v/>
      </c>
      <c r="Y779" s="62"/>
      <c r="Z779" s="62"/>
      <c r="AA779" s="62"/>
      <c r="AB779" s="62"/>
      <c r="AC779" s="62"/>
      <c r="AD779" s="62"/>
      <c r="AE779" s="62"/>
      <c r="AF779" s="62"/>
      <c r="AG779" s="62"/>
      <c r="AH779" s="62"/>
      <c r="AI779" s="62"/>
    </row>
    <row r="780" spans="1:35" ht="37.5" customHeight="1">
      <c r="A780" s="72" t="s">
        <v>3021</v>
      </c>
      <c r="B780" s="79" t="s">
        <v>1655</v>
      </c>
      <c r="C780" s="57" t="s">
        <v>2995</v>
      </c>
      <c r="D780" s="57" t="s">
        <v>1990</v>
      </c>
      <c r="E780" s="426" t="s">
        <v>4137</v>
      </c>
      <c r="F780" s="426" t="s">
        <v>5145</v>
      </c>
      <c r="G780" s="435" t="s">
        <v>1041</v>
      </c>
      <c r="H780" s="399" t="s">
        <v>4894</v>
      </c>
      <c r="I780" s="436" t="s">
        <v>2465</v>
      </c>
      <c r="J780" s="437" t="s">
        <v>1661</v>
      </c>
      <c r="K780" s="438" t="s">
        <v>1665</v>
      </c>
      <c r="L780" s="46"/>
      <c r="M780" s="55"/>
      <c r="N780" s="88">
        <v>0</v>
      </c>
      <c r="O780" s="89">
        <v>0</v>
      </c>
      <c r="P780" s="89">
        <v>0</v>
      </c>
      <c r="Q780" s="89">
        <v>0</v>
      </c>
      <c r="R780" s="240">
        <f>IF(N780="","",Q780-N780)</f>
        <v>0</v>
      </c>
      <c r="S780" s="90" t="str">
        <f>IF(N780=0,"",R780/N780)</f>
        <v/>
      </c>
      <c r="T780" s="240">
        <f>IF(O780="","",Q780-O780)</f>
        <v>0</v>
      </c>
      <c r="U780" s="90" t="str">
        <f>IF(O780=0,"",T780/O780)</f>
        <v/>
      </c>
      <c r="V780" s="240">
        <f>IF(P780="","",Q780-P780)</f>
        <v>0</v>
      </c>
      <c r="W780" s="90" t="str">
        <f>IF(P780=0,"",V780/P780)</f>
        <v/>
      </c>
      <c r="Y780" s="62"/>
      <c r="Z780" s="62"/>
      <c r="AA780" s="62"/>
      <c r="AB780" s="62"/>
      <c r="AC780" s="62"/>
      <c r="AD780" s="62"/>
      <c r="AE780" s="62"/>
      <c r="AF780" s="62"/>
      <c r="AG780" s="62"/>
      <c r="AH780" s="62"/>
      <c r="AI780" s="62"/>
    </row>
    <row r="781" spans="1:35" ht="26.25" customHeight="1">
      <c r="A781" s="72" t="s">
        <v>2466</v>
      </c>
      <c r="B781" s="79" t="s">
        <v>1655</v>
      </c>
      <c r="C781" s="57" t="s">
        <v>2995</v>
      </c>
      <c r="D781" s="57" t="s">
        <v>2306</v>
      </c>
      <c r="E781" s="426" t="s">
        <v>4138</v>
      </c>
      <c r="F781" s="426" t="s">
        <v>2467</v>
      </c>
      <c r="G781" s="435" t="s">
        <v>1042</v>
      </c>
      <c r="H781" s="399" t="s">
        <v>4895</v>
      </c>
      <c r="I781" s="436" t="s">
        <v>2468</v>
      </c>
      <c r="J781" s="437" t="s">
        <v>1661</v>
      </c>
      <c r="K781" s="438" t="s">
        <v>1665</v>
      </c>
      <c r="L781" s="46"/>
      <c r="M781" s="55"/>
      <c r="N781" s="88">
        <v>31.82</v>
      </c>
      <c r="O781" s="89">
        <v>0</v>
      </c>
      <c r="P781" s="89">
        <v>0</v>
      </c>
      <c r="Q781" s="89">
        <v>0</v>
      </c>
      <c r="R781" s="240">
        <f>IF(N781="","",Q781-N781)</f>
        <v>-31.82</v>
      </c>
      <c r="S781" s="90">
        <f>IF(N781=0,"",R781/N781)</f>
        <v>-1</v>
      </c>
      <c r="T781" s="240">
        <f>IF(O781="","",Q781-O781)</f>
        <v>0</v>
      </c>
      <c r="U781" s="90" t="str">
        <f>IF(O781=0,"",T781/O781)</f>
        <v/>
      </c>
      <c r="V781" s="240">
        <f>IF(P781="","",Q781-P781)</f>
        <v>0</v>
      </c>
      <c r="W781" s="90" t="str">
        <f>IF(P781=0,"",V781/P781)</f>
        <v/>
      </c>
      <c r="Y781" s="62"/>
      <c r="Z781" s="62"/>
      <c r="AA781" s="62"/>
      <c r="AB781" s="62"/>
      <c r="AC781" s="62"/>
      <c r="AD781" s="62"/>
      <c r="AE781" s="62"/>
      <c r="AF781" s="62"/>
      <c r="AG781" s="62"/>
      <c r="AH781" s="62"/>
      <c r="AI781" s="62"/>
    </row>
    <row r="782" spans="1:35" ht="14.25" customHeight="1">
      <c r="A782" s="72" t="s">
        <v>2469</v>
      </c>
      <c r="B782" s="79" t="s">
        <v>1655</v>
      </c>
      <c r="C782" s="57" t="s">
        <v>2995</v>
      </c>
      <c r="D782" s="57" t="s">
        <v>2308</v>
      </c>
      <c r="E782" s="426" t="s">
        <v>2470</v>
      </c>
      <c r="F782" s="426" t="s">
        <v>2471</v>
      </c>
      <c r="G782" s="435" t="s">
        <v>1043</v>
      </c>
      <c r="H782" s="399" t="s">
        <v>4896</v>
      </c>
      <c r="I782" s="436" t="s">
        <v>2472</v>
      </c>
      <c r="J782" s="437" t="s">
        <v>1661</v>
      </c>
      <c r="K782" s="438" t="s">
        <v>1665</v>
      </c>
      <c r="L782" s="46"/>
      <c r="M782" s="55"/>
      <c r="N782" s="88">
        <v>60549.09</v>
      </c>
      <c r="O782" s="89">
        <v>0</v>
      </c>
      <c r="P782" s="89">
        <v>22000</v>
      </c>
      <c r="Q782" s="89">
        <v>0</v>
      </c>
      <c r="R782" s="240">
        <f>IF(N782="","",Q782-N782)</f>
        <v>-60549.09</v>
      </c>
      <c r="S782" s="90">
        <f>IF(N782=0,"",R782/N782)</f>
        <v>-1</v>
      </c>
      <c r="T782" s="240">
        <f>IF(O782="","",Q782-O782)</f>
        <v>0</v>
      </c>
      <c r="U782" s="90" t="str">
        <f>IF(O782=0,"",T782/O782)</f>
        <v/>
      </c>
      <c r="V782" s="240">
        <f>IF(P782="","",Q782-P782)</f>
        <v>-22000</v>
      </c>
      <c r="W782" s="90">
        <f>IF(P782=0,"",V782/P782)</f>
        <v>-1</v>
      </c>
      <c r="Y782" s="62"/>
      <c r="Z782" s="62"/>
      <c r="AA782" s="62"/>
      <c r="AB782" s="62"/>
      <c r="AC782" s="62"/>
      <c r="AD782" s="62"/>
      <c r="AE782" s="62"/>
      <c r="AF782" s="62"/>
      <c r="AG782" s="62"/>
      <c r="AH782" s="62"/>
      <c r="AI782" s="62"/>
    </row>
    <row r="783" spans="1:35" ht="26.25" customHeight="1">
      <c r="A783" s="73" t="s">
        <v>2473</v>
      </c>
      <c r="B783" s="80" t="s">
        <v>1655</v>
      </c>
      <c r="C783" s="58" t="s">
        <v>2678</v>
      </c>
      <c r="D783" s="58" t="s">
        <v>2993</v>
      </c>
      <c r="E783" s="434" t="s">
        <v>2474</v>
      </c>
      <c r="F783" s="434" t="s">
        <v>2475</v>
      </c>
      <c r="G783" s="435"/>
      <c r="H783" s="435"/>
      <c r="I783" s="436"/>
      <c r="J783" s="437"/>
      <c r="K783" s="438"/>
      <c r="L783" s="46"/>
      <c r="M783" s="55"/>
      <c r="N783" s="88">
        <v>0</v>
      </c>
      <c r="O783" s="89">
        <v>0</v>
      </c>
      <c r="P783" s="89">
        <v>0</v>
      </c>
      <c r="Q783" s="89">
        <v>0</v>
      </c>
      <c r="R783" s="240">
        <f>IF(N783="","",Q783-N783)</f>
        <v>0</v>
      </c>
      <c r="S783" s="90" t="str">
        <f>IF(N783=0,"",R783/N783)</f>
        <v/>
      </c>
      <c r="T783" s="240">
        <f>IF(O783="","",Q783-O783)</f>
        <v>0</v>
      </c>
      <c r="U783" s="90" t="str">
        <f>IF(O783=0,"",T783/O783)</f>
        <v/>
      </c>
      <c r="V783" s="240">
        <f>IF(P783="","",Q783-P783)</f>
        <v>0</v>
      </c>
      <c r="W783" s="90" t="str">
        <f>IF(P783=0,"",V783/P783)</f>
        <v/>
      </c>
      <c r="Y783" s="62"/>
      <c r="Z783" s="62"/>
      <c r="AA783" s="62"/>
      <c r="AB783" s="62"/>
      <c r="AC783" s="62"/>
      <c r="AD783" s="62"/>
      <c r="AE783" s="62"/>
      <c r="AF783" s="62"/>
      <c r="AG783" s="62"/>
      <c r="AH783" s="62"/>
      <c r="AI783" s="62"/>
    </row>
    <row r="784" spans="1:35" ht="26.25" customHeight="1">
      <c r="A784" s="72" t="s">
        <v>2476</v>
      </c>
      <c r="B784" s="79" t="s">
        <v>1655</v>
      </c>
      <c r="C784" s="57" t="s">
        <v>2678</v>
      </c>
      <c r="D784" s="57" t="s">
        <v>2991</v>
      </c>
      <c r="E784" s="426" t="s">
        <v>2474</v>
      </c>
      <c r="F784" s="426" t="s">
        <v>2475</v>
      </c>
      <c r="G784" s="435" t="s">
        <v>415</v>
      </c>
      <c r="H784" s="435" t="s">
        <v>2477</v>
      </c>
      <c r="I784" s="430" t="s">
        <v>2478</v>
      </c>
      <c r="J784" s="437" t="s">
        <v>1661</v>
      </c>
      <c r="K784" s="438" t="s">
        <v>1665</v>
      </c>
      <c r="L784" s="46"/>
      <c r="M784" s="55"/>
      <c r="N784" s="88">
        <v>0</v>
      </c>
      <c r="O784" s="89">
        <v>0</v>
      </c>
      <c r="P784" s="89">
        <v>0</v>
      </c>
      <c r="Q784" s="89">
        <v>0</v>
      </c>
      <c r="R784" s="240">
        <f>IF(N784="","",Q784-N784)</f>
        <v>0</v>
      </c>
      <c r="S784" s="90" t="str">
        <f>IF(N784=0,"",R784/N784)</f>
        <v/>
      </c>
      <c r="T784" s="240">
        <f>IF(O784="","",Q784-O784)</f>
        <v>0</v>
      </c>
      <c r="U784" s="90" t="str">
        <f>IF(O784=0,"",T784/O784)</f>
        <v/>
      </c>
      <c r="V784" s="240">
        <f>IF(P784="","",Q784-P784)</f>
        <v>0</v>
      </c>
      <c r="W784" s="90" t="str">
        <f>IF(P784=0,"",V784/P784)</f>
        <v/>
      </c>
      <c r="Y784" s="62"/>
      <c r="Z784" s="62"/>
      <c r="AA784" s="62"/>
      <c r="AB784" s="62"/>
      <c r="AC784" s="62"/>
      <c r="AD784" s="62"/>
      <c r="AE784" s="62"/>
      <c r="AF784" s="62"/>
      <c r="AG784" s="62"/>
      <c r="AH784" s="62"/>
      <c r="AI784" s="62"/>
    </row>
    <row r="785" spans="1:35" ht="15.75" customHeight="1">
      <c r="A785" s="73" t="s">
        <v>1670</v>
      </c>
      <c r="B785" s="80" t="s">
        <v>1655</v>
      </c>
      <c r="C785" s="58" t="s">
        <v>2997</v>
      </c>
      <c r="D785" s="58" t="s">
        <v>2993</v>
      </c>
      <c r="E785" s="420" t="s">
        <v>1671</v>
      </c>
      <c r="F785" s="420" t="s">
        <v>5396</v>
      </c>
      <c r="G785" s="435"/>
      <c r="H785" s="435"/>
      <c r="I785" s="436"/>
      <c r="J785" s="437"/>
      <c r="K785" s="438"/>
      <c r="L785" s="46"/>
      <c r="M785" s="55"/>
      <c r="N785" s="88">
        <v>0</v>
      </c>
      <c r="O785" s="89">
        <v>0</v>
      </c>
      <c r="P785" s="89">
        <v>0</v>
      </c>
      <c r="Q785" s="89">
        <v>0</v>
      </c>
      <c r="R785" s="240">
        <f>IF(N785="","",Q785-N785)</f>
        <v>0</v>
      </c>
      <c r="S785" s="90" t="str">
        <f>IF(N785=0,"",R785/N785)</f>
        <v/>
      </c>
      <c r="T785" s="240">
        <f>IF(O785="","",Q785-O785)</f>
        <v>0</v>
      </c>
      <c r="U785" s="90" t="str">
        <f>IF(O785=0,"",T785/O785)</f>
        <v/>
      </c>
      <c r="V785" s="240">
        <f>IF(P785="","",Q785-P785)</f>
        <v>0</v>
      </c>
      <c r="W785" s="90" t="str">
        <f>IF(P785=0,"",V785/P785)</f>
        <v/>
      </c>
      <c r="Y785" s="62"/>
      <c r="Z785" s="62"/>
      <c r="AA785" s="62"/>
      <c r="AB785" s="62"/>
      <c r="AC785" s="62"/>
      <c r="AD785" s="62"/>
      <c r="AE785" s="62"/>
      <c r="AF785" s="62"/>
      <c r="AG785" s="62"/>
      <c r="AH785" s="62"/>
      <c r="AI785" s="62"/>
    </row>
    <row r="786" spans="1:35" ht="15.75" customHeight="1">
      <c r="A786" s="72" t="s">
        <v>1672</v>
      </c>
      <c r="B786" s="79" t="s">
        <v>1655</v>
      </c>
      <c r="C786" s="57" t="s">
        <v>2997</v>
      </c>
      <c r="D786" s="57" t="s">
        <v>2991</v>
      </c>
      <c r="E786" s="426" t="s">
        <v>1673</v>
      </c>
      <c r="F786" s="426" t="s">
        <v>5362</v>
      </c>
      <c r="G786" s="435" t="s">
        <v>818</v>
      </c>
      <c r="H786" s="435" t="s">
        <v>2479</v>
      </c>
      <c r="I786" s="436" t="s">
        <v>1674</v>
      </c>
      <c r="J786" s="437" t="s">
        <v>2726</v>
      </c>
      <c r="K786" s="438" t="s">
        <v>2727</v>
      </c>
      <c r="L786" s="46"/>
      <c r="M786" s="55"/>
      <c r="N786" s="88">
        <v>0</v>
      </c>
      <c r="O786" s="89">
        <v>0</v>
      </c>
      <c r="P786" s="89">
        <v>3000</v>
      </c>
      <c r="Q786" s="89">
        <v>0</v>
      </c>
      <c r="R786" s="240">
        <f>IF(N786="","",Q786-N786)</f>
        <v>0</v>
      </c>
      <c r="S786" s="90" t="str">
        <f>IF(N786=0,"",R786/N786)</f>
        <v/>
      </c>
      <c r="T786" s="240">
        <f>IF(O786="","",Q786-O786)</f>
        <v>0</v>
      </c>
      <c r="U786" s="90" t="str">
        <f>IF(O786=0,"",T786/O786)</f>
        <v/>
      </c>
      <c r="V786" s="240">
        <f>IF(P786="","",Q786-P786)</f>
        <v>-3000</v>
      </c>
      <c r="W786" s="90">
        <f>IF(P786=0,"",V786/P786)</f>
        <v>-1</v>
      </c>
      <c r="Y786" s="62"/>
      <c r="Z786" s="62"/>
      <c r="AA786" s="62"/>
      <c r="AB786" s="62"/>
      <c r="AC786" s="62"/>
      <c r="AD786" s="62"/>
      <c r="AE786" s="62"/>
      <c r="AF786" s="62"/>
      <c r="AG786" s="62"/>
      <c r="AH786" s="62"/>
      <c r="AI786" s="62"/>
    </row>
    <row r="787" spans="1:35" ht="15.75" customHeight="1">
      <c r="A787" s="72" t="s">
        <v>1675</v>
      </c>
      <c r="B787" s="79" t="s">
        <v>1655</v>
      </c>
      <c r="C787" s="57" t="s">
        <v>2997</v>
      </c>
      <c r="D787" s="57" t="s">
        <v>3001</v>
      </c>
      <c r="E787" s="426" t="s">
        <v>1676</v>
      </c>
      <c r="F787" s="426" t="s">
        <v>5363</v>
      </c>
      <c r="G787" s="435" t="s">
        <v>818</v>
      </c>
      <c r="H787" s="435" t="s">
        <v>2479</v>
      </c>
      <c r="I787" s="436" t="s">
        <v>1674</v>
      </c>
      <c r="J787" s="437" t="s">
        <v>2726</v>
      </c>
      <c r="K787" s="438" t="s">
        <v>2727</v>
      </c>
      <c r="L787" s="46"/>
      <c r="M787" s="55"/>
      <c r="N787" s="88">
        <v>0</v>
      </c>
      <c r="O787" s="89">
        <v>0</v>
      </c>
      <c r="P787" s="89">
        <v>0</v>
      </c>
      <c r="Q787" s="89">
        <v>0</v>
      </c>
      <c r="R787" s="240">
        <f>IF(N787="","",Q787-N787)</f>
        <v>0</v>
      </c>
      <c r="S787" s="90" t="str">
        <f>IF(N787=0,"",R787/N787)</f>
        <v/>
      </c>
      <c r="T787" s="240">
        <f>IF(O787="","",Q787-O787)</f>
        <v>0</v>
      </c>
      <c r="U787" s="90" t="str">
        <f>IF(O787=0,"",T787/O787)</f>
        <v/>
      </c>
      <c r="V787" s="240">
        <f>IF(P787="","",Q787-P787)</f>
        <v>0</v>
      </c>
      <c r="W787" s="90" t="str">
        <f>IF(P787=0,"",V787/P787)</f>
        <v/>
      </c>
      <c r="Y787" s="62"/>
      <c r="Z787" s="62"/>
      <c r="AA787" s="62"/>
      <c r="AB787" s="62"/>
      <c r="AC787" s="62"/>
      <c r="AD787" s="62"/>
      <c r="AE787" s="62"/>
      <c r="AF787" s="62"/>
      <c r="AG787" s="62"/>
      <c r="AH787" s="62"/>
      <c r="AI787" s="62"/>
    </row>
    <row r="788" spans="1:35" ht="26.25" customHeight="1">
      <c r="A788" s="64" t="s">
        <v>1677</v>
      </c>
      <c r="B788" s="86" t="s">
        <v>1678</v>
      </c>
      <c r="C788" s="87" t="s">
        <v>2992</v>
      </c>
      <c r="D788" s="87" t="s">
        <v>2993</v>
      </c>
      <c r="E788" s="415" t="s">
        <v>1680</v>
      </c>
      <c r="F788" s="415" t="s">
        <v>1679</v>
      </c>
      <c r="G788" s="416"/>
      <c r="H788" s="416"/>
      <c r="I788" s="417"/>
      <c r="J788" s="418"/>
      <c r="K788" s="419"/>
      <c r="L788" s="46"/>
      <c r="M788" s="96"/>
      <c r="N788" s="88">
        <v>0</v>
      </c>
      <c r="O788" s="89">
        <v>0</v>
      </c>
      <c r="P788" s="89">
        <v>0</v>
      </c>
      <c r="Q788" s="89">
        <v>0</v>
      </c>
      <c r="R788" s="240">
        <f>IF(N788="","",Q788-N788)</f>
        <v>0</v>
      </c>
      <c r="S788" s="90" t="str">
        <f>IF(N788=0,"",R788/N788)</f>
        <v/>
      </c>
      <c r="T788" s="240">
        <f>IF(O788="","",Q788-O788)</f>
        <v>0</v>
      </c>
      <c r="U788" s="90" t="str">
        <f>IF(O788=0,"",T788/O788)</f>
        <v/>
      </c>
      <c r="V788" s="240">
        <f>IF(P788="","",Q788-P788)</f>
        <v>0</v>
      </c>
      <c r="W788" s="90" t="str">
        <f>IF(P788=0,"",V788/P788)</f>
        <v/>
      </c>
      <c r="Y788" s="62"/>
      <c r="Z788" s="62"/>
      <c r="AA788" s="62"/>
      <c r="AB788" s="62"/>
      <c r="AC788" s="62"/>
      <c r="AD788" s="62"/>
      <c r="AE788" s="62"/>
      <c r="AF788" s="62"/>
      <c r="AG788" s="62"/>
      <c r="AH788" s="62"/>
      <c r="AI788" s="62"/>
    </row>
    <row r="789" spans="1:35" ht="26.25" customHeight="1">
      <c r="A789" s="73" t="s">
        <v>1681</v>
      </c>
      <c r="B789" s="80" t="s">
        <v>1678</v>
      </c>
      <c r="C789" s="58" t="s">
        <v>2994</v>
      </c>
      <c r="D789" s="58" t="s">
        <v>2993</v>
      </c>
      <c r="E789" s="420" t="s">
        <v>1680</v>
      </c>
      <c r="F789" s="420" t="s">
        <v>1679</v>
      </c>
      <c r="G789" s="435"/>
      <c r="H789" s="435"/>
      <c r="I789" s="436"/>
      <c r="J789" s="437"/>
      <c r="K789" s="438"/>
      <c r="L789" s="46"/>
      <c r="M789" s="55"/>
      <c r="N789" s="88">
        <v>0</v>
      </c>
      <c r="O789" s="89">
        <v>0</v>
      </c>
      <c r="P789" s="89">
        <v>0</v>
      </c>
      <c r="Q789" s="89">
        <v>0</v>
      </c>
      <c r="R789" s="240">
        <f>IF(N789="","",Q789-N789)</f>
        <v>0</v>
      </c>
      <c r="S789" s="90" t="str">
        <f>IF(N789=0,"",R789/N789)</f>
        <v/>
      </c>
      <c r="T789" s="240">
        <f>IF(O789="","",Q789-O789)</f>
        <v>0</v>
      </c>
      <c r="U789" s="90" t="str">
        <f>IF(O789=0,"",T789/O789)</f>
        <v/>
      </c>
      <c r="V789" s="240">
        <f>IF(P789="","",Q789-P789)</f>
        <v>0</v>
      </c>
      <c r="W789" s="90" t="str">
        <f>IF(P789=0,"",V789/P789)</f>
        <v/>
      </c>
      <c r="Y789" s="62"/>
      <c r="Z789" s="62"/>
      <c r="AA789" s="62"/>
      <c r="AB789" s="62"/>
      <c r="AC789" s="62"/>
      <c r="AD789" s="62"/>
      <c r="AE789" s="62"/>
      <c r="AF789" s="62"/>
      <c r="AG789" s="62"/>
      <c r="AH789" s="62"/>
      <c r="AI789" s="62"/>
    </row>
    <row r="790" spans="1:35" ht="26.25" customHeight="1">
      <c r="A790" s="72" t="s">
        <v>1682</v>
      </c>
      <c r="B790" s="79" t="s">
        <v>1678</v>
      </c>
      <c r="C790" s="57" t="s">
        <v>2994</v>
      </c>
      <c r="D790" s="57" t="s">
        <v>2991</v>
      </c>
      <c r="E790" s="426" t="s">
        <v>1680</v>
      </c>
      <c r="F790" s="426" t="s">
        <v>1679</v>
      </c>
      <c r="G790" s="435" t="s">
        <v>825</v>
      </c>
      <c r="H790" s="435" t="s">
        <v>1684</v>
      </c>
      <c r="I790" s="436" t="s">
        <v>1683</v>
      </c>
      <c r="J790" s="437" t="s">
        <v>1684</v>
      </c>
      <c r="K790" s="438" t="s">
        <v>2480</v>
      </c>
      <c r="L790" s="46"/>
      <c r="M790" s="55"/>
      <c r="N790" s="88">
        <v>0</v>
      </c>
      <c r="O790" s="89">
        <v>0</v>
      </c>
      <c r="P790" s="89">
        <v>0</v>
      </c>
      <c r="Q790" s="89">
        <v>0</v>
      </c>
      <c r="R790" s="240">
        <f>IF(N790="","",Q790-N790)</f>
        <v>0</v>
      </c>
      <c r="S790" s="90" t="str">
        <f>IF(N790=0,"",R790/N790)</f>
        <v/>
      </c>
      <c r="T790" s="240">
        <f>IF(O790="","",Q790-O790)</f>
        <v>0</v>
      </c>
      <c r="U790" s="90" t="str">
        <f>IF(O790=0,"",T790/O790)</f>
        <v/>
      </c>
      <c r="V790" s="240">
        <f>IF(P790="","",Q790-P790)</f>
        <v>0</v>
      </c>
      <c r="W790" s="90" t="str">
        <f>IF(P790=0,"",V790/P790)</f>
        <v/>
      </c>
      <c r="Y790" s="62"/>
      <c r="Z790" s="62"/>
      <c r="AA790" s="62"/>
      <c r="AB790" s="62"/>
      <c r="AC790" s="62"/>
      <c r="AD790" s="62"/>
      <c r="AE790" s="62"/>
      <c r="AF790" s="62"/>
      <c r="AG790" s="62"/>
      <c r="AH790" s="62"/>
      <c r="AI790" s="62"/>
    </row>
    <row r="791" spans="1:35" ht="26.25" customHeight="1">
      <c r="A791" s="72" t="s">
        <v>1685</v>
      </c>
      <c r="B791" s="79" t="s">
        <v>1678</v>
      </c>
      <c r="C791" s="57" t="s">
        <v>2994</v>
      </c>
      <c r="D791" s="57" t="s">
        <v>3001</v>
      </c>
      <c r="E791" s="426" t="s">
        <v>1687</v>
      </c>
      <c r="F791" s="426" t="s">
        <v>1686</v>
      </c>
      <c r="G791" s="435" t="s">
        <v>825</v>
      </c>
      <c r="H791" s="435" t="s">
        <v>1684</v>
      </c>
      <c r="I791" s="436" t="s">
        <v>1683</v>
      </c>
      <c r="J791" s="437" t="s">
        <v>1684</v>
      </c>
      <c r="K791" s="438" t="s">
        <v>2480</v>
      </c>
      <c r="L791" s="46"/>
      <c r="M791" s="55"/>
      <c r="N791" s="88">
        <v>0</v>
      </c>
      <c r="O791" s="89">
        <v>0</v>
      </c>
      <c r="P791" s="89">
        <v>0</v>
      </c>
      <c r="Q791" s="89">
        <v>0</v>
      </c>
      <c r="R791" s="240">
        <f>IF(N791="","",Q791-N791)</f>
        <v>0</v>
      </c>
      <c r="S791" s="90" t="str">
        <f>IF(N791=0,"",R791/N791)</f>
        <v/>
      </c>
      <c r="T791" s="240">
        <f>IF(O791="","",Q791-O791)</f>
        <v>0</v>
      </c>
      <c r="U791" s="90" t="str">
        <f>IF(O791=0,"",T791/O791)</f>
        <v/>
      </c>
      <c r="V791" s="240">
        <f>IF(P791="","",Q791-P791)</f>
        <v>0</v>
      </c>
      <c r="W791" s="90" t="str">
        <f>IF(P791=0,"",V791/P791)</f>
        <v/>
      </c>
      <c r="Y791" s="62"/>
      <c r="Z791" s="62"/>
      <c r="AA791" s="62"/>
      <c r="AB791" s="62"/>
      <c r="AC791" s="62"/>
      <c r="AD791" s="62"/>
      <c r="AE791" s="62"/>
      <c r="AF791" s="62"/>
      <c r="AG791" s="62"/>
      <c r="AH791" s="62"/>
      <c r="AI791" s="62"/>
    </row>
    <row r="792" spans="1:35" ht="26.25" customHeight="1">
      <c r="A792" s="72" t="s">
        <v>1688</v>
      </c>
      <c r="B792" s="79" t="s">
        <v>1678</v>
      </c>
      <c r="C792" s="57" t="s">
        <v>2994</v>
      </c>
      <c r="D792" s="57" t="s">
        <v>2463</v>
      </c>
      <c r="E792" s="426" t="s">
        <v>1690</v>
      </c>
      <c r="F792" s="426" t="s">
        <v>1689</v>
      </c>
      <c r="G792" s="435" t="s">
        <v>825</v>
      </c>
      <c r="H792" s="435" t="s">
        <v>1684</v>
      </c>
      <c r="I792" s="436" t="s">
        <v>1683</v>
      </c>
      <c r="J792" s="437" t="s">
        <v>1684</v>
      </c>
      <c r="K792" s="438" t="s">
        <v>2480</v>
      </c>
      <c r="L792" s="46"/>
      <c r="M792" s="55"/>
      <c r="N792" s="88">
        <v>0</v>
      </c>
      <c r="O792" s="89">
        <v>0</v>
      </c>
      <c r="P792" s="89">
        <v>0</v>
      </c>
      <c r="Q792" s="89">
        <v>0</v>
      </c>
      <c r="R792" s="240">
        <f>IF(N792="","",Q792-N792)</f>
        <v>0</v>
      </c>
      <c r="S792" s="90" t="str">
        <f>IF(N792=0,"",R792/N792)</f>
        <v/>
      </c>
      <c r="T792" s="240">
        <f>IF(O792="","",Q792-O792)</f>
        <v>0</v>
      </c>
      <c r="U792" s="90" t="str">
        <f>IF(O792=0,"",T792/O792)</f>
        <v/>
      </c>
      <c r="V792" s="240">
        <f>IF(P792="","",Q792-P792)</f>
        <v>0</v>
      </c>
      <c r="W792" s="90" t="str">
        <f>IF(P792=0,"",V792/P792)</f>
        <v/>
      </c>
      <c r="Y792" s="62"/>
      <c r="Z792" s="62"/>
      <c r="AA792" s="62"/>
      <c r="AB792" s="62"/>
      <c r="AC792" s="62"/>
      <c r="AD792" s="62"/>
      <c r="AE792" s="62"/>
      <c r="AF792" s="62"/>
      <c r="AG792" s="62"/>
      <c r="AH792" s="62"/>
      <c r="AI792" s="62"/>
    </row>
    <row r="793" spans="1:35" ht="26.25" customHeight="1">
      <c r="A793" s="72" t="s">
        <v>1691</v>
      </c>
      <c r="B793" s="79" t="s">
        <v>1678</v>
      </c>
      <c r="C793" s="57" t="s">
        <v>2994</v>
      </c>
      <c r="D793" s="57" t="s">
        <v>1314</v>
      </c>
      <c r="E793" s="426" t="s">
        <v>1693</v>
      </c>
      <c r="F793" s="426" t="s">
        <v>1692</v>
      </c>
      <c r="G793" s="435" t="s">
        <v>825</v>
      </c>
      <c r="H793" s="435" t="s">
        <v>1684</v>
      </c>
      <c r="I793" s="436" t="s">
        <v>1683</v>
      </c>
      <c r="J793" s="437" t="s">
        <v>1684</v>
      </c>
      <c r="K793" s="438" t="s">
        <v>2480</v>
      </c>
      <c r="L793" s="46"/>
      <c r="M793" s="55"/>
      <c r="N793" s="88">
        <v>0</v>
      </c>
      <c r="O793" s="89">
        <v>0</v>
      </c>
      <c r="P793" s="89">
        <v>0</v>
      </c>
      <c r="Q793" s="89">
        <v>0</v>
      </c>
      <c r="R793" s="240">
        <f>IF(N793="","",Q793-N793)</f>
        <v>0</v>
      </c>
      <c r="S793" s="90" t="str">
        <f>IF(N793=0,"",R793/N793)</f>
        <v/>
      </c>
      <c r="T793" s="240">
        <f>IF(O793="","",Q793-O793)</f>
        <v>0</v>
      </c>
      <c r="U793" s="90" t="str">
        <f>IF(O793=0,"",T793/O793)</f>
        <v/>
      </c>
      <c r="V793" s="240">
        <f>IF(P793="","",Q793-P793)</f>
        <v>0</v>
      </c>
      <c r="W793" s="90" t="str">
        <f>IF(P793=0,"",V793/P793)</f>
        <v/>
      </c>
      <c r="Y793" s="62"/>
      <c r="Z793" s="62"/>
      <c r="AA793" s="62"/>
      <c r="AB793" s="62"/>
      <c r="AC793" s="62"/>
      <c r="AD793" s="62"/>
      <c r="AE793" s="62"/>
      <c r="AF793" s="62"/>
      <c r="AG793" s="62"/>
      <c r="AH793" s="62"/>
      <c r="AI793" s="62"/>
    </row>
    <row r="794" spans="1:35" ht="26.25" customHeight="1">
      <c r="A794" s="72" t="s">
        <v>1694</v>
      </c>
      <c r="B794" s="79" t="s">
        <v>1678</v>
      </c>
      <c r="C794" s="57" t="s">
        <v>2994</v>
      </c>
      <c r="D794" s="57" t="s">
        <v>1315</v>
      </c>
      <c r="E794" s="426" t="s">
        <v>1696</v>
      </c>
      <c r="F794" s="426" t="s">
        <v>1695</v>
      </c>
      <c r="G794" s="435" t="s">
        <v>825</v>
      </c>
      <c r="H794" s="435" t="s">
        <v>1684</v>
      </c>
      <c r="I794" s="436" t="s">
        <v>1683</v>
      </c>
      <c r="J794" s="437" t="s">
        <v>1684</v>
      </c>
      <c r="K794" s="438" t="s">
        <v>2480</v>
      </c>
      <c r="L794" s="100"/>
      <c r="M794" s="55"/>
      <c r="N794" s="88">
        <v>0</v>
      </c>
      <c r="O794" s="89">
        <v>0</v>
      </c>
      <c r="P794" s="89">
        <v>0</v>
      </c>
      <c r="Q794" s="89">
        <v>0</v>
      </c>
      <c r="R794" s="240">
        <f>IF(N794="","",Q794-N794)</f>
        <v>0</v>
      </c>
      <c r="S794" s="90" t="str">
        <f>IF(N794=0,"",R794/N794)</f>
        <v/>
      </c>
      <c r="T794" s="240">
        <f>IF(O794="","",Q794-O794)</f>
        <v>0</v>
      </c>
      <c r="U794" s="90" t="str">
        <f>IF(O794=0,"",T794/O794)</f>
        <v/>
      </c>
      <c r="V794" s="240">
        <f>IF(P794="","",Q794-P794)</f>
        <v>0</v>
      </c>
      <c r="W794" s="90" t="str">
        <f>IF(P794=0,"",V794/P794)</f>
        <v/>
      </c>
      <c r="Y794" s="62"/>
      <c r="Z794" s="62"/>
      <c r="AA794" s="62"/>
      <c r="AB794" s="62"/>
      <c r="AC794" s="62"/>
      <c r="AD794" s="62"/>
      <c r="AE794" s="62"/>
      <c r="AF794" s="62"/>
      <c r="AG794" s="62"/>
      <c r="AH794" s="62"/>
      <c r="AI794" s="62"/>
    </row>
    <row r="795" spans="1:35" ht="21">
      <c r="A795" s="64" t="s">
        <v>1697</v>
      </c>
      <c r="B795" s="86" t="s">
        <v>1698</v>
      </c>
      <c r="C795" s="87" t="s">
        <v>2992</v>
      </c>
      <c r="D795" s="87" t="s">
        <v>2993</v>
      </c>
      <c r="E795" s="415" t="s">
        <v>1700</v>
      </c>
      <c r="F795" s="415" t="s">
        <v>1699</v>
      </c>
      <c r="G795" s="416"/>
      <c r="H795" s="416"/>
      <c r="I795" s="417"/>
      <c r="J795" s="418"/>
      <c r="K795" s="419"/>
      <c r="L795" s="46"/>
      <c r="M795" s="96"/>
      <c r="N795" s="88">
        <v>0</v>
      </c>
      <c r="O795" s="89">
        <v>0</v>
      </c>
      <c r="P795" s="89">
        <v>0</v>
      </c>
      <c r="Q795" s="89">
        <v>0</v>
      </c>
      <c r="R795" s="240">
        <f>IF(N795="","",Q795-N795)</f>
        <v>0</v>
      </c>
      <c r="S795" s="90" t="str">
        <f>IF(N795=0,"",R795/N795)</f>
        <v/>
      </c>
      <c r="T795" s="240">
        <f>IF(O795="","",Q795-O795)</f>
        <v>0</v>
      </c>
      <c r="U795" s="90" t="str">
        <f>IF(O795=0,"",T795/O795)</f>
        <v/>
      </c>
      <c r="V795" s="240">
        <f>IF(P795="","",Q795-P795)</f>
        <v>0</v>
      </c>
      <c r="W795" s="90" t="str">
        <f>IF(P795=0,"",V795/P795)</f>
        <v/>
      </c>
      <c r="Y795" s="62"/>
      <c r="Z795" s="62"/>
      <c r="AA795" s="62"/>
      <c r="AB795" s="62"/>
      <c r="AC795" s="62"/>
      <c r="AD795" s="62"/>
      <c r="AE795" s="62"/>
      <c r="AF795" s="62"/>
      <c r="AG795" s="62"/>
      <c r="AH795" s="62"/>
      <c r="AI795" s="62"/>
    </row>
    <row r="796" spans="1:35" ht="48.75" customHeight="1">
      <c r="A796" s="73" t="s">
        <v>1701</v>
      </c>
      <c r="B796" s="80" t="s">
        <v>1698</v>
      </c>
      <c r="C796" s="58" t="s">
        <v>2994</v>
      </c>
      <c r="D796" s="58" t="s">
        <v>2993</v>
      </c>
      <c r="E796" s="434" t="s">
        <v>4207</v>
      </c>
      <c r="F796" s="451" t="s">
        <v>4208</v>
      </c>
      <c r="G796" s="435"/>
      <c r="H796" s="435"/>
      <c r="I796" s="436"/>
      <c r="J796" s="437"/>
      <c r="K796" s="438"/>
      <c r="L796" s="46"/>
      <c r="M796" s="55"/>
      <c r="N796" s="88">
        <v>0</v>
      </c>
      <c r="O796" s="89">
        <v>0</v>
      </c>
      <c r="P796" s="89">
        <v>0</v>
      </c>
      <c r="Q796" s="89">
        <v>0</v>
      </c>
      <c r="R796" s="240">
        <f>IF(N796="","",Q796-N796)</f>
        <v>0</v>
      </c>
      <c r="S796" s="90" t="str">
        <f>IF(N796=0,"",R796/N796)</f>
        <v/>
      </c>
      <c r="T796" s="240">
        <f>IF(O796="","",Q796-O796)</f>
        <v>0</v>
      </c>
      <c r="U796" s="90" t="str">
        <f>IF(O796=0,"",T796/O796)</f>
        <v/>
      </c>
      <c r="V796" s="240">
        <f>IF(P796="","",Q796-P796)</f>
        <v>0</v>
      </c>
      <c r="W796" s="90" t="str">
        <f>IF(P796=0,"",V796/P796)</f>
        <v/>
      </c>
      <c r="Y796" s="62"/>
      <c r="Z796" s="62"/>
      <c r="AA796" s="62"/>
      <c r="AB796" s="62"/>
      <c r="AC796" s="62"/>
      <c r="AD796" s="62"/>
      <c r="AE796" s="62"/>
      <c r="AF796" s="62"/>
      <c r="AG796" s="62"/>
      <c r="AH796" s="62"/>
      <c r="AI796" s="62"/>
    </row>
    <row r="797" spans="1:35" ht="42">
      <c r="A797" s="72" t="s">
        <v>1702</v>
      </c>
      <c r="B797" s="79" t="s">
        <v>1698</v>
      </c>
      <c r="C797" s="57" t="s">
        <v>2994</v>
      </c>
      <c r="D797" s="57" t="s">
        <v>2991</v>
      </c>
      <c r="E797" s="439" t="s">
        <v>4209</v>
      </c>
      <c r="F797" s="450" t="s">
        <v>4208</v>
      </c>
      <c r="G797" s="435" t="s">
        <v>411</v>
      </c>
      <c r="H797" s="435" t="s">
        <v>1703</v>
      </c>
      <c r="I797" s="436" t="s">
        <v>1704</v>
      </c>
      <c r="J797" s="437" t="s">
        <v>1707</v>
      </c>
      <c r="K797" s="438" t="s">
        <v>1704</v>
      </c>
      <c r="L797" s="46"/>
      <c r="M797" s="55"/>
      <c r="N797" s="88">
        <v>68308.709999999992</v>
      </c>
      <c r="O797" s="89">
        <v>52000</v>
      </c>
      <c r="P797" s="89">
        <v>52000</v>
      </c>
      <c r="Q797" s="89">
        <v>52000</v>
      </c>
      <c r="R797" s="240">
        <f>IF(N797="","",Q797-N797)</f>
        <v>-16308.709999999992</v>
      </c>
      <c r="S797" s="90">
        <f>IF(N797=0,"",R797/N797)</f>
        <v>-0.23875008033382555</v>
      </c>
      <c r="T797" s="240">
        <f>IF(O797="","",Q797-O797)</f>
        <v>0</v>
      </c>
      <c r="U797" s="90">
        <f>IF(O797=0,"",T797/O797)</f>
        <v>0</v>
      </c>
      <c r="V797" s="240">
        <f>IF(P797="","",Q797-P797)</f>
        <v>0</v>
      </c>
      <c r="W797" s="90">
        <f>IF(P797=0,"",V797/P797)</f>
        <v>0</v>
      </c>
      <c r="Y797" s="62"/>
      <c r="Z797" s="62"/>
      <c r="AA797" s="62"/>
      <c r="AB797" s="62"/>
      <c r="AC797" s="62"/>
      <c r="AD797" s="62"/>
      <c r="AE797" s="62"/>
      <c r="AF797" s="62"/>
      <c r="AG797" s="62"/>
      <c r="AH797" s="62"/>
      <c r="AI797" s="62"/>
    </row>
    <row r="798" spans="1:35" ht="48.75" customHeight="1">
      <c r="A798" s="73" t="s">
        <v>1705</v>
      </c>
      <c r="B798" s="80" t="s">
        <v>1698</v>
      </c>
      <c r="C798" s="58" t="s">
        <v>2995</v>
      </c>
      <c r="D798" s="58" t="s">
        <v>2993</v>
      </c>
      <c r="E798" s="434" t="s">
        <v>4210</v>
      </c>
      <c r="F798" s="420" t="s">
        <v>4211</v>
      </c>
      <c r="G798" s="435"/>
      <c r="H798" s="435"/>
      <c r="I798" s="436"/>
      <c r="J798" s="437"/>
      <c r="K798" s="438"/>
      <c r="L798" s="46"/>
      <c r="M798" s="55"/>
      <c r="N798" s="88">
        <v>0</v>
      </c>
      <c r="O798" s="89">
        <v>0</v>
      </c>
      <c r="P798" s="89">
        <v>0</v>
      </c>
      <c r="Q798" s="89">
        <v>0</v>
      </c>
      <c r="R798" s="240">
        <f>IF(N798="","",Q798-N798)</f>
        <v>0</v>
      </c>
      <c r="S798" s="90" t="str">
        <f>IF(N798=0,"",R798/N798)</f>
        <v/>
      </c>
      <c r="T798" s="240">
        <f>IF(O798="","",Q798-O798)</f>
        <v>0</v>
      </c>
      <c r="U798" s="90" t="str">
        <f>IF(O798=0,"",T798/O798)</f>
        <v/>
      </c>
      <c r="V798" s="240">
        <f>IF(P798="","",Q798-P798)</f>
        <v>0</v>
      </c>
      <c r="W798" s="90" t="str">
        <f>IF(P798=0,"",V798/P798)</f>
        <v/>
      </c>
      <c r="Y798" s="62"/>
      <c r="Z798" s="62"/>
      <c r="AA798" s="62"/>
      <c r="AB798" s="62"/>
      <c r="AC798" s="62"/>
      <c r="AD798" s="62"/>
      <c r="AE798" s="62"/>
      <c r="AF798" s="62"/>
      <c r="AG798" s="62"/>
      <c r="AH798" s="62"/>
      <c r="AI798" s="62"/>
    </row>
    <row r="799" spans="1:35" ht="48.75" customHeight="1">
      <c r="A799" s="72" t="s">
        <v>1706</v>
      </c>
      <c r="B799" s="79" t="s">
        <v>1698</v>
      </c>
      <c r="C799" s="57" t="s">
        <v>2995</v>
      </c>
      <c r="D799" s="57" t="s">
        <v>2991</v>
      </c>
      <c r="E799" s="439" t="s">
        <v>4210</v>
      </c>
      <c r="F799" s="426" t="s">
        <v>4211</v>
      </c>
      <c r="G799" s="435" t="s">
        <v>411</v>
      </c>
      <c r="H799" s="435" t="s">
        <v>1703</v>
      </c>
      <c r="I799" s="436" t="s">
        <v>1704</v>
      </c>
      <c r="J799" s="437" t="s">
        <v>1707</v>
      </c>
      <c r="K799" s="438" t="s">
        <v>1704</v>
      </c>
      <c r="L799" s="46"/>
      <c r="M799" s="55"/>
      <c r="N799" s="88">
        <v>0</v>
      </c>
      <c r="O799" s="89">
        <v>0</v>
      </c>
      <c r="P799" s="89">
        <v>0</v>
      </c>
      <c r="Q799" s="89">
        <v>0</v>
      </c>
      <c r="R799" s="240">
        <f>IF(N799="","",Q799-N799)</f>
        <v>0</v>
      </c>
      <c r="S799" s="90" t="str">
        <f>IF(N799=0,"",R799/N799)</f>
        <v/>
      </c>
      <c r="T799" s="240">
        <f>IF(O799="","",Q799-O799)</f>
        <v>0</v>
      </c>
      <c r="U799" s="90" t="str">
        <f>IF(O799=0,"",T799/O799)</f>
        <v/>
      </c>
      <c r="V799" s="240">
        <f>IF(P799="","",Q799-P799)</f>
        <v>0</v>
      </c>
      <c r="W799" s="90" t="str">
        <f>IF(P799=0,"",V799/P799)</f>
        <v/>
      </c>
      <c r="Y799" s="62"/>
      <c r="Z799" s="62"/>
      <c r="AA799" s="62"/>
      <c r="AB799" s="62"/>
      <c r="AC799" s="62"/>
      <c r="AD799" s="62"/>
      <c r="AE799" s="62"/>
      <c r="AF799" s="62"/>
      <c r="AG799" s="62"/>
      <c r="AH799" s="62"/>
      <c r="AI799" s="62"/>
    </row>
    <row r="800" spans="1:35" ht="15" customHeight="1">
      <c r="A800" s="64" t="s">
        <v>1708</v>
      </c>
      <c r="B800" s="86" t="s">
        <v>1709</v>
      </c>
      <c r="C800" s="87" t="s">
        <v>2992</v>
      </c>
      <c r="D800" s="87" t="s">
        <v>2993</v>
      </c>
      <c r="E800" s="415" t="s">
        <v>1711</v>
      </c>
      <c r="F800" s="415" t="s">
        <v>1710</v>
      </c>
      <c r="G800" s="416"/>
      <c r="H800" s="416"/>
      <c r="I800" s="417"/>
      <c r="J800" s="418"/>
      <c r="K800" s="419"/>
      <c r="L800" s="46"/>
      <c r="M800" s="96"/>
      <c r="N800" s="88">
        <v>0</v>
      </c>
      <c r="O800" s="89">
        <v>0</v>
      </c>
      <c r="P800" s="89">
        <v>0</v>
      </c>
      <c r="Q800" s="89">
        <v>0</v>
      </c>
      <c r="R800" s="240">
        <f>IF(N800="","",Q800-N800)</f>
        <v>0</v>
      </c>
      <c r="S800" s="90" t="str">
        <f>IF(N800=0,"",R800/N800)</f>
        <v/>
      </c>
      <c r="T800" s="240">
        <f>IF(O800="","",Q800-O800)</f>
        <v>0</v>
      </c>
      <c r="U800" s="90" t="str">
        <f>IF(O800=0,"",T800/O800)</f>
        <v/>
      </c>
      <c r="V800" s="240">
        <f>IF(P800="","",Q800-P800)</f>
        <v>0</v>
      </c>
      <c r="W800" s="90" t="str">
        <f>IF(P800=0,"",V800/P800)</f>
        <v/>
      </c>
      <c r="Y800" s="62"/>
      <c r="Z800" s="62"/>
      <c r="AA800" s="62"/>
      <c r="AB800" s="62"/>
      <c r="AC800" s="62"/>
      <c r="AD800" s="62"/>
      <c r="AE800" s="62"/>
      <c r="AF800" s="62"/>
      <c r="AG800" s="62"/>
      <c r="AH800" s="62"/>
      <c r="AI800" s="62"/>
    </row>
    <row r="801" spans="1:35" ht="15" customHeight="1">
      <c r="A801" s="73" t="s">
        <v>1712</v>
      </c>
      <c r="B801" s="80" t="s">
        <v>1709</v>
      </c>
      <c r="C801" s="58" t="s">
        <v>2994</v>
      </c>
      <c r="D801" s="58" t="s">
        <v>2993</v>
      </c>
      <c r="E801" s="434" t="s">
        <v>1713</v>
      </c>
      <c r="F801" s="420" t="s">
        <v>1713</v>
      </c>
      <c r="G801" s="435"/>
      <c r="H801" s="435"/>
      <c r="I801" s="436"/>
      <c r="J801" s="437"/>
      <c r="K801" s="438"/>
      <c r="L801" s="46"/>
      <c r="M801" s="55"/>
      <c r="N801" s="88">
        <v>0</v>
      </c>
      <c r="O801" s="89">
        <v>0</v>
      </c>
      <c r="P801" s="89">
        <v>0</v>
      </c>
      <c r="Q801" s="89">
        <v>0</v>
      </c>
      <c r="R801" s="240">
        <f>IF(N801="","",Q801-N801)</f>
        <v>0</v>
      </c>
      <c r="S801" s="90" t="str">
        <f>IF(N801=0,"",R801/N801)</f>
        <v/>
      </c>
      <c r="T801" s="240">
        <f>IF(O801="","",Q801-O801)</f>
        <v>0</v>
      </c>
      <c r="U801" s="90" t="str">
        <f>IF(O801=0,"",T801/O801)</f>
        <v/>
      </c>
      <c r="V801" s="240">
        <f>IF(P801="","",Q801-P801)</f>
        <v>0</v>
      </c>
      <c r="W801" s="90" t="str">
        <f>IF(P801=0,"",V801/P801)</f>
        <v/>
      </c>
      <c r="Y801" s="62"/>
      <c r="Z801" s="62"/>
      <c r="AA801" s="62"/>
      <c r="AB801" s="62"/>
      <c r="AC801" s="62"/>
      <c r="AD801" s="62"/>
      <c r="AE801" s="62"/>
      <c r="AF801" s="62"/>
      <c r="AG801" s="62"/>
      <c r="AH801" s="62"/>
      <c r="AI801" s="62"/>
    </row>
    <row r="802" spans="1:35" ht="15" customHeight="1">
      <c r="A802" s="72" t="s">
        <v>1714</v>
      </c>
      <c r="B802" s="79" t="s">
        <v>1709</v>
      </c>
      <c r="C802" s="57" t="s">
        <v>2994</v>
      </c>
      <c r="D802" s="57" t="s">
        <v>2991</v>
      </c>
      <c r="E802" s="439" t="s">
        <v>1716</v>
      </c>
      <c r="F802" s="426" t="s">
        <v>1715</v>
      </c>
      <c r="G802" s="435" t="s">
        <v>1062</v>
      </c>
      <c r="H802" s="435" t="s">
        <v>1717</v>
      </c>
      <c r="I802" s="436" t="s">
        <v>1718</v>
      </c>
      <c r="J802" s="437" t="s">
        <v>2740</v>
      </c>
      <c r="K802" s="438" t="s">
        <v>2481</v>
      </c>
      <c r="L802" s="46"/>
      <c r="M802" s="55"/>
      <c r="N802" s="88">
        <v>0</v>
      </c>
      <c r="O802" s="89">
        <v>0</v>
      </c>
      <c r="P802" s="89">
        <v>0</v>
      </c>
      <c r="Q802" s="89">
        <v>0</v>
      </c>
      <c r="R802" s="240">
        <f>IF(N802="","",Q802-N802)</f>
        <v>0</v>
      </c>
      <c r="S802" s="90" t="str">
        <f>IF(N802=0,"",R802/N802)</f>
        <v/>
      </c>
      <c r="T802" s="240">
        <f>IF(O802="","",Q802-O802)</f>
        <v>0</v>
      </c>
      <c r="U802" s="90" t="str">
        <f>IF(O802=0,"",T802/O802)</f>
        <v/>
      </c>
      <c r="V802" s="240">
        <f>IF(P802="","",Q802-P802)</f>
        <v>0</v>
      </c>
      <c r="W802" s="90" t="str">
        <f>IF(P802=0,"",V802/P802)</f>
        <v/>
      </c>
      <c r="Y802" s="62"/>
      <c r="Z802" s="62"/>
      <c r="AA802" s="62"/>
      <c r="AB802" s="62"/>
      <c r="AC802" s="62"/>
      <c r="AD802" s="62"/>
      <c r="AE802" s="62"/>
      <c r="AF802" s="62"/>
      <c r="AG802" s="62"/>
      <c r="AH802" s="62"/>
      <c r="AI802" s="62"/>
    </row>
    <row r="803" spans="1:35" ht="15" customHeight="1">
      <c r="A803" s="72" t="s">
        <v>1719</v>
      </c>
      <c r="B803" s="79" t="s">
        <v>1709</v>
      </c>
      <c r="C803" s="57" t="s">
        <v>2994</v>
      </c>
      <c r="D803" s="57" t="s">
        <v>3001</v>
      </c>
      <c r="E803" s="439" t="s">
        <v>1721</v>
      </c>
      <c r="F803" s="426" t="s">
        <v>1720</v>
      </c>
      <c r="G803" s="435" t="s">
        <v>1064</v>
      </c>
      <c r="H803" s="435" t="s">
        <v>1722</v>
      </c>
      <c r="I803" s="436" t="s">
        <v>1723</v>
      </c>
      <c r="J803" s="437" t="s">
        <v>2740</v>
      </c>
      <c r="K803" s="438" t="s">
        <v>2482</v>
      </c>
      <c r="L803" s="46"/>
      <c r="M803" s="55"/>
      <c r="N803" s="88">
        <v>0</v>
      </c>
      <c r="O803" s="89">
        <v>0</v>
      </c>
      <c r="P803" s="89">
        <v>0</v>
      </c>
      <c r="Q803" s="89">
        <v>0</v>
      </c>
      <c r="R803" s="240">
        <f>IF(N803="","",Q803-N803)</f>
        <v>0</v>
      </c>
      <c r="S803" s="90" t="str">
        <f>IF(N803=0,"",R803/N803)</f>
        <v/>
      </c>
      <c r="T803" s="240">
        <f>IF(O803="","",Q803-O803)</f>
        <v>0</v>
      </c>
      <c r="U803" s="90" t="str">
        <f>IF(O803=0,"",T803/O803)</f>
        <v/>
      </c>
      <c r="V803" s="240">
        <f>IF(P803="","",Q803-P803)</f>
        <v>0</v>
      </c>
      <c r="W803" s="90" t="str">
        <f>IF(P803=0,"",V803/P803)</f>
        <v/>
      </c>
      <c r="Y803" s="62"/>
      <c r="Z803" s="62"/>
      <c r="AA803" s="62"/>
      <c r="AB803" s="62"/>
      <c r="AC803" s="62"/>
      <c r="AD803" s="62"/>
      <c r="AE803" s="62"/>
      <c r="AF803" s="62"/>
      <c r="AG803" s="62"/>
      <c r="AH803" s="62"/>
      <c r="AI803" s="62"/>
    </row>
    <row r="804" spans="1:35" ht="15" customHeight="1">
      <c r="A804" s="73" t="s">
        <v>1724</v>
      </c>
      <c r="B804" s="80" t="s">
        <v>1709</v>
      </c>
      <c r="C804" s="58" t="s">
        <v>2995</v>
      </c>
      <c r="D804" s="58" t="s">
        <v>2993</v>
      </c>
      <c r="E804" s="434" t="s">
        <v>1726</v>
      </c>
      <c r="F804" s="434" t="s">
        <v>1725</v>
      </c>
      <c r="G804" s="435"/>
      <c r="H804" s="435"/>
      <c r="I804" s="436"/>
      <c r="J804" s="437"/>
      <c r="K804" s="438"/>
      <c r="L804" s="46"/>
      <c r="M804" s="55"/>
      <c r="N804" s="88">
        <v>0</v>
      </c>
      <c r="O804" s="89">
        <v>0</v>
      </c>
      <c r="P804" s="89">
        <v>0</v>
      </c>
      <c r="Q804" s="89">
        <v>0</v>
      </c>
      <c r="R804" s="240">
        <f>IF(N804="","",Q804-N804)</f>
        <v>0</v>
      </c>
      <c r="S804" s="90" t="str">
        <f>IF(N804=0,"",R804/N804)</f>
        <v/>
      </c>
      <c r="T804" s="240">
        <f>IF(O804="","",Q804-O804)</f>
        <v>0</v>
      </c>
      <c r="U804" s="90" t="str">
        <f>IF(O804=0,"",T804/O804)</f>
        <v/>
      </c>
      <c r="V804" s="240">
        <f>IF(P804="","",Q804-P804)</f>
        <v>0</v>
      </c>
      <c r="W804" s="90" t="str">
        <f>IF(P804=0,"",V804/P804)</f>
        <v/>
      </c>
      <c r="Y804" s="62"/>
      <c r="Z804" s="62"/>
      <c r="AA804" s="62"/>
      <c r="AB804" s="62"/>
      <c r="AC804" s="62"/>
      <c r="AD804" s="62"/>
      <c r="AE804" s="62"/>
      <c r="AF804" s="62"/>
      <c r="AG804" s="62"/>
      <c r="AH804" s="62"/>
      <c r="AI804" s="62"/>
    </row>
    <row r="805" spans="1:35" ht="15" customHeight="1">
      <c r="A805" s="72" t="s">
        <v>1727</v>
      </c>
      <c r="B805" s="79" t="s">
        <v>1709</v>
      </c>
      <c r="C805" s="57" t="s">
        <v>2995</v>
      </c>
      <c r="D805" s="57" t="s">
        <v>2991</v>
      </c>
      <c r="E805" s="439" t="s">
        <v>2356</v>
      </c>
      <c r="F805" s="426" t="s">
        <v>2355</v>
      </c>
      <c r="G805" s="435" t="s">
        <v>1052</v>
      </c>
      <c r="H805" s="435" t="s">
        <v>2357</v>
      </c>
      <c r="I805" s="436" t="s">
        <v>2358</v>
      </c>
      <c r="J805" s="437" t="s">
        <v>2736</v>
      </c>
      <c r="K805" s="438" t="s">
        <v>2358</v>
      </c>
      <c r="L805" s="46"/>
      <c r="M805" s="55"/>
      <c r="N805" s="88">
        <v>38555712.200000003</v>
      </c>
      <c r="O805" s="89">
        <v>38615000</v>
      </c>
      <c r="P805" s="89">
        <v>39700000</v>
      </c>
      <c r="Q805" s="89">
        <v>41535000</v>
      </c>
      <c r="R805" s="240">
        <f>IF(N805="","",Q805-N805)</f>
        <v>2979287.799999997</v>
      </c>
      <c r="S805" s="90">
        <f>IF(N805=0,"",R805/N805)</f>
        <v>7.7272280292620218E-2</v>
      </c>
      <c r="T805" s="240">
        <f>IF(O805="","",Q805-O805)</f>
        <v>2920000</v>
      </c>
      <c r="U805" s="90">
        <f>IF(O805=0,"",T805/O805)</f>
        <v>7.5618283050627996E-2</v>
      </c>
      <c r="V805" s="240">
        <f>IF(P805="","",Q805-P805)</f>
        <v>1835000</v>
      </c>
      <c r="W805" s="90">
        <f>IF(P805=0,"",V805/P805)</f>
        <v>4.6221662468513856E-2</v>
      </c>
      <c r="Y805" s="62"/>
      <c r="Z805" s="62"/>
      <c r="AA805" s="62"/>
      <c r="AB805" s="62"/>
      <c r="AC805" s="62"/>
      <c r="AD805" s="62"/>
      <c r="AE805" s="62"/>
      <c r="AF805" s="62"/>
      <c r="AG805" s="62"/>
      <c r="AH805" s="62"/>
      <c r="AI805" s="62"/>
    </row>
    <row r="806" spans="1:35" ht="26.25" customHeight="1">
      <c r="A806" s="72" t="s">
        <v>3822</v>
      </c>
      <c r="B806" s="79" t="s">
        <v>1709</v>
      </c>
      <c r="C806" s="57" t="s">
        <v>2995</v>
      </c>
      <c r="D806" s="57" t="s">
        <v>1289</v>
      </c>
      <c r="E806" s="439" t="s">
        <v>4165</v>
      </c>
      <c r="F806" s="426" t="s">
        <v>3823</v>
      </c>
      <c r="G806" s="435" t="s">
        <v>1052</v>
      </c>
      <c r="H806" s="435" t="s">
        <v>2357</v>
      </c>
      <c r="I806" s="436" t="s">
        <v>2358</v>
      </c>
      <c r="J806" s="437" t="s">
        <v>2736</v>
      </c>
      <c r="K806" s="438" t="s">
        <v>2358</v>
      </c>
      <c r="L806" s="46"/>
      <c r="M806" s="55"/>
      <c r="N806" s="88">
        <v>0</v>
      </c>
      <c r="O806" s="89">
        <v>0</v>
      </c>
      <c r="P806" s="89">
        <v>0</v>
      </c>
      <c r="Q806" s="89">
        <v>0</v>
      </c>
      <c r="R806" s="240">
        <f>IF(N806="","",Q806-N806)</f>
        <v>0</v>
      </c>
      <c r="S806" s="90" t="str">
        <f>IF(N806=0,"",R806/N806)</f>
        <v/>
      </c>
      <c r="T806" s="240">
        <f>IF(O806="","",Q806-O806)</f>
        <v>0</v>
      </c>
      <c r="U806" s="90" t="str">
        <f>IF(O806=0,"",T806/O806)</f>
        <v/>
      </c>
      <c r="V806" s="240">
        <f>IF(P806="","",Q806-P806)</f>
        <v>0</v>
      </c>
      <c r="W806" s="90" t="str">
        <f>IF(P806=0,"",V806/P806)</f>
        <v/>
      </c>
      <c r="Y806" s="62"/>
      <c r="Z806" s="62"/>
      <c r="AA806" s="62"/>
      <c r="AB806" s="62"/>
      <c r="AC806" s="62"/>
      <c r="AD806" s="62"/>
      <c r="AE806" s="62"/>
      <c r="AF806" s="62"/>
      <c r="AG806" s="62"/>
      <c r="AH806" s="62"/>
      <c r="AI806" s="62"/>
    </row>
    <row r="807" spans="1:35" ht="26.25" customHeight="1">
      <c r="A807" s="72" t="s">
        <v>4139</v>
      </c>
      <c r="B807" s="79" t="s">
        <v>1709</v>
      </c>
      <c r="C807" s="57" t="s">
        <v>2995</v>
      </c>
      <c r="D807" s="57" t="s">
        <v>2305</v>
      </c>
      <c r="E807" s="439" t="s">
        <v>4166</v>
      </c>
      <c r="F807" s="426" t="s">
        <v>4140</v>
      </c>
      <c r="G807" s="435" t="s">
        <v>1052</v>
      </c>
      <c r="H807" s="435" t="s">
        <v>2357</v>
      </c>
      <c r="I807" s="436" t="s">
        <v>2358</v>
      </c>
      <c r="J807" s="437" t="s">
        <v>2736</v>
      </c>
      <c r="K807" s="438" t="s">
        <v>2358</v>
      </c>
      <c r="L807" s="46"/>
      <c r="M807" s="55"/>
      <c r="N807" s="88">
        <v>1936131.82</v>
      </c>
      <c r="O807" s="89">
        <v>1500000</v>
      </c>
      <c r="P807" s="89">
        <v>1500000</v>
      </c>
      <c r="Q807" s="89">
        <v>1500000</v>
      </c>
      <c r="R807" s="240">
        <f>IF(N807="","",Q807-N807)</f>
        <v>-436131.82000000007</v>
      </c>
      <c r="S807" s="90">
        <f>IF(N807=0,"",R807/N807)</f>
        <v>-0.22525936276384326</v>
      </c>
      <c r="T807" s="240">
        <f>IF(O807="","",Q807-O807)</f>
        <v>0</v>
      </c>
      <c r="U807" s="90">
        <f>IF(O807=0,"",T807/O807)</f>
        <v>0</v>
      </c>
      <c r="V807" s="240">
        <f>IF(P807="","",Q807-P807)</f>
        <v>0</v>
      </c>
      <c r="W807" s="90">
        <f>IF(P807=0,"",V807/P807)</f>
        <v>0</v>
      </c>
      <c r="Y807" s="62"/>
      <c r="Z807" s="62"/>
      <c r="AA807" s="62"/>
      <c r="AB807" s="62"/>
      <c r="AC807" s="62"/>
      <c r="AD807" s="62"/>
      <c r="AE807" s="62"/>
      <c r="AF807" s="62"/>
      <c r="AG807" s="62"/>
      <c r="AH807" s="62"/>
      <c r="AI807" s="62"/>
    </row>
    <row r="808" spans="1:35" ht="44.25" customHeight="1">
      <c r="A808" s="72" t="s">
        <v>2359</v>
      </c>
      <c r="B808" s="79" t="s">
        <v>1709</v>
      </c>
      <c r="C808" s="57" t="s">
        <v>2995</v>
      </c>
      <c r="D808" s="57" t="s">
        <v>3001</v>
      </c>
      <c r="E808" s="426" t="s">
        <v>2483</v>
      </c>
      <c r="F808" s="426" t="s">
        <v>2484</v>
      </c>
      <c r="G808" s="435" t="s">
        <v>1054</v>
      </c>
      <c r="H808" s="435" t="s">
        <v>2485</v>
      </c>
      <c r="I808" s="436" t="s">
        <v>2360</v>
      </c>
      <c r="J808" s="437" t="s">
        <v>2737</v>
      </c>
      <c r="K808" s="438" t="s">
        <v>2360</v>
      </c>
      <c r="L808" s="46"/>
      <c r="M808" s="55"/>
      <c r="N808" s="88">
        <v>220279.42</v>
      </c>
      <c r="O808" s="89">
        <v>202000</v>
      </c>
      <c r="P808" s="89">
        <v>240000</v>
      </c>
      <c r="Q808" s="89">
        <v>202000</v>
      </c>
      <c r="R808" s="240">
        <f>IF(N808="","",Q808-N808)</f>
        <v>-18279.420000000013</v>
      </c>
      <c r="S808" s="90">
        <f>IF(N808=0,"",R808/N808)</f>
        <v>-8.2982876929674196E-2</v>
      </c>
      <c r="T808" s="240">
        <f>IF(O808="","",Q808-O808)</f>
        <v>0</v>
      </c>
      <c r="U808" s="90">
        <f>IF(O808=0,"",T808/O808)</f>
        <v>0</v>
      </c>
      <c r="V808" s="240">
        <f>IF(P808="","",Q808-P808)</f>
        <v>-38000</v>
      </c>
      <c r="W808" s="90">
        <f>IF(P808=0,"",V808/P808)</f>
        <v>-0.15833333333333333</v>
      </c>
      <c r="Y808" s="62"/>
      <c r="Z808" s="62"/>
      <c r="AA808" s="62"/>
      <c r="AB808" s="62"/>
      <c r="AC808" s="62"/>
      <c r="AD808" s="62"/>
      <c r="AE808" s="62"/>
      <c r="AF808" s="62"/>
      <c r="AG808" s="62"/>
      <c r="AH808" s="62"/>
      <c r="AI808" s="62"/>
    </row>
    <row r="809" spans="1:35" ht="24.75" customHeight="1">
      <c r="A809" s="72" t="s">
        <v>2361</v>
      </c>
      <c r="B809" s="79" t="s">
        <v>1709</v>
      </c>
      <c r="C809" s="57" t="s">
        <v>2995</v>
      </c>
      <c r="D809" s="57" t="s">
        <v>2463</v>
      </c>
      <c r="E809" s="426" t="s">
        <v>2363</v>
      </c>
      <c r="F809" s="426" t="s">
        <v>2362</v>
      </c>
      <c r="G809" s="435" t="s">
        <v>1058</v>
      </c>
      <c r="H809" s="435" t="s">
        <v>2486</v>
      </c>
      <c r="I809" s="436" t="s">
        <v>2487</v>
      </c>
      <c r="J809" s="437" t="s">
        <v>2739</v>
      </c>
      <c r="K809" s="438" t="s">
        <v>2364</v>
      </c>
      <c r="L809" s="46"/>
      <c r="M809" s="55"/>
      <c r="N809" s="88">
        <v>0</v>
      </c>
      <c r="O809" s="89">
        <v>0</v>
      </c>
      <c r="P809" s="89">
        <v>0</v>
      </c>
      <c r="Q809" s="89">
        <v>0</v>
      </c>
      <c r="R809" s="240">
        <f>IF(N809="","",Q809-N809)</f>
        <v>0</v>
      </c>
      <c r="S809" s="90" t="str">
        <f>IF(N809=0,"",R809/N809)</f>
        <v/>
      </c>
      <c r="T809" s="240">
        <f>IF(O809="","",Q809-O809)</f>
        <v>0</v>
      </c>
      <c r="U809" s="90" t="str">
        <f>IF(O809=0,"",T809/O809)</f>
        <v/>
      </c>
      <c r="V809" s="240">
        <f>IF(P809="","",Q809-P809)</f>
        <v>0</v>
      </c>
      <c r="W809" s="90" t="str">
        <f>IF(P809=0,"",V809/P809)</f>
        <v/>
      </c>
      <c r="Y809" s="62"/>
      <c r="Z809" s="62"/>
      <c r="AA809" s="62"/>
      <c r="AB809" s="62"/>
      <c r="AC809" s="62"/>
      <c r="AD809" s="62"/>
      <c r="AE809" s="62"/>
      <c r="AF809" s="62"/>
      <c r="AG809" s="62"/>
      <c r="AH809" s="62"/>
      <c r="AI809" s="62"/>
    </row>
    <row r="810" spans="1:35" ht="24.75" customHeight="1">
      <c r="A810" s="72" t="s">
        <v>2365</v>
      </c>
      <c r="B810" s="79" t="s">
        <v>1709</v>
      </c>
      <c r="C810" s="57" t="s">
        <v>2995</v>
      </c>
      <c r="D810" s="57" t="s">
        <v>1314</v>
      </c>
      <c r="E810" s="426" t="s">
        <v>2488</v>
      </c>
      <c r="F810" s="426" t="s">
        <v>2489</v>
      </c>
      <c r="G810" s="435" t="s">
        <v>1056</v>
      </c>
      <c r="H810" s="435" t="s">
        <v>2490</v>
      </c>
      <c r="I810" s="436" t="s">
        <v>1728</v>
      </c>
      <c r="J810" s="437" t="s">
        <v>2738</v>
      </c>
      <c r="K810" s="438" t="s">
        <v>1728</v>
      </c>
      <c r="L810" s="46"/>
      <c r="M810" s="55"/>
      <c r="N810" s="88">
        <v>160419.12</v>
      </c>
      <c r="O810" s="89">
        <v>152000</v>
      </c>
      <c r="P810" s="89">
        <v>145000</v>
      </c>
      <c r="Q810" s="89">
        <v>130000</v>
      </c>
      <c r="R810" s="240">
        <f>IF(N810="","",Q810-N810)</f>
        <v>-30419.119999999995</v>
      </c>
      <c r="S810" s="90">
        <f>IF(N810=0,"",R810/N810)</f>
        <v>-0.18962278311961814</v>
      </c>
      <c r="T810" s="240">
        <f>IF(O810="","",Q810-O810)</f>
        <v>-22000</v>
      </c>
      <c r="U810" s="90">
        <f>IF(O810=0,"",T810/O810)</f>
        <v>-0.14473684210526316</v>
      </c>
      <c r="V810" s="240">
        <f>IF(P810="","",Q810-P810)</f>
        <v>-15000</v>
      </c>
      <c r="W810" s="90">
        <f>IF(P810=0,"",V810/P810)</f>
        <v>-0.10344827586206896</v>
      </c>
      <c r="Y810" s="62"/>
      <c r="Z810" s="62"/>
      <c r="AA810" s="62"/>
      <c r="AB810" s="62"/>
      <c r="AC810" s="62"/>
      <c r="AD810" s="62"/>
      <c r="AE810" s="62"/>
      <c r="AF810" s="62"/>
      <c r="AG810" s="62"/>
      <c r="AH810" s="62"/>
      <c r="AI810" s="62"/>
    </row>
    <row r="811" spans="1:35" ht="15" customHeight="1">
      <c r="A811" s="73" t="s">
        <v>1729</v>
      </c>
      <c r="B811" s="80" t="s">
        <v>1709</v>
      </c>
      <c r="C811" s="58" t="s">
        <v>3228</v>
      </c>
      <c r="D811" s="58" t="s">
        <v>2993</v>
      </c>
      <c r="E811" s="434" t="s">
        <v>1731</v>
      </c>
      <c r="F811" s="420" t="s">
        <v>1730</v>
      </c>
      <c r="G811" s="435"/>
      <c r="H811" s="435"/>
      <c r="I811" s="436"/>
      <c r="J811" s="437"/>
      <c r="K811" s="438"/>
      <c r="L811" s="46"/>
      <c r="M811" s="55"/>
      <c r="N811" s="88">
        <v>0</v>
      </c>
      <c r="O811" s="89">
        <v>0</v>
      </c>
      <c r="P811" s="89">
        <v>0</v>
      </c>
      <c r="Q811" s="89">
        <v>0</v>
      </c>
      <c r="R811" s="240">
        <f>IF(N811="","",Q811-N811)</f>
        <v>0</v>
      </c>
      <c r="S811" s="90" t="str">
        <f>IF(N811=0,"",R811/N811)</f>
        <v/>
      </c>
      <c r="T811" s="240">
        <f>IF(O811="","",Q811-O811)</f>
        <v>0</v>
      </c>
      <c r="U811" s="90" t="str">
        <f>IF(O811=0,"",T811/O811)</f>
        <v/>
      </c>
      <c r="V811" s="240">
        <f>IF(P811="","",Q811-P811)</f>
        <v>0</v>
      </c>
      <c r="W811" s="90" t="str">
        <f>IF(P811=0,"",V811/P811)</f>
        <v/>
      </c>
      <c r="Y811" s="62"/>
      <c r="Z811" s="62"/>
      <c r="AA811" s="62"/>
      <c r="AB811" s="62"/>
      <c r="AC811" s="62"/>
      <c r="AD811" s="62"/>
      <c r="AE811" s="62"/>
      <c r="AF811" s="62"/>
      <c r="AG811" s="62"/>
      <c r="AH811" s="62"/>
      <c r="AI811" s="62"/>
    </row>
    <row r="812" spans="1:35" ht="15" customHeight="1">
      <c r="A812" s="72" t="s">
        <v>1732</v>
      </c>
      <c r="B812" s="79" t="s">
        <v>1709</v>
      </c>
      <c r="C812" s="57" t="s">
        <v>3228</v>
      </c>
      <c r="D812" s="57" t="s">
        <v>2991</v>
      </c>
      <c r="E812" s="439" t="s">
        <v>1731</v>
      </c>
      <c r="F812" s="426" t="s">
        <v>1730</v>
      </c>
      <c r="G812" s="435" t="s">
        <v>1064</v>
      </c>
      <c r="H812" s="435" t="s">
        <v>1722</v>
      </c>
      <c r="I812" s="436" t="s">
        <v>1723</v>
      </c>
      <c r="J812" s="437" t="s">
        <v>2740</v>
      </c>
      <c r="K812" s="438" t="s">
        <v>2482</v>
      </c>
      <c r="L812" s="46"/>
      <c r="M812" s="55"/>
      <c r="N812" s="88">
        <v>0</v>
      </c>
      <c r="O812" s="89">
        <v>0</v>
      </c>
      <c r="P812" s="89">
        <v>0</v>
      </c>
      <c r="Q812" s="89">
        <v>0</v>
      </c>
      <c r="R812" s="240">
        <f>IF(N812="","",Q812-N812)</f>
        <v>0</v>
      </c>
      <c r="S812" s="90" t="str">
        <f>IF(N812=0,"",R812/N812)</f>
        <v/>
      </c>
      <c r="T812" s="240">
        <f>IF(O812="","",Q812-O812)</f>
        <v>0</v>
      </c>
      <c r="U812" s="90" t="str">
        <f>IF(O812=0,"",T812/O812)</f>
        <v/>
      </c>
      <c r="V812" s="240">
        <f>IF(P812="","",Q812-P812)</f>
        <v>0</v>
      </c>
      <c r="W812" s="90" t="str">
        <f>IF(P812=0,"",V812/P812)</f>
        <v/>
      </c>
      <c r="Y812" s="62"/>
      <c r="Z812" s="62"/>
      <c r="AA812" s="62"/>
      <c r="AB812" s="62"/>
      <c r="AC812" s="62"/>
      <c r="AD812" s="62"/>
      <c r="AE812" s="62"/>
      <c r="AF812" s="62"/>
      <c r="AG812" s="62"/>
      <c r="AH812" s="62"/>
      <c r="AI812" s="62"/>
    </row>
    <row r="813" spans="1:35" ht="15" customHeight="1">
      <c r="A813" s="73" t="s">
        <v>1733</v>
      </c>
      <c r="B813" s="80" t="s">
        <v>1709</v>
      </c>
      <c r="C813" s="58" t="s">
        <v>2117</v>
      </c>
      <c r="D813" s="58" t="s">
        <v>2993</v>
      </c>
      <c r="E813" s="434" t="s">
        <v>1735</v>
      </c>
      <c r="F813" s="434" t="s">
        <v>1734</v>
      </c>
      <c r="G813" s="435"/>
      <c r="H813" s="435"/>
      <c r="I813" s="436"/>
      <c r="J813" s="437"/>
      <c r="K813" s="438"/>
      <c r="L813" s="46"/>
      <c r="M813" s="55"/>
      <c r="N813" s="88">
        <v>0</v>
      </c>
      <c r="O813" s="89">
        <v>0</v>
      </c>
      <c r="P813" s="89">
        <v>0</v>
      </c>
      <c r="Q813" s="89">
        <v>0</v>
      </c>
      <c r="R813" s="240">
        <f>IF(N813="","",Q813-N813)</f>
        <v>0</v>
      </c>
      <c r="S813" s="90" t="str">
        <f>IF(N813=0,"",R813/N813)</f>
        <v/>
      </c>
      <c r="T813" s="240">
        <f>IF(O813="","",Q813-O813)</f>
        <v>0</v>
      </c>
      <c r="U813" s="90" t="str">
        <f>IF(O813=0,"",T813/O813)</f>
        <v/>
      </c>
      <c r="V813" s="240">
        <f>IF(P813="","",Q813-P813)</f>
        <v>0</v>
      </c>
      <c r="W813" s="90" t="str">
        <f>IF(P813=0,"",V813/P813)</f>
        <v/>
      </c>
      <c r="Y813" s="62"/>
      <c r="Z813" s="62"/>
      <c r="AA813" s="62"/>
      <c r="AB813" s="62"/>
      <c r="AC813" s="62"/>
      <c r="AD813" s="62"/>
      <c r="AE813" s="62"/>
      <c r="AF813" s="62"/>
      <c r="AG813" s="62"/>
      <c r="AH813" s="62"/>
      <c r="AI813" s="62"/>
    </row>
    <row r="814" spans="1:35" ht="24.75" customHeight="1">
      <c r="A814" s="72" t="s">
        <v>4141</v>
      </c>
      <c r="B814" s="79" t="s">
        <v>1709</v>
      </c>
      <c r="C814" s="57" t="s">
        <v>2117</v>
      </c>
      <c r="D814" s="57" t="s">
        <v>2911</v>
      </c>
      <c r="E814" s="439" t="s">
        <v>4142</v>
      </c>
      <c r="F814" s="450" t="s">
        <v>4143</v>
      </c>
      <c r="G814" s="435" t="s">
        <v>1066</v>
      </c>
      <c r="H814" s="435" t="s">
        <v>983</v>
      </c>
      <c r="I814" s="436" t="s">
        <v>2741</v>
      </c>
      <c r="J814" s="437" t="s">
        <v>983</v>
      </c>
      <c r="K814" s="438" t="s">
        <v>2741</v>
      </c>
      <c r="L814" s="46"/>
      <c r="M814" s="55"/>
      <c r="N814" s="88">
        <v>0</v>
      </c>
      <c r="O814" s="89">
        <v>0</v>
      </c>
      <c r="P814" s="89">
        <v>0</v>
      </c>
      <c r="Q814" s="89">
        <v>0</v>
      </c>
      <c r="R814" s="240">
        <f>IF(N814="","",Q814-N814)</f>
        <v>0</v>
      </c>
      <c r="S814" s="90" t="str">
        <f>IF(N814=0,"",R814/N814)</f>
        <v/>
      </c>
      <c r="T814" s="240">
        <f>IF(O814="","",Q814-O814)</f>
        <v>0</v>
      </c>
      <c r="U814" s="90" t="str">
        <f>IF(O814=0,"",T814/O814)</f>
        <v/>
      </c>
      <c r="V814" s="240">
        <f>IF(P814="","",Q814-P814)</f>
        <v>0</v>
      </c>
      <c r="W814" s="90" t="str">
        <f>IF(P814=0,"",V814/P814)</f>
        <v/>
      </c>
      <c r="Y814" s="62"/>
      <c r="Z814" s="62"/>
      <c r="AA814" s="62"/>
      <c r="AB814" s="62"/>
      <c r="AC814" s="62"/>
      <c r="AD814" s="62"/>
      <c r="AE814" s="62"/>
      <c r="AF814" s="62"/>
      <c r="AG814" s="62"/>
      <c r="AH814" s="62"/>
      <c r="AI814" s="62"/>
    </row>
    <row r="815" spans="1:35" ht="24.75" customHeight="1">
      <c r="A815" s="72" t="s">
        <v>1736</v>
      </c>
      <c r="B815" s="79" t="s">
        <v>1709</v>
      </c>
      <c r="C815" s="57" t="s">
        <v>2117</v>
      </c>
      <c r="D815" s="57" t="s">
        <v>2991</v>
      </c>
      <c r="E815" s="439" t="s">
        <v>1738</v>
      </c>
      <c r="F815" s="450" t="s">
        <v>1737</v>
      </c>
      <c r="G815" s="435" t="s">
        <v>1066</v>
      </c>
      <c r="H815" s="435" t="s">
        <v>983</v>
      </c>
      <c r="I815" s="436" t="s">
        <v>2741</v>
      </c>
      <c r="J815" s="437" t="s">
        <v>983</v>
      </c>
      <c r="K815" s="438" t="s">
        <v>2741</v>
      </c>
      <c r="L815" s="46"/>
      <c r="M815" s="55"/>
      <c r="N815" s="88">
        <v>0</v>
      </c>
      <c r="O815" s="89">
        <v>0</v>
      </c>
      <c r="P815" s="89">
        <v>0</v>
      </c>
      <c r="Q815" s="89">
        <v>0</v>
      </c>
      <c r="R815" s="240">
        <f>IF(N815="","",Q815-N815)</f>
        <v>0</v>
      </c>
      <c r="S815" s="90" t="str">
        <f>IF(N815=0,"",R815/N815)</f>
        <v/>
      </c>
      <c r="T815" s="240">
        <f>IF(O815="","",Q815-O815)</f>
        <v>0</v>
      </c>
      <c r="U815" s="90" t="str">
        <f>IF(O815=0,"",T815/O815)</f>
        <v/>
      </c>
      <c r="V815" s="240">
        <f>IF(P815="","",Q815-P815)</f>
        <v>0</v>
      </c>
      <c r="W815" s="90" t="str">
        <f>IF(P815=0,"",V815/P815)</f>
        <v/>
      </c>
      <c r="Y815" s="62"/>
      <c r="Z815" s="62"/>
      <c r="AA815" s="62"/>
      <c r="AB815" s="62"/>
      <c r="AC815" s="62"/>
      <c r="AD815" s="62"/>
      <c r="AE815" s="62"/>
      <c r="AF815" s="62"/>
      <c r="AG815" s="62"/>
      <c r="AH815" s="62"/>
      <c r="AI815" s="62"/>
    </row>
    <row r="816" spans="1:35" ht="18" customHeight="1">
      <c r="A816" s="73" t="s">
        <v>1739</v>
      </c>
      <c r="B816" s="80" t="s">
        <v>1709</v>
      </c>
      <c r="C816" s="58" t="s">
        <v>2997</v>
      </c>
      <c r="D816" s="58" t="s">
        <v>2993</v>
      </c>
      <c r="E816" s="434" t="s">
        <v>1741</v>
      </c>
      <c r="F816" s="434" t="s">
        <v>1740</v>
      </c>
      <c r="G816" s="435"/>
      <c r="H816" s="435"/>
      <c r="I816" s="436"/>
      <c r="J816" s="437"/>
      <c r="K816" s="438"/>
      <c r="L816" s="46"/>
      <c r="M816" s="55"/>
      <c r="N816" s="88">
        <v>0</v>
      </c>
      <c r="O816" s="89">
        <v>0</v>
      </c>
      <c r="P816" s="89">
        <v>0</v>
      </c>
      <c r="Q816" s="89">
        <v>0</v>
      </c>
      <c r="R816" s="240">
        <f>IF(N816="","",Q816-N816)</f>
        <v>0</v>
      </c>
      <c r="S816" s="90" t="str">
        <f>IF(N816=0,"",R816/N816)</f>
        <v/>
      </c>
      <c r="T816" s="240">
        <f>IF(O816="","",Q816-O816)</f>
        <v>0</v>
      </c>
      <c r="U816" s="90" t="str">
        <f>IF(O816=0,"",T816/O816)</f>
        <v/>
      </c>
      <c r="V816" s="240">
        <f>IF(P816="","",Q816-P816)</f>
        <v>0</v>
      </c>
      <c r="W816" s="90" t="str">
        <f>IF(P816=0,"",V816/P816)</f>
        <v/>
      </c>
      <c r="Y816" s="62"/>
      <c r="Z816" s="62"/>
      <c r="AA816" s="62"/>
      <c r="AB816" s="62"/>
      <c r="AC816" s="62"/>
      <c r="AD816" s="62"/>
      <c r="AE816" s="62"/>
      <c r="AF816" s="62"/>
      <c r="AG816" s="62"/>
      <c r="AH816" s="62"/>
      <c r="AI816" s="62"/>
    </row>
    <row r="817" spans="1:35" ht="18" customHeight="1">
      <c r="A817" s="72" t="s">
        <v>1742</v>
      </c>
      <c r="B817" s="79" t="s">
        <v>1709</v>
      </c>
      <c r="C817" s="57" t="s">
        <v>2997</v>
      </c>
      <c r="D817" s="57" t="s">
        <v>2991</v>
      </c>
      <c r="E817" s="439" t="s">
        <v>1741</v>
      </c>
      <c r="F817" s="439" t="s">
        <v>1740</v>
      </c>
      <c r="G817" s="435" t="s">
        <v>1100</v>
      </c>
      <c r="H817" s="435" t="s">
        <v>2491</v>
      </c>
      <c r="I817" s="436" t="s">
        <v>2492</v>
      </c>
      <c r="J817" s="437" t="s">
        <v>190</v>
      </c>
      <c r="K817" s="438" t="s">
        <v>2702</v>
      </c>
      <c r="L817" s="46"/>
      <c r="M817" s="55"/>
      <c r="N817" s="88">
        <v>137441.46</v>
      </c>
      <c r="O817" s="89">
        <v>122000</v>
      </c>
      <c r="P817" s="89">
        <v>140000</v>
      </c>
      <c r="Q817" s="89">
        <v>140000</v>
      </c>
      <c r="R817" s="240">
        <f>IF(N817="","",Q817-N817)</f>
        <v>2558.5400000000081</v>
      </c>
      <c r="S817" s="90">
        <f>IF(N817=0,"",R817/N817)</f>
        <v>1.8615489096230557E-2</v>
      </c>
      <c r="T817" s="240">
        <f>IF(O817="","",Q817-O817)</f>
        <v>18000</v>
      </c>
      <c r="U817" s="90">
        <f>IF(O817=0,"",T817/O817)</f>
        <v>0.14754098360655737</v>
      </c>
      <c r="V817" s="240">
        <f>IF(P817="","",Q817-P817)</f>
        <v>0</v>
      </c>
      <c r="W817" s="90">
        <f>IF(P817=0,"",V817/P817)</f>
        <v>0</v>
      </c>
      <c r="Y817" s="62"/>
      <c r="Z817" s="62"/>
      <c r="AA817" s="62"/>
      <c r="AB817" s="62"/>
      <c r="AC817" s="62"/>
      <c r="AD817" s="62"/>
      <c r="AE817" s="62"/>
      <c r="AF817" s="62"/>
      <c r="AG817" s="62"/>
      <c r="AH817" s="62"/>
      <c r="AI817" s="62"/>
    </row>
    <row r="818" spans="1:35" ht="18" customHeight="1">
      <c r="A818" s="73" t="s">
        <v>1743</v>
      </c>
      <c r="B818" s="80" t="s">
        <v>1709</v>
      </c>
      <c r="C818" s="58" t="s">
        <v>2998</v>
      </c>
      <c r="D818" s="58" t="s">
        <v>2993</v>
      </c>
      <c r="E818" s="434" t="s">
        <v>1745</v>
      </c>
      <c r="F818" s="420" t="s">
        <v>1744</v>
      </c>
      <c r="G818" s="435"/>
      <c r="H818" s="435"/>
      <c r="I818" s="436"/>
      <c r="J818" s="437"/>
      <c r="K818" s="438"/>
      <c r="L818" s="46"/>
      <c r="M818" s="55"/>
      <c r="N818" s="88">
        <v>0</v>
      </c>
      <c r="O818" s="89">
        <v>0</v>
      </c>
      <c r="P818" s="89">
        <v>0</v>
      </c>
      <c r="Q818" s="89">
        <v>0</v>
      </c>
      <c r="R818" s="240">
        <f>IF(N818="","",Q818-N818)</f>
        <v>0</v>
      </c>
      <c r="S818" s="90" t="str">
        <f>IF(N818=0,"",R818/N818)</f>
        <v/>
      </c>
      <c r="T818" s="240">
        <f>IF(O818="","",Q818-O818)</f>
        <v>0</v>
      </c>
      <c r="U818" s="90" t="str">
        <f>IF(O818=0,"",T818/O818)</f>
        <v/>
      </c>
      <c r="V818" s="240">
        <f>IF(P818="","",Q818-P818)</f>
        <v>0</v>
      </c>
      <c r="W818" s="90" t="str">
        <f>IF(P818=0,"",V818/P818)</f>
        <v/>
      </c>
      <c r="Y818" s="62"/>
      <c r="Z818" s="62"/>
      <c r="AA818" s="62"/>
      <c r="AB818" s="62"/>
      <c r="AC818" s="62"/>
      <c r="AD818" s="62"/>
      <c r="AE818" s="62"/>
      <c r="AF818" s="62"/>
      <c r="AG818" s="62"/>
      <c r="AH818" s="62"/>
      <c r="AI818" s="62"/>
    </row>
    <row r="819" spans="1:35" ht="18" customHeight="1">
      <c r="A819" s="72" t="s">
        <v>1746</v>
      </c>
      <c r="B819" s="79" t="s">
        <v>1709</v>
      </c>
      <c r="C819" s="57" t="s">
        <v>2998</v>
      </c>
      <c r="D819" s="57" t="s">
        <v>2991</v>
      </c>
      <c r="E819" s="439" t="s">
        <v>1747</v>
      </c>
      <c r="F819" s="439" t="s">
        <v>5146</v>
      </c>
      <c r="G819" s="435" t="s">
        <v>1100</v>
      </c>
      <c r="H819" s="435" t="s">
        <v>2491</v>
      </c>
      <c r="I819" s="436" t="s">
        <v>2492</v>
      </c>
      <c r="J819" s="437" t="s">
        <v>190</v>
      </c>
      <c r="K819" s="438" t="s">
        <v>2702</v>
      </c>
      <c r="L819" s="46"/>
      <c r="M819" s="55"/>
      <c r="N819" s="88">
        <v>175400.74</v>
      </c>
      <c r="O819" s="89">
        <v>180000</v>
      </c>
      <c r="P819" s="89">
        <v>180000</v>
      </c>
      <c r="Q819" s="89">
        <v>180000</v>
      </c>
      <c r="R819" s="240">
        <f>IF(N819="","",Q819-N819)</f>
        <v>4599.2600000000093</v>
      </c>
      <c r="S819" s="90">
        <f>IF(N819=0,"",R819/N819)</f>
        <v>2.6221440114790905E-2</v>
      </c>
      <c r="T819" s="240">
        <f>IF(O819="","",Q819-O819)</f>
        <v>0</v>
      </c>
      <c r="U819" s="90">
        <f>IF(O819=0,"",T819/O819)</f>
        <v>0</v>
      </c>
      <c r="V819" s="240">
        <f>IF(P819="","",Q819-P819)</f>
        <v>0</v>
      </c>
      <c r="W819" s="90">
        <f>IF(P819=0,"",V819/P819)</f>
        <v>0</v>
      </c>
      <c r="Y819" s="62"/>
      <c r="Z819" s="62"/>
      <c r="AA819" s="62"/>
      <c r="AB819" s="62"/>
      <c r="AC819" s="62"/>
      <c r="AD819" s="62"/>
      <c r="AE819" s="62"/>
      <c r="AF819" s="62"/>
      <c r="AG819" s="62"/>
      <c r="AH819" s="62"/>
      <c r="AI819" s="62"/>
    </row>
    <row r="820" spans="1:35" ht="18" customHeight="1">
      <c r="A820" s="73" t="s">
        <v>1748</v>
      </c>
      <c r="B820" s="80" t="s">
        <v>1709</v>
      </c>
      <c r="C820" s="58" t="s">
        <v>2999</v>
      </c>
      <c r="D820" s="58" t="s">
        <v>2993</v>
      </c>
      <c r="E820" s="434" t="s">
        <v>1750</v>
      </c>
      <c r="F820" s="420" t="s">
        <v>1749</v>
      </c>
      <c r="G820" s="435"/>
      <c r="H820" s="435"/>
      <c r="I820" s="436"/>
      <c r="J820" s="437"/>
      <c r="K820" s="438"/>
      <c r="L820" s="46"/>
      <c r="M820" s="55"/>
      <c r="N820" s="88">
        <v>0</v>
      </c>
      <c r="O820" s="89">
        <v>0</v>
      </c>
      <c r="P820" s="89">
        <v>0</v>
      </c>
      <c r="Q820" s="89">
        <v>0</v>
      </c>
      <c r="R820" s="240">
        <f>IF(N820="","",Q820-N820)</f>
        <v>0</v>
      </c>
      <c r="S820" s="90" t="str">
        <f>IF(N820=0,"",R820/N820)</f>
        <v/>
      </c>
      <c r="T820" s="240">
        <f>IF(O820="","",Q820-O820)</f>
        <v>0</v>
      </c>
      <c r="U820" s="90" t="str">
        <f>IF(O820=0,"",T820/O820)</f>
        <v/>
      </c>
      <c r="V820" s="240">
        <f>IF(P820="","",Q820-P820)</f>
        <v>0</v>
      </c>
      <c r="W820" s="90" t="str">
        <f>IF(P820=0,"",V820/P820)</f>
        <v/>
      </c>
      <c r="Y820" s="62"/>
      <c r="Z820" s="62"/>
      <c r="AA820" s="62"/>
      <c r="AB820" s="62"/>
      <c r="AC820" s="62"/>
      <c r="AD820" s="62"/>
      <c r="AE820" s="62"/>
      <c r="AF820" s="62"/>
      <c r="AG820" s="62"/>
      <c r="AH820" s="62"/>
      <c r="AI820" s="62"/>
    </row>
    <row r="821" spans="1:35" ht="18" customHeight="1">
      <c r="A821" s="72" t="s">
        <v>1751</v>
      </c>
      <c r="B821" s="79" t="s">
        <v>1709</v>
      </c>
      <c r="C821" s="57" t="s">
        <v>2999</v>
      </c>
      <c r="D821" s="57" t="s">
        <v>2991</v>
      </c>
      <c r="E821" s="439" t="s">
        <v>1750</v>
      </c>
      <c r="F821" s="426" t="s">
        <v>1749</v>
      </c>
      <c r="G821" s="435" t="s">
        <v>1100</v>
      </c>
      <c r="H821" s="435" t="s">
        <v>2491</v>
      </c>
      <c r="I821" s="436" t="s">
        <v>2492</v>
      </c>
      <c r="J821" s="437" t="s">
        <v>190</v>
      </c>
      <c r="K821" s="438" t="s">
        <v>2702</v>
      </c>
      <c r="L821" s="46"/>
      <c r="M821" s="55"/>
      <c r="N821" s="88">
        <v>46837.27</v>
      </c>
      <c r="O821" s="89">
        <v>45000</v>
      </c>
      <c r="P821" s="89">
        <v>47000</v>
      </c>
      <c r="Q821" s="89">
        <v>47000</v>
      </c>
      <c r="R821" s="240">
        <f>IF(N821="","",Q821-N821)</f>
        <v>162.7300000000032</v>
      </c>
      <c r="S821" s="90">
        <f>IF(N821=0,"",R821/N821)</f>
        <v>3.4743698768097118E-3</v>
      </c>
      <c r="T821" s="240">
        <f>IF(O821="","",Q821-O821)</f>
        <v>2000</v>
      </c>
      <c r="U821" s="90">
        <f>IF(O821=0,"",T821/O821)</f>
        <v>4.4444444444444446E-2</v>
      </c>
      <c r="V821" s="240">
        <f>IF(P821="","",Q821-P821)</f>
        <v>0</v>
      </c>
      <c r="W821" s="90">
        <f>IF(P821=0,"",V821/P821)</f>
        <v>0</v>
      </c>
      <c r="Y821" s="62"/>
      <c r="Z821" s="62"/>
      <c r="AA821" s="62"/>
      <c r="AB821" s="62"/>
      <c r="AC821" s="62"/>
      <c r="AD821" s="62"/>
      <c r="AE821" s="62"/>
      <c r="AF821" s="62"/>
      <c r="AG821" s="62"/>
      <c r="AH821" s="62"/>
      <c r="AI821" s="62"/>
    </row>
    <row r="822" spans="1:35" ht="24.75" customHeight="1">
      <c r="A822" s="73" t="s">
        <v>1752</v>
      </c>
      <c r="B822" s="80" t="s">
        <v>1709</v>
      </c>
      <c r="C822" s="58" t="s">
        <v>3002</v>
      </c>
      <c r="D822" s="58" t="s">
        <v>2993</v>
      </c>
      <c r="E822" s="434" t="s">
        <v>3574</v>
      </c>
      <c r="F822" s="420" t="s">
        <v>3575</v>
      </c>
      <c r="G822" s="435"/>
      <c r="H822" s="435"/>
      <c r="I822" s="436"/>
      <c r="J822" s="437"/>
      <c r="K822" s="438"/>
      <c r="L822" s="46"/>
      <c r="M822" s="55"/>
      <c r="N822" s="88">
        <v>0</v>
      </c>
      <c r="O822" s="89">
        <v>0</v>
      </c>
      <c r="P822" s="89">
        <v>0</v>
      </c>
      <c r="Q822" s="89">
        <v>0</v>
      </c>
      <c r="R822" s="240">
        <f>IF(N822="","",Q822-N822)</f>
        <v>0</v>
      </c>
      <c r="S822" s="90" t="str">
        <f>IF(N822=0,"",R822/N822)</f>
        <v/>
      </c>
      <c r="T822" s="240">
        <f>IF(O822="","",Q822-O822)</f>
        <v>0</v>
      </c>
      <c r="U822" s="90" t="str">
        <f>IF(O822=0,"",T822/O822)</f>
        <v/>
      </c>
      <c r="V822" s="240">
        <f>IF(P822="","",Q822-P822)</f>
        <v>0</v>
      </c>
      <c r="W822" s="90" t="str">
        <f>IF(P822=0,"",V822/P822)</f>
        <v/>
      </c>
      <c r="Y822" s="62"/>
      <c r="Z822" s="62"/>
      <c r="AA822" s="62"/>
      <c r="AB822" s="62"/>
      <c r="AC822" s="62"/>
      <c r="AD822" s="62"/>
      <c r="AE822" s="62"/>
      <c r="AF822" s="62"/>
      <c r="AG822" s="62"/>
      <c r="AH822" s="62"/>
      <c r="AI822" s="62"/>
    </row>
    <row r="823" spans="1:35" ht="24.75" customHeight="1">
      <c r="A823" s="72" t="s">
        <v>1753</v>
      </c>
      <c r="B823" s="79" t="s">
        <v>1709</v>
      </c>
      <c r="C823" s="57" t="s">
        <v>3002</v>
      </c>
      <c r="D823" s="57" t="s">
        <v>2991</v>
      </c>
      <c r="E823" s="439" t="s">
        <v>3574</v>
      </c>
      <c r="F823" s="450" t="s">
        <v>4144</v>
      </c>
      <c r="G823" s="435" t="s">
        <v>1100</v>
      </c>
      <c r="H823" s="435" t="s">
        <v>2491</v>
      </c>
      <c r="I823" s="436" t="s">
        <v>2492</v>
      </c>
      <c r="J823" s="437" t="s">
        <v>190</v>
      </c>
      <c r="K823" s="438" t="s">
        <v>2702</v>
      </c>
      <c r="L823" s="46"/>
      <c r="M823" s="55"/>
      <c r="N823" s="88">
        <v>0</v>
      </c>
      <c r="O823" s="89">
        <v>0</v>
      </c>
      <c r="P823" s="89">
        <v>0</v>
      </c>
      <c r="Q823" s="89">
        <v>0</v>
      </c>
      <c r="R823" s="240">
        <f>IF(N823="","",Q823-N823)</f>
        <v>0</v>
      </c>
      <c r="S823" s="90" t="str">
        <f>IF(N823=0,"",R823/N823)</f>
        <v/>
      </c>
      <c r="T823" s="240">
        <f>IF(O823="","",Q823-O823)</f>
        <v>0</v>
      </c>
      <c r="U823" s="90" t="str">
        <f>IF(O823=0,"",T823/O823)</f>
        <v/>
      </c>
      <c r="V823" s="240">
        <f>IF(P823="","",Q823-P823)</f>
        <v>0</v>
      </c>
      <c r="W823" s="90" t="str">
        <f>IF(P823=0,"",V823/P823)</f>
        <v/>
      </c>
      <c r="Y823" s="62"/>
      <c r="Z823" s="62"/>
      <c r="AA823" s="62"/>
      <c r="AB823" s="62"/>
      <c r="AC823" s="62"/>
      <c r="AD823" s="62"/>
      <c r="AE823" s="62"/>
      <c r="AF823" s="62"/>
      <c r="AG823" s="62"/>
      <c r="AH823" s="62"/>
      <c r="AI823" s="62"/>
    </row>
    <row r="824" spans="1:35" ht="18" customHeight="1">
      <c r="A824" s="73" t="s">
        <v>1754</v>
      </c>
      <c r="B824" s="80" t="s">
        <v>1709</v>
      </c>
      <c r="C824" s="58" t="s">
        <v>1991</v>
      </c>
      <c r="D824" s="58" t="s">
        <v>2993</v>
      </c>
      <c r="E824" s="434" t="s">
        <v>1756</v>
      </c>
      <c r="F824" s="420" t="s">
        <v>1755</v>
      </c>
      <c r="G824" s="435"/>
      <c r="H824" s="435"/>
      <c r="I824" s="436"/>
      <c r="J824" s="437"/>
      <c r="K824" s="438"/>
      <c r="L824" s="46"/>
      <c r="M824" s="55"/>
      <c r="N824" s="88">
        <v>0</v>
      </c>
      <c r="O824" s="89">
        <v>0</v>
      </c>
      <c r="P824" s="89">
        <v>0</v>
      </c>
      <c r="Q824" s="89">
        <v>0</v>
      </c>
      <c r="R824" s="240">
        <f>IF(N824="","",Q824-N824)</f>
        <v>0</v>
      </c>
      <c r="S824" s="90" t="str">
        <f>IF(N824=0,"",R824/N824)</f>
        <v/>
      </c>
      <c r="T824" s="240">
        <f>IF(O824="","",Q824-O824)</f>
        <v>0</v>
      </c>
      <c r="U824" s="90" t="str">
        <f>IF(O824=0,"",T824/O824)</f>
        <v/>
      </c>
      <c r="V824" s="240">
        <f>IF(P824="","",Q824-P824)</f>
        <v>0</v>
      </c>
      <c r="W824" s="90" t="str">
        <f>IF(P824=0,"",V824/P824)</f>
        <v/>
      </c>
      <c r="Y824" s="62"/>
      <c r="Z824" s="62"/>
      <c r="AA824" s="62"/>
      <c r="AB824" s="62"/>
      <c r="AC824" s="62"/>
      <c r="AD824" s="62"/>
      <c r="AE824" s="62"/>
      <c r="AF824" s="62"/>
      <c r="AG824" s="62"/>
      <c r="AH824" s="62"/>
      <c r="AI824" s="62"/>
    </row>
    <row r="825" spans="1:35" ht="18" customHeight="1">
      <c r="A825" s="72" t="s">
        <v>1757</v>
      </c>
      <c r="B825" s="79" t="s">
        <v>1709</v>
      </c>
      <c r="C825" s="57" t="s">
        <v>1991</v>
      </c>
      <c r="D825" s="57" t="s">
        <v>2991</v>
      </c>
      <c r="E825" s="439" t="s">
        <v>1756</v>
      </c>
      <c r="F825" s="426" t="s">
        <v>1755</v>
      </c>
      <c r="G825" s="435" t="s">
        <v>1100</v>
      </c>
      <c r="H825" s="435" t="s">
        <v>2491</v>
      </c>
      <c r="I825" s="436" t="s">
        <v>2492</v>
      </c>
      <c r="J825" s="437" t="s">
        <v>190</v>
      </c>
      <c r="K825" s="438" t="s">
        <v>2702</v>
      </c>
      <c r="L825" s="46"/>
      <c r="M825" s="55"/>
      <c r="N825" s="88">
        <v>199638.47</v>
      </c>
      <c r="O825" s="89">
        <v>185000</v>
      </c>
      <c r="P825" s="89">
        <v>200000</v>
      </c>
      <c r="Q825" s="89">
        <v>200000</v>
      </c>
      <c r="R825" s="240">
        <f>IF(N825="","",Q825-N825)</f>
        <v>361.52999999999884</v>
      </c>
      <c r="S825" s="90">
        <f>IF(N825=0,"",R825/N825)</f>
        <v>1.810923515893499E-3</v>
      </c>
      <c r="T825" s="240">
        <f>IF(O825="","",Q825-O825)</f>
        <v>15000</v>
      </c>
      <c r="U825" s="90">
        <f>IF(O825=0,"",T825/O825)</f>
        <v>8.1081081081081086E-2</v>
      </c>
      <c r="V825" s="240">
        <f>IF(P825="","",Q825-P825)</f>
        <v>0</v>
      </c>
      <c r="W825" s="90">
        <f>IF(P825=0,"",V825/P825)</f>
        <v>0</v>
      </c>
      <c r="Y825" s="62"/>
      <c r="Z825" s="62"/>
      <c r="AA825" s="62"/>
      <c r="AB825" s="62"/>
      <c r="AC825" s="62"/>
      <c r="AD825" s="62"/>
      <c r="AE825" s="62"/>
      <c r="AF825" s="62"/>
      <c r="AG825" s="62"/>
      <c r="AH825" s="62"/>
      <c r="AI825" s="62"/>
    </row>
    <row r="826" spans="1:35" ht="18" customHeight="1">
      <c r="A826" s="64" t="s">
        <v>2493</v>
      </c>
      <c r="B826" s="86" t="s">
        <v>2494</v>
      </c>
      <c r="C826" s="87" t="s">
        <v>2992</v>
      </c>
      <c r="D826" s="87" t="s">
        <v>2993</v>
      </c>
      <c r="E826" s="415" t="s">
        <v>2495</v>
      </c>
      <c r="F826" s="415" t="s">
        <v>2496</v>
      </c>
      <c r="G826" s="416"/>
      <c r="H826" s="416"/>
      <c r="I826" s="417"/>
      <c r="J826" s="418"/>
      <c r="K826" s="419"/>
      <c r="L826" s="46"/>
      <c r="M826" s="96"/>
      <c r="N826" s="88">
        <v>0</v>
      </c>
      <c r="O826" s="89">
        <v>0</v>
      </c>
      <c r="P826" s="89">
        <v>0</v>
      </c>
      <c r="Q826" s="89">
        <v>0</v>
      </c>
      <c r="R826" s="240">
        <f>IF(N826="","",Q826-N826)</f>
        <v>0</v>
      </c>
      <c r="S826" s="90" t="str">
        <f>IF(N826=0,"",R826/N826)</f>
        <v/>
      </c>
      <c r="T826" s="240">
        <f>IF(O826="","",Q826-O826)</f>
        <v>0</v>
      </c>
      <c r="U826" s="90" t="str">
        <f>IF(O826=0,"",T826/O826)</f>
        <v/>
      </c>
      <c r="V826" s="240">
        <f>IF(P826="","",Q826-P826)</f>
        <v>0</v>
      </c>
      <c r="W826" s="90" t="str">
        <f>IF(P826=0,"",V826/P826)</f>
        <v/>
      </c>
      <c r="Y826" s="62"/>
      <c r="Z826" s="62"/>
      <c r="AA826" s="62"/>
      <c r="AB826" s="62"/>
      <c r="AC826" s="62"/>
      <c r="AD826" s="62"/>
      <c r="AE826" s="62"/>
      <c r="AF826" s="62"/>
      <c r="AG826" s="62"/>
      <c r="AH826" s="62"/>
      <c r="AI826" s="62"/>
    </row>
    <row r="827" spans="1:35" ht="18" customHeight="1">
      <c r="A827" s="73" t="s">
        <v>2497</v>
      </c>
      <c r="B827" s="78" t="s">
        <v>2494</v>
      </c>
      <c r="C827" s="50" t="s">
        <v>2994</v>
      </c>
      <c r="D827" s="50" t="s">
        <v>2993</v>
      </c>
      <c r="E827" s="420" t="s">
        <v>2495</v>
      </c>
      <c r="F827" s="420" t="s">
        <v>2496</v>
      </c>
      <c r="G827" s="453"/>
      <c r="H827" s="453"/>
      <c r="I827" s="454"/>
      <c r="J827" s="455"/>
      <c r="K827" s="456"/>
      <c r="L827" s="46"/>
      <c r="M827" s="63"/>
      <c r="N827" s="88">
        <v>0</v>
      </c>
      <c r="O827" s="89">
        <v>0</v>
      </c>
      <c r="P827" s="89">
        <v>0</v>
      </c>
      <c r="Q827" s="89">
        <v>0</v>
      </c>
      <c r="R827" s="240">
        <f>IF(N827="","",Q827-N827)</f>
        <v>0</v>
      </c>
      <c r="S827" s="90" t="str">
        <f>IF(N827=0,"",R827/N827)</f>
        <v/>
      </c>
      <c r="T827" s="240">
        <f>IF(O827="","",Q827-O827)</f>
        <v>0</v>
      </c>
      <c r="U827" s="90" t="str">
        <f>IF(O827=0,"",T827/O827)</f>
        <v/>
      </c>
      <c r="V827" s="240">
        <f>IF(P827="","",Q827-P827)</f>
        <v>0</v>
      </c>
      <c r="W827" s="90" t="str">
        <f>IF(P827=0,"",V827/P827)</f>
        <v/>
      </c>
      <c r="Y827" s="62"/>
      <c r="Z827" s="62"/>
      <c r="AA827" s="62"/>
      <c r="AB827" s="62"/>
      <c r="AC827" s="62"/>
      <c r="AD827" s="62"/>
      <c r="AE827" s="62"/>
      <c r="AF827" s="62"/>
      <c r="AG827" s="62"/>
      <c r="AH827" s="62"/>
      <c r="AI827" s="62"/>
    </row>
    <row r="828" spans="1:35" ht="18" customHeight="1">
      <c r="A828" s="72" t="s">
        <v>2498</v>
      </c>
      <c r="B828" s="77" t="s">
        <v>2494</v>
      </c>
      <c r="C828" s="49" t="s">
        <v>2994</v>
      </c>
      <c r="D828" s="49" t="s">
        <v>2991</v>
      </c>
      <c r="E828" s="426" t="s">
        <v>2495</v>
      </c>
      <c r="F828" s="426" t="s">
        <v>2496</v>
      </c>
      <c r="G828" s="398" t="s">
        <v>1102</v>
      </c>
      <c r="H828" s="398" t="s">
        <v>2499</v>
      </c>
      <c r="I828" s="430" t="s">
        <v>2500</v>
      </c>
      <c r="J828" s="428" t="s">
        <v>190</v>
      </c>
      <c r="K828" s="429" t="s">
        <v>2702</v>
      </c>
      <c r="L828" s="46"/>
      <c r="M828" s="55"/>
      <c r="N828" s="88">
        <v>1069.49</v>
      </c>
      <c r="O828" s="89">
        <v>5000</v>
      </c>
      <c r="P828" s="89">
        <v>5000</v>
      </c>
      <c r="Q828" s="89">
        <v>5000</v>
      </c>
      <c r="R828" s="240">
        <f>IF(N828="","",Q828-N828)</f>
        <v>3930.51</v>
      </c>
      <c r="S828" s="90">
        <f>IF(N828=0,"",R828/N828)</f>
        <v>3.6751255271204033</v>
      </c>
      <c r="T828" s="240">
        <f>IF(O828="","",Q828-O828)</f>
        <v>0</v>
      </c>
      <c r="U828" s="90">
        <f>IF(O828=0,"",T828/O828)</f>
        <v>0</v>
      </c>
      <c r="V828" s="240">
        <f>IF(P828="","",Q828-P828)</f>
        <v>0</v>
      </c>
      <c r="W828" s="90">
        <f>IF(P828=0,"",V828/P828)</f>
        <v>0</v>
      </c>
      <c r="Y828" s="62"/>
      <c r="Z828" s="62"/>
      <c r="AA828" s="62"/>
      <c r="AB828" s="62"/>
      <c r="AC828" s="62"/>
      <c r="AD828" s="62"/>
      <c r="AE828" s="62"/>
      <c r="AF828" s="62"/>
      <c r="AG828" s="62"/>
      <c r="AH828" s="62"/>
      <c r="AI828" s="62"/>
    </row>
    <row r="829" spans="1:35" ht="26.25" customHeight="1">
      <c r="A829" s="64" t="s">
        <v>1758</v>
      </c>
      <c r="B829" s="86" t="s">
        <v>3002</v>
      </c>
      <c r="C829" s="87" t="s">
        <v>2992</v>
      </c>
      <c r="D829" s="87" t="s">
        <v>2993</v>
      </c>
      <c r="E829" s="415" t="s">
        <v>1760</v>
      </c>
      <c r="F829" s="415" t="s">
        <v>1759</v>
      </c>
      <c r="G829" s="416"/>
      <c r="H829" s="416"/>
      <c r="I829" s="417"/>
      <c r="J829" s="418"/>
      <c r="K829" s="419"/>
      <c r="L829" s="46"/>
      <c r="M829" s="96"/>
      <c r="N829" s="88">
        <v>0</v>
      </c>
      <c r="O829" s="89">
        <v>0</v>
      </c>
      <c r="P829" s="89">
        <v>0</v>
      </c>
      <c r="Q829" s="89">
        <v>0</v>
      </c>
      <c r="R829" s="240">
        <f>IF(N829="","",Q829-N829)</f>
        <v>0</v>
      </c>
      <c r="S829" s="90" t="str">
        <f>IF(N829=0,"",R829/N829)</f>
        <v/>
      </c>
      <c r="T829" s="240">
        <f>IF(O829="","",Q829-O829)</f>
        <v>0</v>
      </c>
      <c r="U829" s="90" t="str">
        <f>IF(O829=0,"",T829/O829)</f>
        <v/>
      </c>
      <c r="V829" s="240">
        <f>IF(P829="","",Q829-P829)</f>
        <v>0</v>
      </c>
      <c r="W829" s="90" t="str">
        <f>IF(P829=0,"",V829/P829)</f>
        <v/>
      </c>
      <c r="Y829" s="62"/>
      <c r="Z829" s="62"/>
      <c r="AA829" s="62"/>
      <c r="AB829" s="62"/>
      <c r="AC829" s="62"/>
      <c r="AD829" s="62"/>
      <c r="AE829" s="62"/>
      <c r="AF829" s="62"/>
      <c r="AG829" s="62"/>
      <c r="AH829" s="62"/>
      <c r="AI829" s="62"/>
    </row>
    <row r="830" spans="1:35" ht="26.25" customHeight="1">
      <c r="A830" s="73" t="s">
        <v>1761</v>
      </c>
      <c r="B830" s="78" t="s">
        <v>3002</v>
      </c>
      <c r="C830" s="50" t="s">
        <v>2994</v>
      </c>
      <c r="D830" s="50" t="s">
        <v>2993</v>
      </c>
      <c r="E830" s="420" t="s">
        <v>1762</v>
      </c>
      <c r="F830" s="420" t="s">
        <v>5147</v>
      </c>
      <c r="G830" s="398"/>
      <c r="H830" s="398"/>
      <c r="I830" s="430"/>
      <c r="J830" s="428"/>
      <c r="K830" s="429"/>
      <c r="L830" s="46"/>
      <c r="M830" s="55"/>
      <c r="N830" s="88">
        <v>0</v>
      </c>
      <c r="O830" s="89">
        <v>0</v>
      </c>
      <c r="P830" s="89">
        <v>0</v>
      </c>
      <c r="Q830" s="89">
        <v>0</v>
      </c>
      <c r="R830" s="240">
        <f>IF(N830="","",Q830-N830)</f>
        <v>0</v>
      </c>
      <c r="S830" s="90" t="str">
        <f>IF(N830=0,"",R830/N830)</f>
        <v/>
      </c>
      <c r="T830" s="240">
        <f>IF(O830="","",Q830-O830)</f>
        <v>0</v>
      </c>
      <c r="U830" s="90" t="str">
        <f>IF(O830=0,"",T830/O830)</f>
        <v/>
      </c>
      <c r="V830" s="240">
        <f>IF(P830="","",Q830-P830)</f>
        <v>0</v>
      </c>
      <c r="W830" s="90" t="str">
        <f>IF(P830=0,"",V830/P830)</f>
        <v/>
      </c>
      <c r="Y830" s="62"/>
      <c r="Z830" s="62"/>
      <c r="AA830" s="62"/>
      <c r="AB830" s="62"/>
      <c r="AC830" s="62"/>
      <c r="AD830" s="62"/>
      <c r="AE830" s="62"/>
      <c r="AF830" s="62"/>
      <c r="AG830" s="62"/>
      <c r="AH830" s="62"/>
      <c r="AI830" s="62"/>
    </row>
    <row r="831" spans="1:35" ht="28.5" customHeight="1">
      <c r="A831" s="397" t="s">
        <v>4897</v>
      </c>
      <c r="B831" s="77" t="s">
        <v>3002</v>
      </c>
      <c r="C831" s="49" t="s">
        <v>2994</v>
      </c>
      <c r="D831" s="49" t="s">
        <v>2656</v>
      </c>
      <c r="E831" s="426" t="s">
        <v>5017</v>
      </c>
      <c r="F831" s="426" t="s">
        <v>5148</v>
      </c>
      <c r="G831" s="398" t="s">
        <v>4624</v>
      </c>
      <c r="H831" s="398" t="s">
        <v>4800</v>
      </c>
      <c r="I831" s="430" t="s">
        <v>4801</v>
      </c>
      <c r="J831" s="428" t="s">
        <v>2710</v>
      </c>
      <c r="K831" s="429" t="s">
        <v>2711</v>
      </c>
      <c r="L831" s="46"/>
      <c r="M831" s="55"/>
      <c r="N831" s="88">
        <v>-1066516.19</v>
      </c>
      <c r="O831" s="89">
        <v>0</v>
      </c>
      <c r="P831" s="89">
        <v>0</v>
      </c>
      <c r="Q831" s="89">
        <v>0</v>
      </c>
      <c r="R831" s="240">
        <f>IF(N831="","",Q831-N831)</f>
        <v>1066516.19</v>
      </c>
      <c r="S831" s="90">
        <f>IF(N831=0,"",R831/N831)</f>
        <v>-1</v>
      </c>
      <c r="T831" s="240">
        <f>IF(O831="","",Q831-O831)</f>
        <v>0</v>
      </c>
      <c r="U831" s="90" t="str">
        <f>IF(O831=0,"",T831/O831)</f>
        <v/>
      </c>
      <c r="V831" s="240">
        <f>IF(P831="","",Q831-P831)</f>
        <v>0</v>
      </c>
      <c r="W831" s="90" t="str">
        <f>IF(P831=0,"",V831/P831)</f>
        <v/>
      </c>
      <c r="Y831" s="62"/>
      <c r="Z831" s="62"/>
      <c r="AA831" s="62"/>
      <c r="AB831" s="62"/>
      <c r="AC831" s="62"/>
      <c r="AD831" s="62"/>
      <c r="AE831" s="62"/>
      <c r="AF831" s="62"/>
      <c r="AG831" s="62"/>
      <c r="AH831" s="62"/>
      <c r="AI831" s="62"/>
    </row>
    <row r="832" spans="1:35" ht="28.5" customHeight="1">
      <c r="A832" s="397" t="s">
        <v>4898</v>
      </c>
      <c r="B832" s="77" t="s">
        <v>3002</v>
      </c>
      <c r="C832" s="49" t="s">
        <v>2994</v>
      </c>
      <c r="D832" s="49" t="s">
        <v>1289</v>
      </c>
      <c r="E832" s="426" t="s">
        <v>4899</v>
      </c>
      <c r="F832" s="426" t="s">
        <v>5149</v>
      </c>
      <c r="G832" s="398" t="s">
        <v>4626</v>
      </c>
      <c r="H832" s="398" t="s">
        <v>4804</v>
      </c>
      <c r="I832" s="430" t="s">
        <v>4805</v>
      </c>
      <c r="J832" s="428" t="s">
        <v>2710</v>
      </c>
      <c r="K832" s="429" t="s">
        <v>2711</v>
      </c>
      <c r="L832" s="46"/>
      <c r="M832" s="55"/>
      <c r="N832" s="88">
        <v>0</v>
      </c>
      <c r="O832" s="89">
        <v>0</v>
      </c>
      <c r="P832" s="89">
        <v>0</v>
      </c>
      <c r="Q832" s="89">
        <v>0</v>
      </c>
      <c r="R832" s="240">
        <f>IF(N832="","",Q832-N832)</f>
        <v>0</v>
      </c>
      <c r="S832" s="90" t="str">
        <f>IF(N832=0,"",R832/N832)</f>
        <v/>
      </c>
      <c r="T832" s="240">
        <f>IF(O832="","",Q832-O832)</f>
        <v>0</v>
      </c>
      <c r="U832" s="90" t="str">
        <f>IF(O832=0,"",T832/O832)</f>
        <v/>
      </c>
      <c r="V832" s="240">
        <f>IF(P832="","",Q832-P832)</f>
        <v>0</v>
      </c>
      <c r="W832" s="90" t="str">
        <f>IF(P832=0,"",V832/P832)</f>
        <v/>
      </c>
      <c r="Y832" s="62"/>
      <c r="Z832" s="62"/>
      <c r="AA832" s="62"/>
      <c r="AB832" s="62"/>
      <c r="AC832" s="62"/>
      <c r="AD832" s="62"/>
      <c r="AE832" s="62"/>
      <c r="AF832" s="62"/>
      <c r="AG832" s="62"/>
      <c r="AH832" s="62"/>
      <c r="AI832" s="62"/>
    </row>
    <row r="833" spans="1:35" ht="18" customHeight="1">
      <c r="A833" s="397" t="s">
        <v>4900</v>
      </c>
      <c r="B833" s="77" t="s">
        <v>3002</v>
      </c>
      <c r="C833" s="49" t="s">
        <v>2994</v>
      </c>
      <c r="D833" s="49" t="s">
        <v>1290</v>
      </c>
      <c r="E833" s="426" t="s">
        <v>4901</v>
      </c>
      <c r="F833" s="426" t="s">
        <v>4902</v>
      </c>
      <c r="G833" s="398" t="s">
        <v>4628</v>
      </c>
      <c r="H833" s="398" t="s">
        <v>4809</v>
      </c>
      <c r="I833" s="430" t="s">
        <v>2304</v>
      </c>
      <c r="J833" s="428" t="s">
        <v>2710</v>
      </c>
      <c r="K833" s="429" t="s">
        <v>2711</v>
      </c>
      <c r="L833" s="46"/>
      <c r="M833" s="55"/>
      <c r="N833" s="88">
        <v>2037430.24</v>
      </c>
      <c r="O833" s="89">
        <v>0</v>
      </c>
      <c r="P833" s="89">
        <v>0</v>
      </c>
      <c r="Q833" s="89">
        <v>0</v>
      </c>
      <c r="R833" s="240">
        <f>IF(N833="","",Q833-N833)</f>
        <v>-2037430.24</v>
      </c>
      <c r="S833" s="90">
        <f>IF(N833=0,"",R833/N833)</f>
        <v>-1</v>
      </c>
      <c r="T833" s="240">
        <f>IF(O833="","",Q833-O833)</f>
        <v>0</v>
      </c>
      <c r="U833" s="90" t="str">
        <f>IF(O833=0,"",T833/O833)</f>
        <v/>
      </c>
      <c r="V833" s="240">
        <f>IF(P833="","",Q833-P833)</f>
        <v>0</v>
      </c>
      <c r="W833" s="90" t="str">
        <f>IF(P833=0,"",V833/P833)</f>
        <v/>
      </c>
      <c r="Y833" s="62"/>
      <c r="Z833" s="62"/>
      <c r="AA833" s="62"/>
      <c r="AB833" s="62"/>
      <c r="AC833" s="62"/>
      <c r="AD833" s="62"/>
      <c r="AE833" s="62"/>
      <c r="AF833" s="62"/>
      <c r="AG833" s="62"/>
      <c r="AH833" s="62"/>
      <c r="AI833" s="62"/>
    </row>
    <row r="834" spans="1:35" ht="18" customHeight="1">
      <c r="A834" s="397" t="s">
        <v>4903</v>
      </c>
      <c r="B834" s="77" t="s">
        <v>3002</v>
      </c>
      <c r="C834" s="49" t="s">
        <v>2994</v>
      </c>
      <c r="D834" s="49" t="s">
        <v>2305</v>
      </c>
      <c r="E834" s="426" t="s">
        <v>4904</v>
      </c>
      <c r="F834" s="426" t="s">
        <v>4905</v>
      </c>
      <c r="G834" s="398" t="s">
        <v>4630</v>
      </c>
      <c r="H834" s="398" t="s">
        <v>4813</v>
      </c>
      <c r="I834" s="430" t="s">
        <v>4814</v>
      </c>
      <c r="J834" s="428" t="s">
        <v>2710</v>
      </c>
      <c r="K834" s="429" t="s">
        <v>2711</v>
      </c>
      <c r="L834" s="46"/>
      <c r="M834" s="55"/>
      <c r="N834" s="88">
        <v>6321.21</v>
      </c>
      <c r="O834" s="89">
        <v>0</v>
      </c>
      <c r="P834" s="89">
        <v>0</v>
      </c>
      <c r="Q834" s="89">
        <v>0</v>
      </c>
      <c r="R834" s="240">
        <f>IF(N834="","",Q834-N834)</f>
        <v>-6321.21</v>
      </c>
      <c r="S834" s="90">
        <f>IF(N834=0,"",R834/N834)</f>
        <v>-1</v>
      </c>
      <c r="T834" s="240">
        <f>IF(O834="","",Q834-O834)</f>
        <v>0</v>
      </c>
      <c r="U834" s="90" t="str">
        <f>IF(O834=0,"",T834/O834)</f>
        <v/>
      </c>
      <c r="V834" s="240">
        <f>IF(P834="","",Q834-P834)</f>
        <v>0</v>
      </c>
      <c r="W834" s="90" t="str">
        <f>IF(P834=0,"",V834/P834)</f>
        <v/>
      </c>
      <c r="Y834" s="62"/>
      <c r="Z834" s="62"/>
      <c r="AA834" s="62"/>
      <c r="AB834" s="62"/>
      <c r="AC834" s="62"/>
      <c r="AD834" s="62"/>
      <c r="AE834" s="62"/>
      <c r="AF834" s="62"/>
      <c r="AG834" s="62"/>
      <c r="AH834" s="62"/>
      <c r="AI834" s="62"/>
    </row>
    <row r="835" spans="1:35" ht="28.5" customHeight="1">
      <c r="A835" s="397" t="s">
        <v>4906</v>
      </c>
      <c r="B835" s="77" t="s">
        <v>3002</v>
      </c>
      <c r="C835" s="49" t="s">
        <v>2994</v>
      </c>
      <c r="D835" s="49" t="s">
        <v>1990</v>
      </c>
      <c r="E835" s="426" t="s">
        <v>4907</v>
      </c>
      <c r="F835" s="426" t="s">
        <v>4908</v>
      </c>
      <c r="G835" s="398" t="s">
        <v>4632</v>
      </c>
      <c r="H835" s="398" t="s">
        <v>4818</v>
      </c>
      <c r="I835" s="430" t="s">
        <v>4819</v>
      </c>
      <c r="J835" s="428" t="s">
        <v>2710</v>
      </c>
      <c r="K835" s="429" t="s">
        <v>2711</v>
      </c>
      <c r="L835" s="46"/>
      <c r="M835" s="55"/>
      <c r="N835" s="88">
        <v>-306461.42</v>
      </c>
      <c r="O835" s="89">
        <v>0</v>
      </c>
      <c r="P835" s="89">
        <v>0</v>
      </c>
      <c r="Q835" s="89">
        <v>0</v>
      </c>
      <c r="R835" s="240">
        <f>IF(N835="","",Q835-N835)</f>
        <v>306461.42</v>
      </c>
      <c r="S835" s="90">
        <f>IF(N835=0,"",R835/N835)</f>
        <v>-1</v>
      </c>
      <c r="T835" s="240">
        <f>IF(O835="","",Q835-O835)</f>
        <v>0</v>
      </c>
      <c r="U835" s="90" t="str">
        <f>IF(O835=0,"",T835/O835)</f>
        <v/>
      </c>
      <c r="V835" s="240">
        <f>IF(P835="","",Q835-P835)</f>
        <v>0</v>
      </c>
      <c r="W835" s="90" t="str">
        <f>IF(P835=0,"",V835/P835)</f>
        <v/>
      </c>
      <c r="Y835" s="62"/>
      <c r="Z835" s="62"/>
      <c r="AA835" s="62"/>
      <c r="AB835" s="62"/>
      <c r="AC835" s="62"/>
      <c r="AD835" s="62"/>
      <c r="AE835" s="62"/>
      <c r="AF835" s="62"/>
      <c r="AG835" s="62"/>
      <c r="AH835" s="62"/>
      <c r="AI835" s="62"/>
    </row>
    <row r="836" spans="1:35" ht="28.5" customHeight="1">
      <c r="A836" s="397" t="s">
        <v>4909</v>
      </c>
      <c r="B836" s="77" t="s">
        <v>3002</v>
      </c>
      <c r="C836" s="49" t="s">
        <v>2994</v>
      </c>
      <c r="D836" s="49" t="s">
        <v>2306</v>
      </c>
      <c r="E836" s="426" t="s">
        <v>4910</v>
      </c>
      <c r="F836" s="426" t="s">
        <v>4911</v>
      </c>
      <c r="G836" s="398" t="s">
        <v>4634</v>
      </c>
      <c r="H836" s="398" t="s">
        <v>4823</v>
      </c>
      <c r="I836" s="430" t="s">
        <v>2307</v>
      </c>
      <c r="J836" s="428" t="s">
        <v>2710</v>
      </c>
      <c r="K836" s="429" t="s">
        <v>2711</v>
      </c>
      <c r="L836" s="46"/>
      <c r="M836" s="55"/>
      <c r="N836" s="88">
        <v>-16564.3</v>
      </c>
      <c r="O836" s="89">
        <v>0</v>
      </c>
      <c r="P836" s="89">
        <v>0</v>
      </c>
      <c r="Q836" s="89">
        <v>0</v>
      </c>
      <c r="R836" s="240">
        <f>IF(N836="","",Q836-N836)</f>
        <v>16564.3</v>
      </c>
      <c r="S836" s="90">
        <f>IF(N836=0,"",R836/N836)</f>
        <v>-1</v>
      </c>
      <c r="T836" s="240">
        <f>IF(O836="","",Q836-O836)</f>
        <v>0</v>
      </c>
      <c r="U836" s="90" t="str">
        <f>IF(O836=0,"",T836/O836)</f>
        <v/>
      </c>
      <c r="V836" s="240">
        <f>IF(P836="","",Q836-P836)</f>
        <v>0</v>
      </c>
      <c r="W836" s="90" t="str">
        <f>IF(P836=0,"",V836/P836)</f>
        <v/>
      </c>
      <c r="Y836" s="62"/>
      <c r="Z836" s="62"/>
      <c r="AA836" s="62"/>
      <c r="AB836" s="62"/>
      <c r="AC836" s="62"/>
      <c r="AD836" s="62"/>
      <c r="AE836" s="62"/>
      <c r="AF836" s="62"/>
      <c r="AG836" s="62"/>
      <c r="AH836" s="62"/>
      <c r="AI836" s="62"/>
    </row>
    <row r="837" spans="1:35" ht="28.5" customHeight="1">
      <c r="A837" s="397" t="s">
        <v>4912</v>
      </c>
      <c r="B837" s="77" t="s">
        <v>3002</v>
      </c>
      <c r="C837" s="49" t="s">
        <v>2994</v>
      </c>
      <c r="D837" s="49" t="s">
        <v>2308</v>
      </c>
      <c r="E837" s="426" t="s">
        <v>4913</v>
      </c>
      <c r="F837" s="426" t="s">
        <v>5150</v>
      </c>
      <c r="G837" s="398" t="s">
        <v>4636</v>
      </c>
      <c r="H837" s="398" t="s">
        <v>4826</v>
      </c>
      <c r="I837" s="430" t="s">
        <v>2309</v>
      </c>
      <c r="J837" s="428" t="s">
        <v>2710</v>
      </c>
      <c r="K837" s="429" t="s">
        <v>2711</v>
      </c>
      <c r="L837" s="46"/>
      <c r="M837" s="55"/>
      <c r="N837" s="88">
        <v>-9235.67</v>
      </c>
      <c r="O837" s="89">
        <v>0</v>
      </c>
      <c r="P837" s="89">
        <v>0</v>
      </c>
      <c r="Q837" s="89">
        <v>0</v>
      </c>
      <c r="R837" s="240">
        <f>IF(N837="","",Q837-N837)</f>
        <v>9235.67</v>
      </c>
      <c r="S837" s="90">
        <f>IF(N837=0,"",R837/N837)</f>
        <v>-1</v>
      </c>
      <c r="T837" s="240">
        <f>IF(O837="","",Q837-O837)</f>
        <v>0</v>
      </c>
      <c r="U837" s="90" t="str">
        <f>IF(O837=0,"",T837/O837)</f>
        <v/>
      </c>
      <c r="V837" s="240">
        <f>IF(P837="","",Q837-P837)</f>
        <v>0</v>
      </c>
      <c r="W837" s="90" t="str">
        <f>IF(P837=0,"",V837/P837)</f>
        <v/>
      </c>
      <c r="Y837" s="62"/>
      <c r="Z837" s="62"/>
      <c r="AA837" s="62"/>
      <c r="AB837" s="62"/>
      <c r="AC837" s="62"/>
      <c r="AD837" s="62"/>
      <c r="AE837" s="62"/>
      <c r="AF837" s="62"/>
      <c r="AG837" s="62"/>
      <c r="AH837" s="62"/>
      <c r="AI837" s="62"/>
    </row>
    <row r="838" spans="1:35" ht="28.5" customHeight="1">
      <c r="A838" s="397" t="s">
        <v>4914</v>
      </c>
      <c r="B838" s="77" t="s">
        <v>3002</v>
      </c>
      <c r="C838" s="49" t="s">
        <v>2994</v>
      </c>
      <c r="D838" s="49" t="s">
        <v>2310</v>
      </c>
      <c r="E838" s="426" t="s">
        <v>4915</v>
      </c>
      <c r="F838" s="426" t="s">
        <v>5151</v>
      </c>
      <c r="G838" s="398" t="s">
        <v>4638</v>
      </c>
      <c r="H838" s="398" t="s">
        <v>4829</v>
      </c>
      <c r="I838" s="430" t="s">
        <v>1988</v>
      </c>
      <c r="J838" s="428" t="s">
        <v>2710</v>
      </c>
      <c r="K838" s="429" t="s">
        <v>2711</v>
      </c>
      <c r="L838" s="46"/>
      <c r="M838" s="55"/>
      <c r="N838" s="88">
        <v>-325423.24</v>
      </c>
      <c r="O838" s="89">
        <v>0</v>
      </c>
      <c r="P838" s="89">
        <v>0</v>
      </c>
      <c r="Q838" s="89">
        <v>0</v>
      </c>
      <c r="R838" s="240">
        <f>IF(N838="","",Q838-N838)</f>
        <v>325423.24</v>
      </c>
      <c r="S838" s="90">
        <f>IF(N838=0,"",R838/N838)</f>
        <v>-1</v>
      </c>
      <c r="T838" s="240">
        <f>IF(O838="","",Q838-O838)</f>
        <v>0</v>
      </c>
      <c r="U838" s="90" t="str">
        <f>IF(O838=0,"",T838/O838)</f>
        <v/>
      </c>
      <c r="V838" s="240">
        <f>IF(P838="","",Q838-P838)</f>
        <v>0</v>
      </c>
      <c r="W838" s="90" t="str">
        <f>IF(P838=0,"",V838/P838)</f>
        <v/>
      </c>
      <c r="Y838" s="62"/>
      <c r="Z838" s="62"/>
      <c r="AA838" s="62"/>
      <c r="AB838" s="62"/>
      <c r="AC838" s="62"/>
      <c r="AD838" s="62"/>
      <c r="AE838" s="62"/>
      <c r="AF838" s="62"/>
      <c r="AG838" s="62"/>
      <c r="AH838" s="62"/>
      <c r="AI838" s="62"/>
    </row>
    <row r="839" spans="1:35" ht="26.25" customHeight="1">
      <c r="A839" s="66" t="s">
        <v>1763</v>
      </c>
      <c r="B839" s="75" t="s">
        <v>3002</v>
      </c>
      <c r="C839" s="52" t="s">
        <v>2995</v>
      </c>
      <c r="D839" s="52" t="s">
        <v>2993</v>
      </c>
      <c r="E839" s="420" t="s">
        <v>1764</v>
      </c>
      <c r="F839" s="451" t="s">
        <v>5152</v>
      </c>
      <c r="G839" s="435"/>
      <c r="H839" s="435"/>
      <c r="I839" s="436"/>
      <c r="J839" s="437"/>
      <c r="K839" s="438"/>
      <c r="L839" s="46"/>
      <c r="M839" s="55"/>
      <c r="N839" s="88">
        <v>0</v>
      </c>
      <c r="O839" s="89">
        <v>0</v>
      </c>
      <c r="P839" s="89">
        <v>0</v>
      </c>
      <c r="Q839" s="89">
        <v>0</v>
      </c>
      <c r="R839" s="240">
        <f>IF(N839="","",Q839-N839)</f>
        <v>0</v>
      </c>
      <c r="S839" s="90" t="str">
        <f>IF(N839=0,"",R839/N839)</f>
        <v/>
      </c>
      <c r="T839" s="240">
        <f>IF(O839="","",Q839-O839)</f>
        <v>0</v>
      </c>
      <c r="U839" s="90" t="str">
        <f>IF(O839=0,"",T839/O839)</f>
        <v/>
      </c>
      <c r="V839" s="240">
        <f>IF(P839="","",Q839-P839)</f>
        <v>0</v>
      </c>
      <c r="W839" s="90" t="str">
        <f>IF(P839=0,"",V839/P839)</f>
        <v/>
      </c>
      <c r="Y839" s="62"/>
      <c r="Z839" s="62"/>
      <c r="AA839" s="62"/>
      <c r="AB839" s="62"/>
      <c r="AC839" s="62"/>
      <c r="AD839" s="62"/>
      <c r="AE839" s="62"/>
      <c r="AF839" s="62"/>
      <c r="AG839" s="62"/>
      <c r="AH839" s="62"/>
      <c r="AI839" s="62"/>
    </row>
    <row r="840" spans="1:35" ht="28.5" customHeight="1">
      <c r="A840" s="397" t="s">
        <v>4916</v>
      </c>
      <c r="B840" s="77" t="s">
        <v>3002</v>
      </c>
      <c r="C840" s="49" t="s">
        <v>2995</v>
      </c>
      <c r="D840" s="49" t="s">
        <v>2656</v>
      </c>
      <c r="E840" s="426" t="s">
        <v>4831</v>
      </c>
      <c r="F840" s="426" t="s">
        <v>5153</v>
      </c>
      <c r="G840" s="398" t="s">
        <v>4641</v>
      </c>
      <c r="H840" s="398" t="s">
        <v>4832</v>
      </c>
      <c r="I840" s="430" t="s">
        <v>2920</v>
      </c>
      <c r="J840" s="428" t="s">
        <v>2712</v>
      </c>
      <c r="K840" s="429" t="s">
        <v>2713</v>
      </c>
      <c r="L840" s="46"/>
      <c r="M840" s="55"/>
      <c r="N840" s="88">
        <v>1283.9000000000005</v>
      </c>
      <c r="O840" s="89">
        <v>0</v>
      </c>
      <c r="P840" s="89">
        <v>0</v>
      </c>
      <c r="Q840" s="89">
        <v>0</v>
      </c>
      <c r="R840" s="240">
        <f>IF(N840="","",Q840-N840)</f>
        <v>-1283.9000000000005</v>
      </c>
      <c r="S840" s="90">
        <f>IF(N840=0,"",R840/N840)</f>
        <v>-1</v>
      </c>
      <c r="T840" s="240">
        <f>IF(O840="","",Q840-O840)</f>
        <v>0</v>
      </c>
      <c r="U840" s="90" t="str">
        <f>IF(O840=0,"",T840/O840)</f>
        <v/>
      </c>
      <c r="V840" s="240">
        <f>IF(P840="","",Q840-P840)</f>
        <v>0</v>
      </c>
      <c r="W840" s="90" t="str">
        <f>IF(P840=0,"",V840/P840)</f>
        <v/>
      </c>
      <c r="Y840" s="62"/>
      <c r="Z840" s="62"/>
      <c r="AA840" s="62"/>
      <c r="AB840" s="62"/>
      <c r="AC840" s="62"/>
      <c r="AD840" s="62"/>
      <c r="AE840" s="62"/>
      <c r="AF840" s="62"/>
      <c r="AG840" s="62"/>
      <c r="AH840" s="62"/>
      <c r="AI840" s="62"/>
    </row>
    <row r="841" spans="1:35" ht="38.25" customHeight="1">
      <c r="A841" s="397" t="s">
        <v>4917</v>
      </c>
      <c r="B841" s="77" t="s">
        <v>3002</v>
      </c>
      <c r="C841" s="49" t="s">
        <v>2995</v>
      </c>
      <c r="D841" s="49" t="s">
        <v>1289</v>
      </c>
      <c r="E841" s="426" t="s">
        <v>5014</v>
      </c>
      <c r="F841" s="426" t="s">
        <v>5154</v>
      </c>
      <c r="G841" s="398" t="s">
        <v>4643</v>
      </c>
      <c r="H841" s="398" t="s">
        <v>4834</v>
      </c>
      <c r="I841" s="430" t="s">
        <v>4835</v>
      </c>
      <c r="J841" s="428" t="s">
        <v>2712</v>
      </c>
      <c r="K841" s="429" t="s">
        <v>2713</v>
      </c>
      <c r="L841" s="46"/>
      <c r="M841" s="55"/>
      <c r="N841" s="88">
        <v>-186075.01</v>
      </c>
      <c r="O841" s="89">
        <v>0</v>
      </c>
      <c r="P841" s="89">
        <v>0</v>
      </c>
      <c r="Q841" s="89">
        <v>0</v>
      </c>
      <c r="R841" s="240">
        <f>IF(N841="","",Q841-N841)</f>
        <v>186075.01</v>
      </c>
      <c r="S841" s="90">
        <f>IF(N841=0,"",R841/N841)</f>
        <v>-1</v>
      </c>
      <c r="T841" s="240">
        <f>IF(O841="","",Q841-O841)</f>
        <v>0</v>
      </c>
      <c r="U841" s="90" t="str">
        <f>IF(O841=0,"",T841/O841)</f>
        <v/>
      </c>
      <c r="V841" s="240">
        <f>IF(P841="","",Q841-P841)</f>
        <v>0</v>
      </c>
      <c r="W841" s="90" t="str">
        <f>IF(P841=0,"",V841/P841)</f>
        <v/>
      </c>
      <c r="Y841" s="62"/>
      <c r="Z841" s="62"/>
      <c r="AA841" s="62"/>
      <c r="AB841" s="62"/>
      <c r="AC841" s="62"/>
      <c r="AD841" s="62"/>
      <c r="AE841" s="62"/>
      <c r="AF841" s="62"/>
      <c r="AG841" s="62"/>
      <c r="AH841" s="62"/>
      <c r="AI841" s="62"/>
    </row>
    <row r="842" spans="1:35" ht="28.5" customHeight="1">
      <c r="A842" s="397" t="s">
        <v>4918</v>
      </c>
      <c r="B842" s="77" t="s">
        <v>3002</v>
      </c>
      <c r="C842" s="49" t="s">
        <v>2995</v>
      </c>
      <c r="D842" s="49" t="s">
        <v>1290</v>
      </c>
      <c r="E842" s="426" t="s">
        <v>5015</v>
      </c>
      <c r="F842" s="426" t="s">
        <v>5155</v>
      </c>
      <c r="G842" s="398" t="s">
        <v>4645</v>
      </c>
      <c r="H842" s="398" t="s">
        <v>4837</v>
      </c>
      <c r="I842" s="430" t="s">
        <v>2373</v>
      </c>
      <c r="J842" s="428" t="s">
        <v>2712</v>
      </c>
      <c r="K842" s="429" t="s">
        <v>2713</v>
      </c>
      <c r="L842" s="46"/>
      <c r="M842" s="55"/>
      <c r="N842" s="88">
        <v>129476.76999999999</v>
      </c>
      <c r="O842" s="89">
        <v>0</v>
      </c>
      <c r="P842" s="89">
        <v>0</v>
      </c>
      <c r="Q842" s="89">
        <v>0</v>
      </c>
      <c r="R842" s="240">
        <f>IF(N842="","",Q842-N842)</f>
        <v>-129476.76999999999</v>
      </c>
      <c r="S842" s="90">
        <f>IF(N842=0,"",R842/N842)</f>
        <v>-1</v>
      </c>
      <c r="T842" s="240">
        <f>IF(O842="","",Q842-O842)</f>
        <v>0</v>
      </c>
      <c r="U842" s="90" t="str">
        <f>IF(O842=0,"",T842/O842)</f>
        <v/>
      </c>
      <c r="V842" s="240">
        <f>IF(P842="","",Q842-P842)</f>
        <v>0</v>
      </c>
      <c r="W842" s="90" t="str">
        <f>IF(P842=0,"",V842/P842)</f>
        <v/>
      </c>
      <c r="Y842" s="62"/>
      <c r="Z842" s="62"/>
      <c r="AA842" s="62"/>
      <c r="AB842" s="62"/>
      <c r="AC842" s="62"/>
      <c r="AD842" s="62"/>
      <c r="AE842" s="62"/>
      <c r="AF842" s="62"/>
      <c r="AG842" s="62"/>
      <c r="AH842" s="62"/>
      <c r="AI842" s="62"/>
    </row>
    <row r="843" spans="1:35" ht="35.25" customHeight="1">
      <c r="A843" s="397" t="s">
        <v>4919</v>
      </c>
      <c r="B843" s="77" t="s">
        <v>3002</v>
      </c>
      <c r="C843" s="49" t="s">
        <v>2995</v>
      </c>
      <c r="D843" s="49" t="s">
        <v>2305</v>
      </c>
      <c r="E843" s="426" t="s">
        <v>4839</v>
      </c>
      <c r="F843" s="426" t="s">
        <v>5156</v>
      </c>
      <c r="G843" s="398" t="s">
        <v>4647</v>
      </c>
      <c r="H843" s="398" t="s">
        <v>4840</v>
      </c>
      <c r="I843" s="430" t="s">
        <v>2384</v>
      </c>
      <c r="J843" s="428" t="s">
        <v>2712</v>
      </c>
      <c r="K843" s="429" t="s">
        <v>2713</v>
      </c>
      <c r="L843" s="46"/>
      <c r="M843" s="55"/>
      <c r="N843" s="88">
        <v>-191280.43</v>
      </c>
      <c r="O843" s="89">
        <v>0</v>
      </c>
      <c r="P843" s="89">
        <v>0</v>
      </c>
      <c r="Q843" s="89">
        <v>0</v>
      </c>
      <c r="R843" s="240">
        <f>IF(N843="","",Q843-N843)</f>
        <v>191280.43</v>
      </c>
      <c r="S843" s="90">
        <f>IF(N843=0,"",R843/N843)</f>
        <v>-1</v>
      </c>
      <c r="T843" s="240">
        <f>IF(O843="","",Q843-O843)</f>
        <v>0</v>
      </c>
      <c r="U843" s="90" t="str">
        <f>IF(O843=0,"",T843/O843)</f>
        <v/>
      </c>
      <c r="V843" s="240">
        <f>IF(P843="","",Q843-P843)</f>
        <v>0</v>
      </c>
      <c r="W843" s="90" t="str">
        <f>IF(P843=0,"",V843/P843)</f>
        <v/>
      </c>
      <c r="Y843" s="62"/>
      <c r="Z843" s="62"/>
      <c r="AA843" s="62"/>
      <c r="AB843" s="62"/>
      <c r="AC843" s="62"/>
      <c r="AD843" s="62"/>
      <c r="AE843" s="62"/>
      <c r="AF843" s="62"/>
      <c r="AG843" s="62"/>
      <c r="AH843" s="62"/>
      <c r="AI843" s="62"/>
    </row>
    <row r="844" spans="1:35" ht="28.5" customHeight="1">
      <c r="A844" s="397" t="s">
        <v>4920</v>
      </c>
      <c r="B844" s="77" t="s">
        <v>3002</v>
      </c>
      <c r="C844" s="49" t="s">
        <v>2995</v>
      </c>
      <c r="D844" s="49" t="s">
        <v>1990</v>
      </c>
      <c r="E844" s="426" t="s">
        <v>4842</v>
      </c>
      <c r="F844" s="426" t="s">
        <v>5157</v>
      </c>
      <c r="G844" s="398" t="s">
        <v>4649</v>
      </c>
      <c r="H844" s="398" t="s">
        <v>4843</v>
      </c>
      <c r="I844" s="430" t="s">
        <v>2395</v>
      </c>
      <c r="J844" s="428" t="s">
        <v>2712</v>
      </c>
      <c r="K844" s="429" t="s">
        <v>2713</v>
      </c>
      <c r="L844" s="46"/>
      <c r="M844" s="55"/>
      <c r="N844" s="88">
        <v>2829.0699999999997</v>
      </c>
      <c r="O844" s="89">
        <v>0</v>
      </c>
      <c r="P844" s="89">
        <v>0</v>
      </c>
      <c r="Q844" s="89">
        <v>0</v>
      </c>
      <c r="R844" s="240">
        <f>IF(N844="","",Q844-N844)</f>
        <v>-2829.0699999999997</v>
      </c>
      <c r="S844" s="90">
        <f>IF(N844=0,"",R844/N844)</f>
        <v>-1</v>
      </c>
      <c r="T844" s="240">
        <f>IF(O844="","",Q844-O844)</f>
        <v>0</v>
      </c>
      <c r="U844" s="90" t="str">
        <f>IF(O844=0,"",T844/O844)</f>
        <v/>
      </c>
      <c r="V844" s="240">
        <f>IF(P844="","",Q844-P844)</f>
        <v>0</v>
      </c>
      <c r="W844" s="90" t="str">
        <f>IF(P844=0,"",V844/P844)</f>
        <v/>
      </c>
      <c r="Y844" s="62"/>
      <c r="Z844" s="62"/>
      <c r="AA844" s="62"/>
      <c r="AB844" s="62"/>
      <c r="AC844" s="62"/>
      <c r="AD844" s="62"/>
      <c r="AE844" s="62"/>
      <c r="AF844" s="62"/>
      <c r="AG844" s="62"/>
      <c r="AH844" s="62"/>
      <c r="AI844" s="62"/>
    </row>
    <row r="845" spans="1:35" ht="28.5" customHeight="1">
      <c r="A845" s="397" t="s">
        <v>4921</v>
      </c>
      <c r="B845" s="77" t="s">
        <v>3002</v>
      </c>
      <c r="C845" s="49" t="s">
        <v>2995</v>
      </c>
      <c r="D845" s="49" t="s">
        <v>2306</v>
      </c>
      <c r="E845" s="426" t="s">
        <v>5016</v>
      </c>
      <c r="F845" s="426" t="s">
        <v>5158</v>
      </c>
      <c r="G845" s="398" t="s">
        <v>4651</v>
      </c>
      <c r="H845" s="398" t="s">
        <v>4845</v>
      </c>
      <c r="I845" s="430" t="s">
        <v>2979</v>
      </c>
      <c r="J845" s="428" t="s">
        <v>2712</v>
      </c>
      <c r="K845" s="429" t="s">
        <v>2713</v>
      </c>
      <c r="L845" s="46"/>
      <c r="M845" s="55"/>
      <c r="N845" s="88">
        <v>-31059.58</v>
      </c>
      <c r="O845" s="89">
        <v>0</v>
      </c>
      <c r="P845" s="89">
        <v>0</v>
      </c>
      <c r="Q845" s="89">
        <v>0</v>
      </c>
      <c r="R845" s="240">
        <f>IF(N845="","",Q845-N845)</f>
        <v>31059.58</v>
      </c>
      <c r="S845" s="90">
        <f>IF(N845=0,"",R845/N845)</f>
        <v>-1</v>
      </c>
      <c r="T845" s="240">
        <f>IF(O845="","",Q845-O845)</f>
        <v>0</v>
      </c>
      <c r="U845" s="90" t="str">
        <f>IF(O845=0,"",T845/O845)</f>
        <v/>
      </c>
      <c r="V845" s="240">
        <f>IF(P845="","",Q845-P845)</f>
        <v>0</v>
      </c>
      <c r="W845" s="90" t="str">
        <f>IF(P845=0,"",V845/P845)</f>
        <v/>
      </c>
      <c r="Y845" s="62"/>
      <c r="Z845" s="62"/>
      <c r="AA845" s="62"/>
      <c r="AB845" s="62"/>
      <c r="AC845" s="62"/>
      <c r="AD845" s="62"/>
      <c r="AE845" s="62"/>
      <c r="AF845" s="62"/>
      <c r="AG845" s="62"/>
      <c r="AH845" s="62"/>
      <c r="AI845" s="62"/>
    </row>
    <row r="846" spans="1:35">
      <c r="A846" s="65" t="s">
        <v>426</v>
      </c>
      <c r="B846" s="76"/>
      <c r="C846" s="48"/>
      <c r="D846" s="48"/>
      <c r="E846" s="439"/>
      <c r="F846" s="439"/>
      <c r="G846" s="435"/>
      <c r="H846" s="435"/>
      <c r="I846" s="436"/>
      <c r="J846" s="437"/>
      <c r="K846" s="438"/>
      <c r="L846" s="46"/>
      <c r="M846" s="55"/>
      <c r="N846" s="88"/>
      <c r="O846" s="89"/>
      <c r="P846" s="89">
        <v>0</v>
      </c>
      <c r="Q846" s="89">
        <v>0</v>
      </c>
      <c r="R846" s="240" t="str">
        <f>IF(N846="","",Q846-N846)</f>
        <v/>
      </c>
      <c r="S846" s="90" t="str">
        <f>IF(N846=0,"",R846/N846)</f>
        <v/>
      </c>
      <c r="T846" s="240" t="str">
        <f>IF(O846="","",Q846-O846)</f>
        <v/>
      </c>
      <c r="U846" s="90" t="str">
        <f>IF(O846=0,"",T846/O846)</f>
        <v/>
      </c>
      <c r="V846" s="240">
        <f>IF(P846="","",Q846-P846)</f>
        <v>0</v>
      </c>
      <c r="W846" s="90" t="str">
        <f>IF(P846=0,"",V846/P846)</f>
        <v/>
      </c>
      <c r="Y846" s="62"/>
      <c r="Z846" s="62"/>
      <c r="AA846" s="62"/>
      <c r="AB846" s="62"/>
      <c r="AC846" s="62"/>
      <c r="AD846" s="62"/>
      <c r="AE846" s="62"/>
      <c r="AF846" s="62"/>
      <c r="AG846" s="62"/>
      <c r="AH846" s="62"/>
      <c r="AI846" s="62"/>
    </row>
    <row r="847" spans="1:35" s="100" customFormat="1" ht="15">
      <c r="A847" s="98" t="s">
        <v>426</v>
      </c>
      <c r="B847" s="110"/>
      <c r="C847" s="111"/>
      <c r="D847" s="111"/>
      <c r="E847" s="409" t="s">
        <v>5193</v>
      </c>
      <c r="F847" s="409" t="s">
        <v>5194</v>
      </c>
      <c r="G847" s="411"/>
      <c r="H847" s="411"/>
      <c r="I847" s="412"/>
      <c r="J847" s="413"/>
      <c r="K847" s="414"/>
      <c r="L847" s="46"/>
      <c r="M847" s="99"/>
      <c r="N847" s="88"/>
      <c r="O847" s="89"/>
      <c r="P847" s="236">
        <v>0</v>
      </c>
      <c r="Q847" s="89">
        <v>0</v>
      </c>
      <c r="R847" s="241" t="str">
        <f>IF(N847="","",Q847-N847)</f>
        <v/>
      </c>
      <c r="S847" s="237" t="str">
        <f>IF(N847=0,"",R847/N847)</f>
        <v/>
      </c>
      <c r="T847" s="241" t="str">
        <f>IF(O847="","",Q847-O847)</f>
        <v/>
      </c>
      <c r="U847" s="237" t="str">
        <f>IF(O847=0,"",T847/O847)</f>
        <v/>
      </c>
      <c r="V847" s="241">
        <f>IF(P847="","",Q847-P847)</f>
        <v>0</v>
      </c>
      <c r="W847" s="237" t="str">
        <f>IF(P847=0,"",V847/P847)</f>
        <v/>
      </c>
      <c r="X847" s="405"/>
      <c r="Y847" s="62"/>
      <c r="Z847" s="62"/>
      <c r="AA847" s="62"/>
      <c r="AB847" s="62"/>
      <c r="AC847" s="62"/>
      <c r="AD847" s="62"/>
      <c r="AE847" s="62"/>
      <c r="AF847" s="62"/>
      <c r="AG847" s="62"/>
      <c r="AH847" s="62"/>
      <c r="AI847" s="62"/>
    </row>
    <row r="848" spans="1:35" ht="25.5" customHeight="1">
      <c r="A848" s="64" t="s">
        <v>427</v>
      </c>
      <c r="B848" s="86" t="s">
        <v>2461</v>
      </c>
      <c r="C848" s="87" t="s">
        <v>2992</v>
      </c>
      <c r="D848" s="87" t="s">
        <v>2993</v>
      </c>
      <c r="E848" s="415" t="s">
        <v>429</v>
      </c>
      <c r="F848" s="415" t="s">
        <v>428</v>
      </c>
      <c r="G848" s="416"/>
      <c r="H848" s="416"/>
      <c r="I848" s="417"/>
      <c r="J848" s="418"/>
      <c r="K848" s="419"/>
      <c r="L848" s="46"/>
      <c r="M848" s="96"/>
      <c r="N848" s="88"/>
      <c r="O848" s="236"/>
      <c r="P848" s="89">
        <v>0</v>
      </c>
      <c r="Q848" s="236">
        <v>0</v>
      </c>
      <c r="R848" s="240" t="str">
        <f>IF(N848="","",Q848-N848)</f>
        <v/>
      </c>
      <c r="S848" s="90" t="str">
        <f>IF(N848=0,"",R848/N848)</f>
        <v/>
      </c>
      <c r="T848" s="240" t="str">
        <f>IF(O848="","",Q848-O848)</f>
        <v/>
      </c>
      <c r="U848" s="90" t="str">
        <f>IF(O848=0,"",T848/O848)</f>
        <v/>
      </c>
      <c r="V848" s="240">
        <f>IF(P848="","",Q848-P848)</f>
        <v>0</v>
      </c>
      <c r="W848" s="90" t="str">
        <f>IF(P848=0,"",V848/P848)</f>
        <v/>
      </c>
      <c r="Y848" s="62"/>
      <c r="Z848" s="62"/>
      <c r="AA848" s="62"/>
      <c r="AB848" s="62"/>
      <c r="AC848" s="62"/>
      <c r="AD848" s="62"/>
      <c r="AE848" s="62"/>
      <c r="AF848" s="62"/>
      <c r="AG848" s="62"/>
      <c r="AH848" s="62"/>
      <c r="AI848" s="62"/>
    </row>
    <row r="849" spans="1:35" ht="25.5" customHeight="1">
      <c r="A849" s="66" t="s">
        <v>430</v>
      </c>
      <c r="B849" s="75" t="s">
        <v>2461</v>
      </c>
      <c r="C849" s="52" t="s">
        <v>2994</v>
      </c>
      <c r="D849" s="52" t="s">
        <v>2993</v>
      </c>
      <c r="E849" s="434" t="s">
        <v>432</v>
      </c>
      <c r="F849" s="420" t="s">
        <v>431</v>
      </c>
      <c r="G849" s="435"/>
      <c r="H849" s="435"/>
      <c r="I849" s="436"/>
      <c r="J849" s="437"/>
      <c r="K849" s="438"/>
      <c r="L849" s="46"/>
      <c r="M849" s="55"/>
      <c r="N849" s="88"/>
      <c r="O849" s="89"/>
      <c r="P849" s="89">
        <v>0</v>
      </c>
      <c r="Q849" s="89">
        <v>0</v>
      </c>
      <c r="R849" s="240" t="str">
        <f>IF(N849="","",Q849-N849)</f>
        <v/>
      </c>
      <c r="S849" s="90" t="str">
        <f>IF(N849=0,"",R849/N849)</f>
        <v/>
      </c>
      <c r="T849" s="240" t="str">
        <f>IF(O849="","",Q849-O849)</f>
        <v/>
      </c>
      <c r="U849" s="90" t="str">
        <f>IF(O849=0,"",T849/O849)</f>
        <v/>
      </c>
      <c r="V849" s="240">
        <f>IF(P849="","",Q849-P849)</f>
        <v>0</v>
      </c>
      <c r="W849" s="90" t="str">
        <f>IF(P849=0,"",V849/P849)</f>
        <v/>
      </c>
      <c r="Y849" s="62"/>
      <c r="Z849" s="62"/>
      <c r="AA849" s="62"/>
      <c r="AB849" s="62"/>
      <c r="AC849" s="62"/>
      <c r="AD849" s="62"/>
      <c r="AE849" s="62"/>
      <c r="AF849" s="62"/>
      <c r="AG849" s="62"/>
      <c r="AH849" s="62"/>
      <c r="AI849" s="62"/>
    </row>
    <row r="850" spans="1:35" ht="25.5" customHeight="1">
      <c r="A850" s="65" t="s">
        <v>433</v>
      </c>
      <c r="B850" s="76" t="s">
        <v>2461</v>
      </c>
      <c r="C850" s="48" t="s">
        <v>2994</v>
      </c>
      <c r="D850" s="48" t="s">
        <v>2991</v>
      </c>
      <c r="E850" s="439" t="s">
        <v>432</v>
      </c>
      <c r="F850" s="426" t="s">
        <v>431</v>
      </c>
      <c r="G850" s="398" t="s">
        <v>4451</v>
      </c>
      <c r="H850" s="399" t="s">
        <v>4922</v>
      </c>
      <c r="I850" s="427" t="s">
        <v>4923</v>
      </c>
      <c r="J850" s="437" t="s">
        <v>434</v>
      </c>
      <c r="K850" s="438" t="s">
        <v>2664</v>
      </c>
      <c r="L850" s="46"/>
      <c r="M850" s="55"/>
      <c r="N850" s="88">
        <v>1192725517.75</v>
      </c>
      <c r="O850" s="238">
        <v>1194302141.27</v>
      </c>
      <c r="P850" s="89">
        <v>1203767531.1800001</v>
      </c>
      <c r="Q850" s="89">
        <v>1254729079.4000001</v>
      </c>
      <c r="R850" s="240">
        <f>IF(N850="","",Q850-N850)</f>
        <v>62003561.650000095</v>
      </c>
      <c r="S850" s="90">
        <f>IF(N850=0,"",R850/N850)</f>
        <v>5.1984769946874135E-2</v>
      </c>
      <c r="T850" s="240">
        <f>IF(O850="","",Q850-O850)</f>
        <v>60426938.130000114</v>
      </c>
      <c r="U850" s="90">
        <f>IF(O850=0,"",T850/O850)</f>
        <v>5.0596022599225327E-2</v>
      </c>
      <c r="V850" s="240">
        <f>IF(P850="","",Q850-P850)</f>
        <v>50961548.220000029</v>
      </c>
      <c r="W850" s="90">
        <f>IF(P850=0,"",V850/P850)</f>
        <v>4.2335041359725559E-2</v>
      </c>
      <c r="Y850" s="62"/>
      <c r="Z850" s="62"/>
      <c r="AA850" s="62"/>
      <c r="AB850" s="62"/>
      <c r="AC850" s="62"/>
      <c r="AD850" s="62"/>
      <c r="AE850" s="62"/>
      <c r="AF850" s="62"/>
      <c r="AG850" s="62"/>
      <c r="AH850" s="62"/>
      <c r="AI850" s="62"/>
    </row>
    <row r="851" spans="1:35" ht="27.75" customHeight="1">
      <c r="A851" s="397" t="s">
        <v>4924</v>
      </c>
      <c r="B851" s="77" t="s">
        <v>2461</v>
      </c>
      <c r="C851" s="49" t="s">
        <v>2994</v>
      </c>
      <c r="D851" s="49" t="s">
        <v>1289</v>
      </c>
      <c r="E851" s="426" t="s">
        <v>4925</v>
      </c>
      <c r="F851" s="426" t="s">
        <v>5022</v>
      </c>
      <c r="G851" s="398" t="s">
        <v>4453</v>
      </c>
      <c r="H851" s="398" t="s">
        <v>4926</v>
      </c>
      <c r="I851" s="430" t="s">
        <v>4927</v>
      </c>
      <c r="J851" s="428" t="s">
        <v>434</v>
      </c>
      <c r="K851" s="429" t="s">
        <v>2664</v>
      </c>
      <c r="L851" s="46"/>
      <c r="M851" s="55"/>
      <c r="N851" s="88">
        <v>13562000</v>
      </c>
      <c r="O851" s="238">
        <f>4903000+600000</f>
        <v>5503000</v>
      </c>
      <c r="P851" s="89">
        <v>6687000</v>
      </c>
      <c r="Q851" s="89">
        <v>9580000</v>
      </c>
      <c r="R851" s="240">
        <f>IF(N851="","",Q851-N851)</f>
        <v>-3982000</v>
      </c>
      <c r="S851" s="90">
        <f>IF(N851=0,"",R851/N851)</f>
        <v>-0.29361451113405101</v>
      </c>
      <c r="T851" s="240">
        <f>IF(O851="","",Q851-O851)</f>
        <v>4077000</v>
      </c>
      <c r="U851" s="90">
        <f>IF(O851=0,"",T851/O851)</f>
        <v>0.74086861711793572</v>
      </c>
      <c r="V851" s="240">
        <f>IF(P851="","",Q851-P851)</f>
        <v>2893000</v>
      </c>
      <c r="W851" s="90">
        <f>IF(P851=0,"",V851/P851)</f>
        <v>0.43263047704501273</v>
      </c>
      <c r="Y851" s="62"/>
      <c r="Z851" s="62"/>
      <c r="AA851" s="62"/>
      <c r="AB851" s="62"/>
      <c r="AC851" s="62"/>
      <c r="AD851" s="62"/>
      <c r="AE851" s="62"/>
      <c r="AF851" s="62"/>
      <c r="AG851" s="62"/>
      <c r="AH851" s="62"/>
      <c r="AI851" s="62"/>
    </row>
    <row r="852" spans="1:35" ht="27.75" customHeight="1">
      <c r="A852" s="397" t="s">
        <v>4928</v>
      </c>
      <c r="B852" s="77" t="s">
        <v>2461</v>
      </c>
      <c r="C852" s="49" t="s">
        <v>2994</v>
      </c>
      <c r="D852" s="49" t="s">
        <v>2305</v>
      </c>
      <c r="E852" s="426" t="s">
        <v>4929</v>
      </c>
      <c r="F852" s="426" t="s">
        <v>5023</v>
      </c>
      <c r="G852" s="398" t="s">
        <v>4457</v>
      </c>
      <c r="H852" s="398" t="s">
        <v>4930</v>
      </c>
      <c r="I852" s="430" t="s">
        <v>4931</v>
      </c>
      <c r="J852" s="428" t="s">
        <v>434</v>
      </c>
      <c r="K852" s="429" t="s">
        <v>2664</v>
      </c>
      <c r="L852" s="46"/>
      <c r="M852" s="55"/>
      <c r="N852" s="88">
        <v>0</v>
      </c>
      <c r="O852" s="89">
        <v>0</v>
      </c>
      <c r="P852" s="89">
        <v>0</v>
      </c>
      <c r="Q852" s="89">
        <v>0</v>
      </c>
      <c r="R852" s="240">
        <f>IF(N852="","",Q852-N852)</f>
        <v>0</v>
      </c>
      <c r="S852" s="90" t="str">
        <f>IF(N852=0,"",R852/N852)</f>
        <v/>
      </c>
      <c r="T852" s="240">
        <f>IF(O852="","",Q852-O852)</f>
        <v>0</v>
      </c>
      <c r="U852" s="90" t="str">
        <f>IF(O852=0,"",T852/O852)</f>
        <v/>
      </c>
      <c r="V852" s="240">
        <f>IF(P852="","",Q852-P852)</f>
        <v>0</v>
      </c>
      <c r="W852" s="90" t="str">
        <f>IF(P852=0,"",V852/P852)</f>
        <v/>
      </c>
      <c r="Y852" s="62"/>
      <c r="Z852" s="62"/>
      <c r="AA852" s="62"/>
      <c r="AB852" s="62"/>
      <c r="AC852" s="62"/>
      <c r="AD852" s="62"/>
      <c r="AE852" s="62"/>
      <c r="AF852" s="62"/>
      <c r="AG852" s="62"/>
      <c r="AH852" s="62"/>
      <c r="AI852" s="62"/>
    </row>
    <row r="853" spans="1:35" ht="27.75" customHeight="1">
      <c r="A853" s="397" t="s">
        <v>4932</v>
      </c>
      <c r="B853" s="77" t="s">
        <v>2461</v>
      </c>
      <c r="C853" s="49" t="s">
        <v>2994</v>
      </c>
      <c r="D853" s="49" t="s">
        <v>2306</v>
      </c>
      <c r="E853" s="426" t="s">
        <v>4933</v>
      </c>
      <c r="F853" s="426" t="s">
        <v>5024</v>
      </c>
      <c r="G853" s="398" t="s">
        <v>4459</v>
      </c>
      <c r="H853" s="398" t="s">
        <v>4934</v>
      </c>
      <c r="I853" s="430" t="s">
        <v>4935</v>
      </c>
      <c r="J853" s="428" t="s">
        <v>434</v>
      </c>
      <c r="K853" s="429" t="s">
        <v>2664</v>
      </c>
      <c r="L853" s="46"/>
      <c r="M853" s="55"/>
      <c r="N853" s="88">
        <v>0</v>
      </c>
      <c r="O853" s="89">
        <v>0</v>
      </c>
      <c r="P853" s="89">
        <v>0</v>
      </c>
      <c r="Q853" s="89">
        <v>0</v>
      </c>
      <c r="R853" s="240">
        <f>IF(N853="","",Q853-N853)</f>
        <v>0</v>
      </c>
      <c r="S853" s="90" t="str">
        <f>IF(N853=0,"",R853/N853)</f>
        <v/>
      </c>
      <c r="T853" s="240">
        <f>IF(O853="","",Q853-O853)</f>
        <v>0</v>
      </c>
      <c r="U853" s="90" t="str">
        <f>IF(O853=0,"",T853/O853)</f>
        <v/>
      </c>
      <c r="V853" s="240">
        <f>IF(P853="","",Q853-P853)</f>
        <v>0</v>
      </c>
      <c r="W853" s="90" t="str">
        <f>IF(P853=0,"",V853/P853)</f>
        <v/>
      </c>
      <c r="Y853" s="62"/>
      <c r="Z853" s="62"/>
      <c r="AA853" s="62"/>
      <c r="AB853" s="62"/>
      <c r="AC853" s="62"/>
      <c r="AD853" s="62"/>
      <c r="AE853" s="62"/>
      <c r="AF853" s="62"/>
      <c r="AG853" s="62"/>
      <c r="AH853" s="62"/>
      <c r="AI853" s="62"/>
    </row>
    <row r="854" spans="1:35" ht="36.75" customHeight="1">
      <c r="A854" s="65" t="s">
        <v>2501</v>
      </c>
      <c r="B854" s="76" t="s">
        <v>2461</v>
      </c>
      <c r="C854" s="48" t="s">
        <v>2994</v>
      </c>
      <c r="D854" s="48" t="s">
        <v>3001</v>
      </c>
      <c r="E854" s="439" t="s">
        <v>5364</v>
      </c>
      <c r="F854" s="426" t="s">
        <v>5159</v>
      </c>
      <c r="G854" s="398" t="s">
        <v>289</v>
      </c>
      <c r="H854" s="398" t="s">
        <v>2832</v>
      </c>
      <c r="I854" s="430" t="s">
        <v>2833</v>
      </c>
      <c r="J854" s="428" t="s">
        <v>2669</v>
      </c>
      <c r="K854" s="429" t="s">
        <v>2671</v>
      </c>
      <c r="L854" s="46"/>
      <c r="M854" s="55"/>
      <c r="N854" s="88">
        <v>0</v>
      </c>
      <c r="O854" s="89">
        <v>0</v>
      </c>
      <c r="P854" s="89">
        <v>0</v>
      </c>
      <c r="Q854" s="89">
        <v>0</v>
      </c>
      <c r="R854" s="240">
        <f>IF(N854="","",Q854-N854)</f>
        <v>0</v>
      </c>
      <c r="S854" s="90" t="str">
        <f>IF(N854=0,"",R854/N854)</f>
        <v/>
      </c>
      <c r="T854" s="240">
        <f>IF(O854="","",Q854-O854)</f>
        <v>0</v>
      </c>
      <c r="U854" s="90" t="str">
        <f>IF(O854=0,"",T854/O854)</f>
        <v/>
      </c>
      <c r="V854" s="240">
        <f>IF(P854="","",Q854-P854)</f>
        <v>0</v>
      </c>
      <c r="W854" s="90" t="str">
        <f>IF(P854=0,"",V854/P854)</f>
        <v/>
      </c>
      <c r="Y854" s="62"/>
      <c r="Z854" s="62"/>
      <c r="AA854" s="62"/>
      <c r="AB854" s="62"/>
      <c r="AC854" s="62"/>
      <c r="AD854" s="62"/>
      <c r="AE854" s="62"/>
      <c r="AF854" s="62"/>
      <c r="AG854" s="62"/>
      <c r="AH854" s="62"/>
      <c r="AI854" s="62"/>
    </row>
    <row r="855" spans="1:35" ht="25.5" customHeight="1">
      <c r="A855" s="66" t="s">
        <v>435</v>
      </c>
      <c r="B855" s="75" t="s">
        <v>2461</v>
      </c>
      <c r="C855" s="52" t="s">
        <v>2995</v>
      </c>
      <c r="D855" s="52" t="s">
        <v>2993</v>
      </c>
      <c r="E855" s="434" t="s">
        <v>437</v>
      </c>
      <c r="F855" s="420" t="s">
        <v>436</v>
      </c>
      <c r="G855" s="435"/>
      <c r="H855" s="435"/>
      <c r="I855" s="436"/>
      <c r="J855" s="437"/>
      <c r="K855" s="438"/>
      <c r="L855" s="46"/>
      <c r="M855" s="55"/>
      <c r="N855" s="88">
        <v>0</v>
      </c>
      <c r="O855" s="89">
        <v>0</v>
      </c>
      <c r="P855" s="89">
        <v>0</v>
      </c>
      <c r="Q855" s="89">
        <v>0</v>
      </c>
      <c r="R855" s="240">
        <f>IF(N855="","",Q855-N855)</f>
        <v>0</v>
      </c>
      <c r="S855" s="90" t="str">
        <f>IF(N855=0,"",R855/N855)</f>
        <v/>
      </c>
      <c r="T855" s="240">
        <f>IF(O855="","",Q855-O855)</f>
        <v>0</v>
      </c>
      <c r="U855" s="90" t="str">
        <f>IF(O855=0,"",T855/O855)</f>
        <v/>
      </c>
      <c r="V855" s="240">
        <f>IF(P855="","",Q855-P855)</f>
        <v>0</v>
      </c>
      <c r="W855" s="90" t="str">
        <f>IF(P855=0,"",V855/P855)</f>
        <v/>
      </c>
      <c r="Y855" s="62"/>
      <c r="Z855" s="62"/>
      <c r="AA855" s="62"/>
      <c r="AB855" s="62"/>
      <c r="AC855" s="62"/>
      <c r="AD855" s="62"/>
      <c r="AE855" s="62"/>
      <c r="AF855" s="62"/>
      <c r="AG855" s="62"/>
      <c r="AH855" s="62"/>
      <c r="AI855" s="62"/>
    </row>
    <row r="856" spans="1:35" ht="25.5" customHeight="1">
      <c r="A856" s="65" t="s">
        <v>438</v>
      </c>
      <c r="B856" s="76" t="s">
        <v>2461</v>
      </c>
      <c r="C856" s="48" t="s">
        <v>2995</v>
      </c>
      <c r="D856" s="48" t="s">
        <v>2991</v>
      </c>
      <c r="E856" s="439" t="s">
        <v>2834</v>
      </c>
      <c r="F856" s="426" t="s">
        <v>2835</v>
      </c>
      <c r="G856" s="435" t="s">
        <v>281</v>
      </c>
      <c r="H856" s="435" t="s">
        <v>2836</v>
      </c>
      <c r="I856" s="436" t="s">
        <v>2837</v>
      </c>
      <c r="J856" s="437" t="s">
        <v>434</v>
      </c>
      <c r="K856" s="438" t="s">
        <v>2664</v>
      </c>
      <c r="L856" s="46"/>
      <c r="M856" s="55"/>
      <c r="N856" s="88">
        <v>1491229.8</v>
      </c>
      <c r="O856" s="238">
        <v>1777500</v>
      </c>
      <c r="P856" s="89">
        <v>63341811.439999998</v>
      </c>
      <c r="Q856" s="89">
        <v>580000</v>
      </c>
      <c r="R856" s="240">
        <f>IF(N856="","",Q856-N856)</f>
        <v>-911229.8</v>
      </c>
      <c r="S856" s="90">
        <f>IF(N856=0,"",R856/N856)</f>
        <v>-0.61105927470065313</v>
      </c>
      <c r="T856" s="240">
        <f>IF(O856="","",Q856-O856)</f>
        <v>-1197500</v>
      </c>
      <c r="U856" s="90">
        <f>IF(O856=0,"",T856/O856)</f>
        <v>-0.6736990154711674</v>
      </c>
      <c r="V856" s="240">
        <f>IF(P856="","",Q856-P856)</f>
        <v>-62761811.439999998</v>
      </c>
      <c r="W856" s="90">
        <f>IF(P856=0,"",V856/P856)</f>
        <v>-0.99084333101920519</v>
      </c>
      <c r="Y856" s="62"/>
      <c r="Z856" s="62"/>
      <c r="AA856" s="62"/>
      <c r="AB856" s="62"/>
      <c r="AC856" s="62"/>
      <c r="AD856" s="62"/>
      <c r="AE856" s="62"/>
      <c r="AF856" s="62"/>
      <c r="AG856" s="62"/>
      <c r="AH856" s="62"/>
      <c r="AI856" s="62"/>
    </row>
    <row r="857" spans="1:35" ht="25.5" customHeight="1">
      <c r="A857" s="65" t="s">
        <v>2838</v>
      </c>
      <c r="B857" s="76" t="s">
        <v>2461</v>
      </c>
      <c r="C857" s="48" t="s">
        <v>2995</v>
      </c>
      <c r="D857" s="48" t="s">
        <v>3001</v>
      </c>
      <c r="E857" s="439" t="s">
        <v>2839</v>
      </c>
      <c r="F857" s="426" t="s">
        <v>4417</v>
      </c>
      <c r="G857" s="435" t="s">
        <v>287</v>
      </c>
      <c r="H857" s="435" t="s">
        <v>2840</v>
      </c>
      <c r="I857" s="436" t="s">
        <v>2841</v>
      </c>
      <c r="J857" s="437" t="s">
        <v>2667</v>
      </c>
      <c r="K857" s="438" t="s">
        <v>2668</v>
      </c>
      <c r="L857" s="46"/>
      <c r="M857" s="55"/>
      <c r="N857" s="88">
        <v>0</v>
      </c>
      <c r="O857" s="89">
        <v>0</v>
      </c>
      <c r="P857" s="89">
        <v>0</v>
      </c>
      <c r="Q857" s="89">
        <v>0</v>
      </c>
      <c r="R857" s="240">
        <f>IF(N857="","",Q857-N857)</f>
        <v>0</v>
      </c>
      <c r="S857" s="90" t="str">
        <f>IF(N857=0,"",R857/N857)</f>
        <v/>
      </c>
      <c r="T857" s="240">
        <f>IF(O857="","",Q857-O857)</f>
        <v>0</v>
      </c>
      <c r="U857" s="90" t="str">
        <f>IF(O857=0,"",T857/O857)</f>
        <v/>
      </c>
      <c r="V857" s="240">
        <f>IF(P857="","",Q857-P857)</f>
        <v>0</v>
      </c>
      <c r="W857" s="90" t="str">
        <f>IF(P857=0,"",V857/P857)</f>
        <v/>
      </c>
      <c r="Y857" s="62"/>
      <c r="Z857" s="62"/>
      <c r="AA857" s="62"/>
      <c r="AB857" s="62"/>
      <c r="AC857" s="62"/>
      <c r="AD857" s="62"/>
      <c r="AE857" s="62"/>
      <c r="AF857" s="62"/>
      <c r="AG857" s="62"/>
      <c r="AH857" s="62"/>
      <c r="AI857" s="62"/>
    </row>
    <row r="858" spans="1:35" ht="31.5">
      <c r="A858" s="66" t="s">
        <v>439</v>
      </c>
      <c r="B858" s="75" t="s">
        <v>2461</v>
      </c>
      <c r="C858" s="52" t="s">
        <v>2997</v>
      </c>
      <c r="D858" s="52" t="s">
        <v>2993</v>
      </c>
      <c r="E858" s="434" t="s">
        <v>441</v>
      </c>
      <c r="F858" s="420" t="s">
        <v>440</v>
      </c>
      <c r="G858" s="435"/>
      <c r="H858" s="435"/>
      <c r="I858" s="436"/>
      <c r="J858" s="437"/>
      <c r="K858" s="438"/>
      <c r="L858" s="46"/>
      <c r="M858" s="55"/>
      <c r="N858" s="88">
        <v>0</v>
      </c>
      <c r="O858" s="89">
        <v>0</v>
      </c>
      <c r="P858" s="89">
        <v>0</v>
      </c>
      <c r="Q858" s="89">
        <v>0</v>
      </c>
      <c r="R858" s="240">
        <f>IF(N858="","",Q858-N858)</f>
        <v>0</v>
      </c>
      <c r="S858" s="90" t="str">
        <f>IF(N858=0,"",R858/N858)</f>
        <v/>
      </c>
      <c r="T858" s="240">
        <f>IF(O858="","",Q858-O858)</f>
        <v>0</v>
      </c>
      <c r="U858" s="90" t="str">
        <f>IF(O858=0,"",T858/O858)</f>
        <v/>
      </c>
      <c r="V858" s="240">
        <f>IF(P858="","",Q858-P858)</f>
        <v>0</v>
      </c>
      <c r="W858" s="90" t="str">
        <f>IF(P858=0,"",V858/P858)</f>
        <v/>
      </c>
      <c r="Y858" s="62"/>
      <c r="Z858" s="62"/>
      <c r="AA858" s="62"/>
      <c r="AB858" s="62"/>
      <c r="AC858" s="62"/>
      <c r="AD858" s="62"/>
      <c r="AE858" s="62"/>
      <c r="AF858" s="62"/>
      <c r="AG858" s="62"/>
      <c r="AH858" s="62"/>
      <c r="AI858" s="62"/>
    </row>
    <row r="859" spans="1:35" ht="25.5" customHeight="1">
      <c r="A859" s="65" t="s">
        <v>442</v>
      </c>
      <c r="B859" s="76" t="s">
        <v>2461</v>
      </c>
      <c r="C859" s="48" t="s">
        <v>2997</v>
      </c>
      <c r="D859" s="48" t="s">
        <v>2991</v>
      </c>
      <c r="E859" s="439" t="s">
        <v>2842</v>
      </c>
      <c r="F859" s="426" t="s">
        <v>2843</v>
      </c>
      <c r="G859" s="398" t="s">
        <v>281</v>
      </c>
      <c r="H859" s="398" t="s">
        <v>2836</v>
      </c>
      <c r="I859" s="430" t="s">
        <v>2837</v>
      </c>
      <c r="J859" s="428" t="s">
        <v>434</v>
      </c>
      <c r="K859" s="429" t="s">
        <v>2664</v>
      </c>
      <c r="L859" s="46"/>
      <c r="M859" s="55"/>
      <c r="N859" s="88">
        <v>15881159.65</v>
      </c>
      <c r="O859" s="238">
        <v>2400000</v>
      </c>
      <c r="P859" s="89">
        <v>19221115.850000001</v>
      </c>
      <c r="Q859" s="89">
        <v>1400000</v>
      </c>
      <c r="R859" s="240">
        <f>IF(N859="","",Q859-N859)</f>
        <v>-14481159.65</v>
      </c>
      <c r="S859" s="90">
        <f>IF(N859=0,"",R859/N859)</f>
        <v>-0.91184522850634531</v>
      </c>
      <c r="T859" s="240">
        <f>IF(O859="","",Q859-O859)</f>
        <v>-1000000</v>
      </c>
      <c r="U859" s="90">
        <f>IF(O859=0,"",T859/O859)</f>
        <v>-0.41666666666666669</v>
      </c>
      <c r="V859" s="240">
        <f>IF(P859="","",Q859-P859)</f>
        <v>-17821115.850000001</v>
      </c>
      <c r="W859" s="90">
        <f>IF(P859=0,"",V859/P859)</f>
        <v>-0.9271634378084247</v>
      </c>
      <c r="Y859" s="62"/>
      <c r="Z859" s="62"/>
      <c r="AA859" s="62"/>
      <c r="AB859" s="62"/>
      <c r="AC859" s="62"/>
      <c r="AD859" s="62"/>
      <c r="AE859" s="62"/>
      <c r="AF859" s="62"/>
      <c r="AG859" s="62"/>
      <c r="AH859" s="62"/>
      <c r="AI859" s="62"/>
    </row>
    <row r="860" spans="1:35" ht="31.5">
      <c r="A860" s="65" t="s">
        <v>2844</v>
      </c>
      <c r="B860" s="76" t="s">
        <v>2461</v>
      </c>
      <c r="C860" s="48" t="s">
        <v>2997</v>
      </c>
      <c r="D860" s="48" t="s">
        <v>3001</v>
      </c>
      <c r="E860" s="439" t="s">
        <v>2845</v>
      </c>
      <c r="F860" s="426" t="s">
        <v>2846</v>
      </c>
      <c r="G860" s="398" t="s">
        <v>287</v>
      </c>
      <c r="H860" s="398" t="s">
        <v>2840</v>
      </c>
      <c r="I860" s="430" t="s">
        <v>2841</v>
      </c>
      <c r="J860" s="428" t="s">
        <v>2667</v>
      </c>
      <c r="K860" s="429" t="s">
        <v>2668</v>
      </c>
      <c r="L860" s="46"/>
      <c r="M860" s="55"/>
      <c r="N860" s="88">
        <v>0</v>
      </c>
      <c r="O860" s="89">
        <v>0</v>
      </c>
      <c r="P860" s="89">
        <v>0</v>
      </c>
      <c r="Q860" s="89">
        <v>0</v>
      </c>
      <c r="R860" s="240">
        <f>IF(N860="","",Q860-N860)</f>
        <v>0</v>
      </c>
      <c r="S860" s="90" t="str">
        <f>IF(N860=0,"",R860/N860)</f>
        <v/>
      </c>
      <c r="T860" s="240">
        <f>IF(O860="","",Q860-O860)</f>
        <v>0</v>
      </c>
      <c r="U860" s="90" t="str">
        <f>IF(O860=0,"",T860/O860)</f>
        <v/>
      </c>
      <c r="V860" s="240">
        <f>IF(P860="","",Q860-P860)</f>
        <v>0</v>
      </c>
      <c r="W860" s="90" t="str">
        <f>IF(P860=0,"",V860/P860)</f>
        <v/>
      </c>
      <c r="Y860" s="62"/>
      <c r="Z860" s="62"/>
      <c r="AA860" s="62"/>
      <c r="AB860" s="62"/>
      <c r="AC860" s="62"/>
      <c r="AD860" s="62"/>
      <c r="AE860" s="62"/>
      <c r="AF860" s="62"/>
      <c r="AG860" s="62"/>
      <c r="AH860" s="62"/>
      <c r="AI860" s="62"/>
    </row>
    <row r="861" spans="1:35" ht="25.5" customHeight="1">
      <c r="A861" s="66" t="s">
        <v>443</v>
      </c>
      <c r="B861" s="75" t="s">
        <v>2461</v>
      </c>
      <c r="C861" s="52" t="s">
        <v>2998</v>
      </c>
      <c r="D861" s="52" t="s">
        <v>2993</v>
      </c>
      <c r="E861" s="434" t="s">
        <v>445</v>
      </c>
      <c r="F861" s="420" t="s">
        <v>444</v>
      </c>
      <c r="G861" s="435"/>
      <c r="H861" s="435"/>
      <c r="I861" s="436"/>
      <c r="J861" s="437"/>
      <c r="K861" s="438"/>
      <c r="L861" s="46"/>
      <c r="M861" s="55"/>
      <c r="N861" s="88">
        <v>0</v>
      </c>
      <c r="O861" s="89">
        <v>0</v>
      </c>
      <c r="P861" s="89">
        <v>0</v>
      </c>
      <c r="Q861" s="89">
        <v>0</v>
      </c>
      <c r="R861" s="240">
        <f>IF(N861="","",Q861-N861)</f>
        <v>0</v>
      </c>
      <c r="S861" s="90" t="str">
        <f>IF(N861=0,"",R861/N861)</f>
        <v/>
      </c>
      <c r="T861" s="240">
        <f>IF(O861="","",Q861-O861)</f>
        <v>0</v>
      </c>
      <c r="U861" s="90" t="str">
        <f>IF(O861=0,"",T861/O861)</f>
        <v/>
      </c>
      <c r="V861" s="240">
        <f>IF(P861="","",Q861-P861)</f>
        <v>0</v>
      </c>
      <c r="W861" s="90" t="str">
        <f>IF(P861=0,"",V861/P861)</f>
        <v/>
      </c>
      <c r="Y861" s="62"/>
      <c r="Z861" s="62"/>
      <c r="AA861" s="62"/>
      <c r="AB861" s="62"/>
      <c r="AC861" s="62"/>
      <c r="AD861" s="62"/>
      <c r="AE861" s="62"/>
      <c r="AF861" s="62"/>
      <c r="AG861" s="62"/>
      <c r="AH861" s="62"/>
      <c r="AI861" s="62"/>
    </row>
    <row r="862" spans="1:35" ht="25.5" customHeight="1">
      <c r="A862" s="65" t="s">
        <v>446</v>
      </c>
      <c r="B862" s="76" t="s">
        <v>2461</v>
      </c>
      <c r="C862" s="48" t="s">
        <v>2998</v>
      </c>
      <c r="D862" s="48" t="s">
        <v>2991</v>
      </c>
      <c r="E862" s="439" t="s">
        <v>448</v>
      </c>
      <c r="F862" s="426" t="s">
        <v>447</v>
      </c>
      <c r="G862" s="398" t="s">
        <v>291</v>
      </c>
      <c r="H862" s="398" t="s">
        <v>2847</v>
      </c>
      <c r="I862" s="430" t="s">
        <v>2848</v>
      </c>
      <c r="J862" s="428" t="s">
        <v>2672</v>
      </c>
      <c r="K862" s="438" t="s">
        <v>2674</v>
      </c>
      <c r="L862" s="46"/>
      <c r="M862" s="55"/>
      <c r="N862" s="88">
        <v>557514.46</v>
      </c>
      <c r="O862" s="238">
        <v>775000</v>
      </c>
      <c r="P862" s="89">
        <v>580000</v>
      </c>
      <c r="Q862" s="89">
        <v>650000</v>
      </c>
      <c r="R862" s="240">
        <f>IF(N862="","",Q862-N862)</f>
        <v>92485.540000000037</v>
      </c>
      <c r="S862" s="90">
        <f>IF(N862=0,"",R862/N862)</f>
        <v>0.16588904259093126</v>
      </c>
      <c r="T862" s="240">
        <f>IF(O862="","",Q862-O862)</f>
        <v>-125000</v>
      </c>
      <c r="U862" s="90">
        <f>IF(O862=0,"",T862/O862)</f>
        <v>-0.16129032258064516</v>
      </c>
      <c r="V862" s="240">
        <f>IF(P862="","",Q862-P862)</f>
        <v>70000</v>
      </c>
      <c r="W862" s="90">
        <f>IF(P862=0,"",V862/P862)</f>
        <v>0.1206896551724138</v>
      </c>
      <c r="Y862" s="62"/>
      <c r="Z862" s="62"/>
      <c r="AA862" s="62"/>
      <c r="AB862" s="62"/>
      <c r="AC862" s="62"/>
      <c r="AD862" s="62"/>
      <c r="AE862" s="62"/>
      <c r="AF862" s="62"/>
      <c r="AG862" s="62"/>
      <c r="AH862" s="62"/>
      <c r="AI862" s="62"/>
    </row>
    <row r="863" spans="1:35" ht="25.5" customHeight="1">
      <c r="A863" s="65" t="s">
        <v>449</v>
      </c>
      <c r="B863" s="76" t="s">
        <v>2461</v>
      </c>
      <c r="C863" s="48" t="s">
        <v>2998</v>
      </c>
      <c r="D863" s="48" t="s">
        <v>3001</v>
      </c>
      <c r="E863" s="439" t="s">
        <v>4220</v>
      </c>
      <c r="F863" s="426" t="s">
        <v>5365</v>
      </c>
      <c r="G863" s="398" t="s">
        <v>291</v>
      </c>
      <c r="H863" s="398" t="s">
        <v>2849</v>
      </c>
      <c r="I863" s="430" t="s">
        <v>2848</v>
      </c>
      <c r="J863" s="428" t="s">
        <v>2672</v>
      </c>
      <c r="K863" s="438" t="s">
        <v>2674</v>
      </c>
      <c r="L863" s="46"/>
      <c r="M863" s="55"/>
      <c r="N863" s="88">
        <v>17624952.73</v>
      </c>
      <c r="O863" s="238">
        <v>17662000</v>
      </c>
      <c r="P863" s="89">
        <v>17116000</v>
      </c>
      <c r="Q863" s="89">
        <v>17125000</v>
      </c>
      <c r="R863" s="240">
        <f>IF(N863="","",Q863-N863)</f>
        <v>-499952.73000000045</v>
      </c>
      <c r="S863" s="90">
        <f>IF(N863=0,"",R863/N863)</f>
        <v>-2.8366188418140537E-2</v>
      </c>
      <c r="T863" s="240">
        <f>IF(O863="","",Q863-O863)</f>
        <v>-537000</v>
      </c>
      <c r="U863" s="90">
        <f>IF(O863=0,"",T863/O863)</f>
        <v>-3.0404257728456573E-2</v>
      </c>
      <c r="V863" s="240">
        <f>IF(P863="","",Q863-P863)</f>
        <v>9000</v>
      </c>
      <c r="W863" s="90">
        <f>IF(P863=0,"",V863/P863)</f>
        <v>5.2582379060528157E-4</v>
      </c>
      <c r="Y863" s="62"/>
      <c r="Z863" s="62"/>
      <c r="AA863" s="62"/>
      <c r="AB863" s="62"/>
      <c r="AC863" s="62"/>
      <c r="AD863" s="62"/>
      <c r="AE863" s="62"/>
      <c r="AF863" s="62"/>
      <c r="AG863" s="62"/>
      <c r="AH863" s="62"/>
      <c r="AI863" s="62"/>
    </row>
    <row r="864" spans="1:35" ht="25.5" customHeight="1">
      <c r="A864" s="65" t="s">
        <v>450</v>
      </c>
      <c r="B864" s="76" t="s">
        <v>2461</v>
      </c>
      <c r="C864" s="48" t="s">
        <v>2998</v>
      </c>
      <c r="D864" s="48" t="s">
        <v>2463</v>
      </c>
      <c r="E864" s="439" t="s">
        <v>452</v>
      </c>
      <c r="F864" s="426" t="s">
        <v>451</v>
      </c>
      <c r="G864" s="398" t="s">
        <v>291</v>
      </c>
      <c r="H864" s="398" t="s">
        <v>2849</v>
      </c>
      <c r="I864" s="430" t="s">
        <v>2848</v>
      </c>
      <c r="J864" s="428" t="s">
        <v>2672</v>
      </c>
      <c r="K864" s="438" t="s">
        <v>2674</v>
      </c>
      <c r="L864" s="46"/>
      <c r="M864" s="55"/>
      <c r="N864" s="88">
        <v>2776000</v>
      </c>
      <c r="O864" s="238">
        <v>2776000</v>
      </c>
      <c r="P864" s="89">
        <v>1620000</v>
      </c>
      <c r="Q864" s="89">
        <v>1620000</v>
      </c>
      <c r="R864" s="240">
        <f>IF(N864="","",Q864-N864)</f>
        <v>-1156000</v>
      </c>
      <c r="S864" s="90">
        <f>IF(N864=0,"",R864/N864)</f>
        <v>-0.41642651296829969</v>
      </c>
      <c r="T864" s="240">
        <f>IF(O864="","",Q864-O864)</f>
        <v>-1156000</v>
      </c>
      <c r="U864" s="90">
        <f>IF(O864=0,"",T864/O864)</f>
        <v>-0.41642651296829969</v>
      </c>
      <c r="V864" s="240">
        <f>IF(P864="","",Q864-P864)</f>
        <v>0</v>
      </c>
      <c r="W864" s="90">
        <f>IF(P864=0,"",V864/P864)</f>
        <v>0</v>
      </c>
      <c r="Y864" s="62"/>
      <c r="Z864" s="62"/>
      <c r="AA864" s="62"/>
      <c r="AB864" s="62"/>
      <c r="AC864" s="62"/>
      <c r="AD864" s="62"/>
      <c r="AE864" s="62"/>
      <c r="AF864" s="62"/>
      <c r="AG864" s="62"/>
      <c r="AH864" s="62"/>
      <c r="AI864" s="62"/>
    </row>
    <row r="865" spans="1:35" ht="25.5" customHeight="1">
      <c r="A865" s="65" t="s">
        <v>453</v>
      </c>
      <c r="B865" s="76" t="s">
        <v>2461</v>
      </c>
      <c r="C865" s="48" t="s">
        <v>2998</v>
      </c>
      <c r="D865" s="48" t="s">
        <v>1989</v>
      </c>
      <c r="E865" s="426" t="s">
        <v>455</v>
      </c>
      <c r="F865" s="426" t="s">
        <v>454</v>
      </c>
      <c r="G865" s="398" t="s">
        <v>291</v>
      </c>
      <c r="H865" s="398" t="s">
        <v>2849</v>
      </c>
      <c r="I865" s="430" t="s">
        <v>2848</v>
      </c>
      <c r="J865" s="428" t="s">
        <v>2672</v>
      </c>
      <c r="K865" s="438" t="s">
        <v>2674</v>
      </c>
      <c r="L865" s="46"/>
      <c r="M865" s="55"/>
      <c r="N865" s="88">
        <v>1593068.99</v>
      </c>
      <c r="O865" s="238">
        <v>27075000</v>
      </c>
      <c r="P865" s="89">
        <v>27075000</v>
      </c>
      <c r="Q865" s="89">
        <v>28805000</v>
      </c>
      <c r="R865" s="240">
        <f>IF(N865="","",Q865-N865)</f>
        <v>27211931.010000002</v>
      </c>
      <c r="S865" s="90">
        <f>IF(N865=0,"",R865/N865)</f>
        <v>17.081451701598937</v>
      </c>
      <c r="T865" s="240">
        <f>IF(O865="","",Q865-O865)</f>
        <v>1730000</v>
      </c>
      <c r="U865" s="90">
        <f>IF(O865=0,"",T865/O865)</f>
        <v>6.389658356417359E-2</v>
      </c>
      <c r="V865" s="240">
        <f>IF(P865="","",Q865-P865)</f>
        <v>1730000</v>
      </c>
      <c r="W865" s="90">
        <f>IF(P865=0,"",V865/P865)</f>
        <v>6.389658356417359E-2</v>
      </c>
      <c r="Y865" s="62"/>
      <c r="Z865" s="62"/>
      <c r="AA865" s="62"/>
      <c r="AB865" s="62"/>
      <c r="AC865" s="62"/>
      <c r="AD865" s="62"/>
      <c r="AE865" s="62"/>
      <c r="AF865" s="62"/>
      <c r="AG865" s="62"/>
      <c r="AH865" s="62"/>
      <c r="AI865" s="62"/>
    </row>
    <row r="866" spans="1:35" ht="25.5" customHeight="1">
      <c r="A866" s="68" t="s">
        <v>2850</v>
      </c>
      <c r="B866" s="78" t="s">
        <v>2461</v>
      </c>
      <c r="C866" s="50" t="s">
        <v>2999</v>
      </c>
      <c r="D866" s="50" t="s">
        <v>2993</v>
      </c>
      <c r="E866" s="420" t="s">
        <v>2851</v>
      </c>
      <c r="F866" s="420" t="s">
        <v>2852</v>
      </c>
      <c r="G866" s="398"/>
      <c r="H866" s="398"/>
      <c r="I866" s="430"/>
      <c r="J866" s="437"/>
      <c r="K866" s="438"/>
      <c r="L866" s="46"/>
      <c r="M866" s="55"/>
      <c r="N866" s="88">
        <v>0</v>
      </c>
      <c r="O866" s="89">
        <v>0</v>
      </c>
      <c r="P866" s="89">
        <v>0</v>
      </c>
      <c r="Q866" s="89">
        <v>0</v>
      </c>
      <c r="R866" s="240">
        <f>IF(N866="","",Q866-N866)</f>
        <v>0</v>
      </c>
      <c r="S866" s="90" t="str">
        <f>IF(N866=0,"",R866/N866)</f>
        <v/>
      </c>
      <c r="T866" s="240">
        <f>IF(O866="","",Q866-O866)</f>
        <v>0</v>
      </c>
      <c r="U866" s="90" t="str">
        <f>IF(O866=0,"",T866/O866)</f>
        <v/>
      </c>
      <c r="V866" s="240">
        <f>IF(P866="","",Q866-P866)</f>
        <v>0</v>
      </c>
      <c r="W866" s="90" t="str">
        <f>IF(P866=0,"",V866/P866)</f>
        <v/>
      </c>
      <c r="Y866" s="62"/>
      <c r="Z866" s="62"/>
      <c r="AA866" s="62"/>
      <c r="AB866" s="62"/>
      <c r="AC866" s="62"/>
      <c r="AD866" s="62"/>
      <c r="AE866" s="62"/>
      <c r="AF866" s="62"/>
      <c r="AG866" s="62"/>
      <c r="AH866" s="62"/>
      <c r="AI866" s="62"/>
    </row>
    <row r="867" spans="1:35" ht="25.5" customHeight="1">
      <c r="A867" s="67" t="s">
        <v>2853</v>
      </c>
      <c r="B867" s="77" t="s">
        <v>2461</v>
      </c>
      <c r="C867" s="49" t="s">
        <v>2999</v>
      </c>
      <c r="D867" s="49" t="s">
        <v>2991</v>
      </c>
      <c r="E867" s="426" t="s">
        <v>2851</v>
      </c>
      <c r="F867" s="426" t="s">
        <v>2852</v>
      </c>
      <c r="G867" s="435" t="s">
        <v>87</v>
      </c>
      <c r="H867" s="435" t="s">
        <v>2854</v>
      </c>
      <c r="I867" s="436" t="s">
        <v>2855</v>
      </c>
      <c r="J867" s="437" t="s">
        <v>2856</v>
      </c>
      <c r="K867" s="438" t="s">
        <v>3352</v>
      </c>
      <c r="L867" s="46"/>
      <c r="M867" s="55"/>
      <c r="N867" s="88">
        <v>0</v>
      </c>
      <c r="O867" s="238">
        <v>450000</v>
      </c>
      <c r="P867" s="89">
        <v>450000</v>
      </c>
      <c r="Q867" s="89">
        <v>600000</v>
      </c>
      <c r="R867" s="240">
        <f>IF(N867="","",Q867-N867)</f>
        <v>600000</v>
      </c>
      <c r="S867" s="90" t="str">
        <f>IF(N867=0,"",R867/N867)</f>
        <v/>
      </c>
      <c r="T867" s="240">
        <f>IF(O867="","",Q867-O867)</f>
        <v>150000</v>
      </c>
      <c r="U867" s="90">
        <f>IF(O867=0,"",T867/O867)</f>
        <v>0.33333333333333331</v>
      </c>
      <c r="V867" s="240">
        <f>IF(P867="","",Q867-P867)</f>
        <v>150000</v>
      </c>
      <c r="W867" s="90">
        <f>IF(P867=0,"",V867/P867)</f>
        <v>0.33333333333333331</v>
      </c>
      <c r="Y867" s="62"/>
      <c r="Z867" s="62"/>
      <c r="AA867" s="62"/>
      <c r="AB867" s="62"/>
      <c r="AC867" s="62"/>
      <c r="AD867" s="62"/>
      <c r="AE867" s="62"/>
      <c r="AF867" s="62"/>
      <c r="AG867" s="62"/>
      <c r="AH867" s="62"/>
      <c r="AI867" s="62"/>
    </row>
    <row r="868" spans="1:35" ht="25.5" customHeight="1">
      <c r="A868" s="68" t="s">
        <v>2857</v>
      </c>
      <c r="B868" s="78" t="s">
        <v>2461</v>
      </c>
      <c r="C868" s="50" t="s">
        <v>911</v>
      </c>
      <c r="D868" s="50" t="s">
        <v>2993</v>
      </c>
      <c r="E868" s="420" t="s">
        <v>2858</v>
      </c>
      <c r="F868" s="420" t="s">
        <v>2859</v>
      </c>
      <c r="G868" s="435"/>
      <c r="H868" s="435"/>
      <c r="I868" s="436"/>
      <c r="J868" s="437"/>
      <c r="K868" s="438"/>
      <c r="L868" s="46"/>
      <c r="M868" s="55"/>
      <c r="N868" s="88">
        <v>0</v>
      </c>
      <c r="O868" s="89">
        <v>0</v>
      </c>
      <c r="P868" s="89">
        <v>0</v>
      </c>
      <c r="Q868" s="89">
        <v>0</v>
      </c>
      <c r="R868" s="240">
        <f>IF(N868="","",Q868-N868)</f>
        <v>0</v>
      </c>
      <c r="S868" s="90" t="str">
        <f>IF(N868=0,"",R868/N868)</f>
        <v/>
      </c>
      <c r="T868" s="240">
        <f>IF(O868="","",Q868-O868)</f>
        <v>0</v>
      </c>
      <c r="U868" s="90" t="str">
        <f>IF(O868=0,"",T868/O868)</f>
        <v/>
      </c>
      <c r="V868" s="240">
        <f>IF(P868="","",Q868-P868)</f>
        <v>0</v>
      </c>
      <c r="W868" s="90" t="str">
        <f>IF(P868=0,"",V868/P868)</f>
        <v/>
      </c>
      <c r="Y868" s="62"/>
      <c r="Z868" s="62"/>
      <c r="AA868" s="62"/>
      <c r="AB868" s="62"/>
      <c r="AC868" s="62"/>
      <c r="AD868" s="62"/>
      <c r="AE868" s="62"/>
      <c r="AF868" s="62"/>
      <c r="AG868" s="62"/>
      <c r="AH868" s="62"/>
      <c r="AI868" s="62"/>
    </row>
    <row r="869" spans="1:35" ht="25.5" customHeight="1">
      <c r="A869" s="67" t="s">
        <v>2860</v>
      </c>
      <c r="B869" s="77" t="s">
        <v>2461</v>
      </c>
      <c r="C869" s="49" t="s">
        <v>911</v>
      </c>
      <c r="D869" s="49" t="s">
        <v>2991</v>
      </c>
      <c r="E869" s="426" t="s">
        <v>2858</v>
      </c>
      <c r="F869" s="426" t="s">
        <v>2859</v>
      </c>
      <c r="G869" s="398" t="s">
        <v>293</v>
      </c>
      <c r="H869" s="398" t="s">
        <v>2861</v>
      </c>
      <c r="I869" s="430" t="s">
        <v>2862</v>
      </c>
      <c r="J869" s="428" t="s">
        <v>2675</v>
      </c>
      <c r="K869" s="429" t="s">
        <v>2677</v>
      </c>
      <c r="L869" s="46"/>
      <c r="M869" s="55"/>
      <c r="N869" s="88">
        <v>600000</v>
      </c>
      <c r="O869" s="238">
        <v>0</v>
      </c>
      <c r="P869" s="89">
        <v>0</v>
      </c>
      <c r="Q869" s="89">
        <v>0</v>
      </c>
      <c r="R869" s="240">
        <f>IF(N869="","",Q869-N869)</f>
        <v>-600000</v>
      </c>
      <c r="S869" s="90">
        <f>IF(N869=0,"",R869/N869)</f>
        <v>-1</v>
      </c>
      <c r="T869" s="240">
        <f>IF(O869="","",Q869-O869)</f>
        <v>0</v>
      </c>
      <c r="U869" s="90" t="str">
        <f>IF(O869=0,"",T869/O869)</f>
        <v/>
      </c>
      <c r="V869" s="240">
        <f>IF(P869="","",Q869-P869)</f>
        <v>0</v>
      </c>
      <c r="W869" s="90" t="str">
        <f>IF(P869=0,"",V869/P869)</f>
        <v/>
      </c>
      <c r="Y869" s="62"/>
      <c r="Z869" s="62"/>
      <c r="AA869" s="62"/>
      <c r="AB869" s="62"/>
      <c r="AC869" s="62"/>
      <c r="AD869" s="62"/>
      <c r="AE869" s="62"/>
      <c r="AF869" s="62"/>
      <c r="AG869" s="62"/>
      <c r="AH869" s="62"/>
      <c r="AI869" s="62"/>
    </row>
    <row r="870" spans="1:35" ht="25.5" customHeight="1">
      <c r="A870" s="68" t="s">
        <v>2863</v>
      </c>
      <c r="B870" s="78" t="s">
        <v>2461</v>
      </c>
      <c r="C870" s="50" t="s">
        <v>3002</v>
      </c>
      <c r="D870" s="50" t="s">
        <v>2993</v>
      </c>
      <c r="E870" s="420" t="s">
        <v>2864</v>
      </c>
      <c r="F870" s="420" t="s">
        <v>2865</v>
      </c>
      <c r="G870" s="435"/>
      <c r="H870" s="435"/>
      <c r="I870" s="436"/>
      <c r="J870" s="437"/>
      <c r="K870" s="438"/>
      <c r="L870" s="46"/>
      <c r="M870" s="55"/>
      <c r="N870" s="88">
        <v>0</v>
      </c>
      <c r="O870" s="89">
        <v>0</v>
      </c>
      <c r="P870" s="89">
        <v>0</v>
      </c>
      <c r="Q870" s="89">
        <v>0</v>
      </c>
      <c r="R870" s="240">
        <f>IF(N870="","",Q870-N870)</f>
        <v>0</v>
      </c>
      <c r="S870" s="90" t="str">
        <f>IF(N870=0,"",R870/N870)</f>
        <v/>
      </c>
      <c r="T870" s="240">
        <f>IF(O870="","",Q870-O870)</f>
        <v>0</v>
      </c>
      <c r="U870" s="90" t="str">
        <f>IF(O870=0,"",T870/O870)</f>
        <v/>
      </c>
      <c r="V870" s="240">
        <f>IF(P870="","",Q870-P870)</f>
        <v>0</v>
      </c>
      <c r="W870" s="90" t="str">
        <f>IF(P870=0,"",V870/P870)</f>
        <v/>
      </c>
      <c r="Y870" s="62"/>
      <c r="Z870" s="62"/>
      <c r="AA870" s="62"/>
      <c r="AB870" s="62"/>
      <c r="AC870" s="62"/>
      <c r="AD870" s="62"/>
      <c r="AE870" s="62"/>
      <c r="AF870" s="62"/>
      <c r="AG870" s="62"/>
      <c r="AH870" s="62"/>
      <c r="AI870" s="62"/>
    </row>
    <row r="871" spans="1:35" ht="36.75" customHeight="1">
      <c r="A871" s="67" t="s">
        <v>2866</v>
      </c>
      <c r="B871" s="77" t="s">
        <v>2461</v>
      </c>
      <c r="C871" s="49" t="s">
        <v>3002</v>
      </c>
      <c r="D871" s="49" t="s">
        <v>2991</v>
      </c>
      <c r="E871" s="426" t="s">
        <v>2867</v>
      </c>
      <c r="F871" s="426" t="s">
        <v>2868</v>
      </c>
      <c r="G871" s="435" t="s">
        <v>94</v>
      </c>
      <c r="H871" s="435" t="s">
        <v>2869</v>
      </c>
      <c r="I871" s="436" t="s">
        <v>2870</v>
      </c>
      <c r="J871" s="437" t="s">
        <v>3357</v>
      </c>
      <c r="K871" s="438" t="s">
        <v>3358</v>
      </c>
      <c r="L871" s="46"/>
      <c r="M871" s="55"/>
      <c r="N871" s="88">
        <v>0</v>
      </c>
      <c r="O871" s="89">
        <v>0</v>
      </c>
      <c r="P871" s="89">
        <v>0</v>
      </c>
      <c r="Q871" s="89">
        <v>0</v>
      </c>
      <c r="R871" s="240">
        <f>IF(N871="","",Q871-N871)</f>
        <v>0</v>
      </c>
      <c r="S871" s="90" t="str">
        <f>IF(N871=0,"",R871/N871)</f>
        <v/>
      </c>
      <c r="T871" s="240">
        <f>IF(O871="","",Q871-O871)</f>
        <v>0</v>
      </c>
      <c r="U871" s="90" t="str">
        <f>IF(O871=0,"",T871/O871)</f>
        <v/>
      </c>
      <c r="V871" s="240">
        <f>IF(P871="","",Q871-P871)</f>
        <v>0</v>
      </c>
      <c r="W871" s="90" t="str">
        <f>IF(P871=0,"",V871/P871)</f>
        <v/>
      </c>
      <c r="Y871" s="62"/>
      <c r="Z871" s="62"/>
      <c r="AA871" s="62"/>
      <c r="AB871" s="62"/>
      <c r="AC871" s="62"/>
      <c r="AD871" s="62"/>
      <c r="AE871" s="62"/>
      <c r="AF871" s="62"/>
      <c r="AG871" s="62"/>
      <c r="AH871" s="62"/>
      <c r="AI871" s="62"/>
    </row>
    <row r="872" spans="1:35" ht="25.5" customHeight="1">
      <c r="A872" s="67" t="s">
        <v>2871</v>
      </c>
      <c r="B872" s="77" t="s">
        <v>2461</v>
      </c>
      <c r="C872" s="49" t="s">
        <v>3002</v>
      </c>
      <c r="D872" s="49" t="s">
        <v>3001</v>
      </c>
      <c r="E872" s="426" t="s">
        <v>2872</v>
      </c>
      <c r="F872" s="426" t="s">
        <v>2873</v>
      </c>
      <c r="G872" s="435" t="s">
        <v>96</v>
      </c>
      <c r="H872" s="435" t="s">
        <v>1901</v>
      </c>
      <c r="I872" s="436" t="s">
        <v>2874</v>
      </c>
      <c r="J872" s="437" t="s">
        <v>3357</v>
      </c>
      <c r="K872" s="438" t="s">
        <v>3358</v>
      </c>
      <c r="L872" s="46"/>
      <c r="M872" s="55"/>
      <c r="N872" s="88">
        <v>0</v>
      </c>
      <c r="O872" s="89">
        <v>0</v>
      </c>
      <c r="P872" s="89">
        <v>0</v>
      </c>
      <c r="Q872" s="89">
        <v>0</v>
      </c>
      <c r="R872" s="240">
        <f>IF(N872="","",Q872-N872)</f>
        <v>0</v>
      </c>
      <c r="S872" s="90" t="str">
        <f>IF(N872=0,"",R872/N872)</f>
        <v/>
      </c>
      <c r="T872" s="240">
        <f>IF(O872="","",Q872-O872)</f>
        <v>0</v>
      </c>
      <c r="U872" s="90" t="str">
        <f>IF(O872=0,"",T872/O872)</f>
        <v/>
      </c>
      <c r="V872" s="240">
        <f>IF(P872="","",Q872-P872)</f>
        <v>0</v>
      </c>
      <c r="W872" s="90" t="str">
        <f>IF(P872=0,"",V872/P872)</f>
        <v/>
      </c>
      <c r="Y872" s="62"/>
      <c r="Z872" s="62"/>
      <c r="AA872" s="62"/>
      <c r="AB872" s="62"/>
      <c r="AC872" s="62"/>
      <c r="AD872" s="62"/>
      <c r="AE872" s="62"/>
      <c r="AF872" s="62"/>
      <c r="AG872" s="62"/>
      <c r="AH872" s="62"/>
      <c r="AI872" s="62"/>
    </row>
    <row r="873" spans="1:35" ht="21">
      <c r="A873" s="64" t="s">
        <v>456</v>
      </c>
      <c r="B873" s="86" t="s">
        <v>457</v>
      </c>
      <c r="C873" s="87" t="s">
        <v>2992</v>
      </c>
      <c r="D873" s="87" t="s">
        <v>2993</v>
      </c>
      <c r="E873" s="415" t="s">
        <v>459</v>
      </c>
      <c r="F873" s="415" t="s">
        <v>458</v>
      </c>
      <c r="G873" s="416"/>
      <c r="H873" s="416"/>
      <c r="I873" s="417"/>
      <c r="J873" s="418"/>
      <c r="K873" s="419"/>
      <c r="L873" s="46"/>
      <c r="M873" s="96"/>
      <c r="N873" s="88">
        <v>0</v>
      </c>
      <c r="O873" s="89">
        <v>0</v>
      </c>
      <c r="P873" s="89">
        <v>0</v>
      </c>
      <c r="Q873" s="89">
        <v>0</v>
      </c>
      <c r="R873" s="240">
        <f>IF(N873="","",Q873-N873)</f>
        <v>0</v>
      </c>
      <c r="S873" s="90" t="str">
        <f>IF(N873=0,"",R873/N873)</f>
        <v/>
      </c>
      <c r="T873" s="240">
        <f>IF(O873="","",Q873-O873)</f>
        <v>0</v>
      </c>
      <c r="U873" s="90" t="str">
        <f>IF(O873=0,"",T873/O873)</f>
        <v/>
      </c>
      <c r="V873" s="240">
        <f>IF(P873="","",Q873-P873)</f>
        <v>0</v>
      </c>
      <c r="W873" s="90" t="str">
        <f>IF(P873=0,"",V873/P873)</f>
        <v/>
      </c>
      <c r="Y873" s="62"/>
      <c r="Z873" s="62"/>
      <c r="AA873" s="62"/>
      <c r="AB873" s="62"/>
      <c r="AC873" s="62"/>
      <c r="AD873" s="62"/>
      <c r="AE873" s="62"/>
      <c r="AF873" s="62"/>
      <c r="AG873" s="62"/>
      <c r="AH873" s="62"/>
      <c r="AI873" s="62"/>
    </row>
    <row r="874" spans="1:35" ht="36" customHeight="1">
      <c r="A874" s="66" t="s">
        <v>460</v>
      </c>
      <c r="B874" s="78" t="s">
        <v>457</v>
      </c>
      <c r="C874" s="50" t="s">
        <v>2994</v>
      </c>
      <c r="D874" s="50" t="s">
        <v>2993</v>
      </c>
      <c r="E874" s="420" t="s">
        <v>5397</v>
      </c>
      <c r="F874" s="420" t="s">
        <v>4936</v>
      </c>
      <c r="G874" s="398"/>
      <c r="H874" s="398"/>
      <c r="I874" s="430"/>
      <c r="J874" s="428"/>
      <c r="K874" s="429"/>
      <c r="L874" s="46"/>
      <c r="M874" s="55"/>
      <c r="N874" s="88">
        <v>0</v>
      </c>
      <c r="O874" s="89">
        <v>0</v>
      </c>
      <c r="P874" s="89">
        <v>0</v>
      </c>
      <c r="Q874" s="89">
        <v>0</v>
      </c>
      <c r="R874" s="240">
        <f>IF(N874="","",Q874-N874)</f>
        <v>0</v>
      </c>
      <c r="S874" s="90" t="str">
        <f>IF(N874=0,"",R874/N874)</f>
        <v/>
      </c>
      <c r="T874" s="240">
        <f>IF(O874="","",Q874-O874)</f>
        <v>0</v>
      </c>
      <c r="U874" s="90" t="str">
        <f>IF(O874=0,"",T874/O874)</f>
        <v/>
      </c>
      <c r="V874" s="240">
        <f>IF(P874="","",Q874-P874)</f>
        <v>0</v>
      </c>
      <c r="W874" s="90" t="str">
        <f>IF(P874=0,"",V874/P874)</f>
        <v/>
      </c>
      <c r="Y874" s="62"/>
      <c r="Z874" s="62"/>
      <c r="AA874" s="62"/>
      <c r="AB874" s="62"/>
      <c r="AC874" s="62"/>
      <c r="AD874" s="62"/>
      <c r="AE874" s="62"/>
      <c r="AF874" s="62"/>
      <c r="AG874" s="62"/>
      <c r="AH874" s="62"/>
      <c r="AI874" s="62"/>
    </row>
    <row r="875" spans="1:35" ht="28.5" customHeight="1">
      <c r="A875" s="397" t="s">
        <v>4937</v>
      </c>
      <c r="B875" s="77" t="s">
        <v>457</v>
      </c>
      <c r="C875" s="49" t="s">
        <v>2994</v>
      </c>
      <c r="D875" s="49" t="s">
        <v>2911</v>
      </c>
      <c r="E875" s="426" t="s">
        <v>4938</v>
      </c>
      <c r="F875" s="426" t="s">
        <v>4939</v>
      </c>
      <c r="G875" s="398" t="s">
        <v>4464</v>
      </c>
      <c r="H875" s="398" t="s">
        <v>2875</v>
      </c>
      <c r="I875" s="430" t="s">
        <v>4940</v>
      </c>
      <c r="J875" s="428" t="s">
        <v>3344</v>
      </c>
      <c r="K875" s="429" t="s">
        <v>3346</v>
      </c>
      <c r="L875" s="46"/>
      <c r="M875" s="55"/>
      <c r="N875" s="88">
        <v>0</v>
      </c>
      <c r="O875" s="89">
        <v>0</v>
      </c>
      <c r="P875" s="89">
        <v>0</v>
      </c>
      <c r="Q875" s="89">
        <v>0</v>
      </c>
      <c r="R875" s="240">
        <f>IF(N875="","",Q875-N875)</f>
        <v>0</v>
      </c>
      <c r="S875" s="90" t="str">
        <f>IF(N875=0,"",R875/N875)</f>
        <v/>
      </c>
      <c r="T875" s="240">
        <f>IF(O875="","",Q875-O875)</f>
        <v>0</v>
      </c>
      <c r="U875" s="90" t="str">
        <f>IF(O875=0,"",T875/O875)</f>
        <v/>
      </c>
      <c r="V875" s="240">
        <f>IF(P875="","",Q875-P875)</f>
        <v>0</v>
      </c>
      <c r="W875" s="90" t="str">
        <f>IF(P875=0,"",V875/P875)</f>
        <v/>
      </c>
      <c r="Y875" s="62"/>
      <c r="Z875" s="62"/>
      <c r="AA875" s="62"/>
      <c r="AB875" s="62"/>
      <c r="AC875" s="62"/>
      <c r="AD875" s="62"/>
      <c r="AE875" s="62"/>
      <c r="AF875" s="62"/>
      <c r="AG875" s="62"/>
      <c r="AH875" s="62"/>
      <c r="AI875" s="62"/>
    </row>
    <row r="876" spans="1:35" ht="24.75" customHeight="1">
      <c r="A876" s="70" t="s">
        <v>461</v>
      </c>
      <c r="B876" s="77" t="s">
        <v>457</v>
      </c>
      <c r="C876" s="49" t="s">
        <v>2994</v>
      </c>
      <c r="D876" s="49" t="s">
        <v>2991</v>
      </c>
      <c r="E876" s="426" t="s">
        <v>4941</v>
      </c>
      <c r="F876" s="426" t="s">
        <v>4942</v>
      </c>
      <c r="G876" s="398" t="s">
        <v>301</v>
      </c>
      <c r="H876" s="398" t="s">
        <v>2875</v>
      </c>
      <c r="I876" s="430" t="s">
        <v>2876</v>
      </c>
      <c r="J876" s="428" t="s">
        <v>3344</v>
      </c>
      <c r="K876" s="429" t="s">
        <v>3346</v>
      </c>
      <c r="L876" s="46"/>
      <c r="M876" s="55"/>
      <c r="N876" s="88">
        <v>130138.61</v>
      </c>
      <c r="O876" s="89">
        <v>0</v>
      </c>
      <c r="P876" s="89">
        <v>0</v>
      </c>
      <c r="Q876" s="89">
        <v>0</v>
      </c>
      <c r="R876" s="240">
        <f>IF(N876="","",Q876-N876)</f>
        <v>-130138.61</v>
      </c>
      <c r="S876" s="90">
        <f>IF(N876=0,"",R876/N876)</f>
        <v>-1</v>
      </c>
      <c r="T876" s="240">
        <f>IF(O876="","",Q876-O876)</f>
        <v>0</v>
      </c>
      <c r="U876" s="90" t="str">
        <f>IF(O876=0,"",T876/O876)</f>
        <v/>
      </c>
      <c r="V876" s="240">
        <f>IF(P876="","",Q876-P876)</f>
        <v>0</v>
      </c>
      <c r="W876" s="90" t="str">
        <f>IF(P876=0,"",V876/P876)</f>
        <v/>
      </c>
      <c r="Y876" s="62"/>
      <c r="Z876" s="62"/>
      <c r="AA876" s="62"/>
      <c r="AB876" s="62"/>
      <c r="AC876" s="62"/>
      <c r="AD876" s="62"/>
      <c r="AE876" s="62"/>
      <c r="AF876" s="62"/>
      <c r="AG876" s="62"/>
      <c r="AH876" s="62"/>
      <c r="AI876" s="62"/>
    </row>
    <row r="877" spans="1:35" ht="24.75" customHeight="1">
      <c r="A877" s="69" t="s">
        <v>462</v>
      </c>
      <c r="B877" s="78" t="s">
        <v>457</v>
      </c>
      <c r="C877" s="50" t="s">
        <v>2995</v>
      </c>
      <c r="D877" s="50" t="s">
        <v>2993</v>
      </c>
      <c r="E877" s="420" t="s">
        <v>464</v>
      </c>
      <c r="F877" s="420" t="s">
        <v>463</v>
      </c>
      <c r="G877" s="398"/>
      <c r="H877" s="398"/>
      <c r="I877" s="430"/>
      <c r="J877" s="428"/>
      <c r="K877" s="429"/>
      <c r="L877" s="46"/>
      <c r="M877" s="55"/>
      <c r="N877" s="88">
        <v>0</v>
      </c>
      <c r="O877" s="89">
        <v>0</v>
      </c>
      <c r="P877" s="89">
        <v>0</v>
      </c>
      <c r="Q877" s="89">
        <v>0</v>
      </c>
      <c r="R877" s="240">
        <f>IF(N877="","",Q877-N877)</f>
        <v>0</v>
      </c>
      <c r="S877" s="90" t="str">
        <f>IF(N877=0,"",R877/N877)</f>
        <v/>
      </c>
      <c r="T877" s="240">
        <f>IF(O877="","",Q877-O877)</f>
        <v>0</v>
      </c>
      <c r="U877" s="90" t="str">
        <f>IF(O877=0,"",T877/O877)</f>
        <v/>
      </c>
      <c r="V877" s="240">
        <f>IF(P877="","",Q877-P877)</f>
        <v>0</v>
      </c>
      <c r="W877" s="90" t="str">
        <f>IF(P877=0,"",V877/P877)</f>
        <v/>
      </c>
      <c r="Y877" s="62"/>
      <c r="Z877" s="62"/>
      <c r="AA877" s="62"/>
      <c r="AB877" s="62"/>
      <c r="AC877" s="62"/>
      <c r="AD877" s="62"/>
      <c r="AE877" s="62"/>
      <c r="AF877" s="62"/>
      <c r="AG877" s="62"/>
      <c r="AH877" s="62"/>
      <c r="AI877" s="62"/>
    </row>
    <row r="878" spans="1:35" ht="38.25" customHeight="1">
      <c r="A878" s="70" t="s">
        <v>465</v>
      </c>
      <c r="B878" s="77" t="s">
        <v>457</v>
      </c>
      <c r="C878" s="49" t="s">
        <v>2995</v>
      </c>
      <c r="D878" s="49" t="s">
        <v>2991</v>
      </c>
      <c r="E878" s="426" t="s">
        <v>4943</v>
      </c>
      <c r="F878" s="426" t="s">
        <v>4944</v>
      </c>
      <c r="G878" s="398" t="s">
        <v>301</v>
      </c>
      <c r="H878" s="398" t="s">
        <v>4945</v>
      </c>
      <c r="I878" s="430" t="s">
        <v>2876</v>
      </c>
      <c r="J878" s="428" t="s">
        <v>3344</v>
      </c>
      <c r="K878" s="429" t="s">
        <v>3346</v>
      </c>
      <c r="L878" s="46"/>
      <c r="M878" s="55"/>
      <c r="N878" s="88">
        <v>690</v>
      </c>
      <c r="O878" s="89">
        <v>0</v>
      </c>
      <c r="P878" s="89">
        <v>0</v>
      </c>
      <c r="Q878" s="89">
        <v>0</v>
      </c>
      <c r="R878" s="240">
        <f>IF(N878="","",Q878-N878)</f>
        <v>-690</v>
      </c>
      <c r="S878" s="90">
        <f>IF(N878=0,"",R878/N878)</f>
        <v>-1</v>
      </c>
      <c r="T878" s="240">
        <f>IF(O878="","",Q878-O878)</f>
        <v>0</v>
      </c>
      <c r="U878" s="90" t="str">
        <f>IF(O878=0,"",T878/O878)</f>
        <v/>
      </c>
      <c r="V878" s="240">
        <f>IF(P878="","",Q878-P878)</f>
        <v>0</v>
      </c>
      <c r="W878" s="90" t="str">
        <f>IF(P878=0,"",V878/P878)</f>
        <v/>
      </c>
      <c r="Y878" s="62"/>
      <c r="Z878" s="62"/>
      <c r="AA878" s="62"/>
      <c r="AB878" s="62"/>
      <c r="AC878" s="62"/>
      <c r="AD878" s="62"/>
      <c r="AE878" s="62"/>
      <c r="AF878" s="62"/>
      <c r="AG878" s="62"/>
      <c r="AH878" s="62"/>
      <c r="AI878" s="62"/>
    </row>
    <row r="879" spans="1:35" ht="36.75" customHeight="1">
      <c r="A879" s="69" t="s">
        <v>2877</v>
      </c>
      <c r="B879" s="75" t="s">
        <v>457</v>
      </c>
      <c r="C879" s="52" t="s">
        <v>2997</v>
      </c>
      <c r="D879" s="52" t="s">
        <v>2993</v>
      </c>
      <c r="E879" s="434" t="s">
        <v>2878</v>
      </c>
      <c r="F879" s="420" t="s">
        <v>3284</v>
      </c>
      <c r="G879" s="435"/>
      <c r="H879" s="435"/>
      <c r="I879" s="436"/>
      <c r="J879" s="437"/>
      <c r="K879" s="438"/>
      <c r="L879" s="46"/>
      <c r="M879" s="55"/>
      <c r="N879" s="88">
        <v>0</v>
      </c>
      <c r="O879" s="89">
        <v>0</v>
      </c>
      <c r="P879" s="89">
        <v>0</v>
      </c>
      <c r="Q879" s="89">
        <v>0</v>
      </c>
      <c r="R879" s="240">
        <f>IF(N879="","",Q879-N879)</f>
        <v>0</v>
      </c>
      <c r="S879" s="90" t="str">
        <f>IF(N879=0,"",R879/N879)</f>
        <v/>
      </c>
      <c r="T879" s="240">
        <f>IF(O879="","",Q879-O879)</f>
        <v>0</v>
      </c>
      <c r="U879" s="90" t="str">
        <f>IF(O879=0,"",T879/O879)</f>
        <v/>
      </c>
      <c r="V879" s="240">
        <f>IF(P879="","",Q879-P879)</f>
        <v>0</v>
      </c>
      <c r="W879" s="90" t="str">
        <f>IF(P879=0,"",V879/P879)</f>
        <v/>
      </c>
      <c r="Y879" s="62"/>
      <c r="Z879" s="62"/>
      <c r="AA879" s="62"/>
      <c r="AB879" s="62"/>
      <c r="AC879" s="62"/>
      <c r="AD879" s="62"/>
      <c r="AE879" s="62"/>
      <c r="AF879" s="62"/>
      <c r="AG879" s="62"/>
      <c r="AH879" s="62"/>
      <c r="AI879" s="62"/>
    </row>
    <row r="880" spans="1:35" ht="24.75" customHeight="1">
      <c r="A880" s="67" t="s">
        <v>3285</v>
      </c>
      <c r="B880" s="77" t="s">
        <v>457</v>
      </c>
      <c r="C880" s="49" t="s">
        <v>2997</v>
      </c>
      <c r="D880" s="49" t="s">
        <v>2991</v>
      </c>
      <c r="E880" s="426" t="s">
        <v>3286</v>
      </c>
      <c r="F880" s="426" t="s">
        <v>3287</v>
      </c>
      <c r="G880" s="435" t="s">
        <v>306</v>
      </c>
      <c r="H880" s="435" t="s">
        <v>3288</v>
      </c>
      <c r="I880" s="436" t="s">
        <v>3289</v>
      </c>
      <c r="J880" s="437" t="s">
        <v>3349</v>
      </c>
      <c r="K880" s="438" t="s">
        <v>3350</v>
      </c>
      <c r="L880" s="46"/>
      <c r="M880" s="55"/>
      <c r="N880" s="88">
        <v>0</v>
      </c>
      <c r="O880" s="89">
        <v>0</v>
      </c>
      <c r="P880" s="89">
        <v>0</v>
      </c>
      <c r="Q880" s="89">
        <v>0</v>
      </c>
      <c r="R880" s="240">
        <f>IF(N880="","",Q880-N880)</f>
        <v>0</v>
      </c>
      <c r="S880" s="90" t="str">
        <f>IF(N880=0,"",R880/N880)</f>
        <v/>
      </c>
      <c r="T880" s="240">
        <f>IF(O880="","",Q880-O880)</f>
        <v>0</v>
      </c>
      <c r="U880" s="90" t="str">
        <f>IF(O880=0,"",T880/O880)</f>
        <v/>
      </c>
      <c r="V880" s="240">
        <f>IF(P880="","",Q880-P880)</f>
        <v>0</v>
      </c>
      <c r="W880" s="90" t="str">
        <f>IF(P880=0,"",V880/P880)</f>
        <v/>
      </c>
      <c r="Y880" s="62"/>
      <c r="Z880" s="62"/>
      <c r="AA880" s="62"/>
      <c r="AB880" s="62"/>
      <c r="AC880" s="62"/>
      <c r="AD880" s="62"/>
      <c r="AE880" s="62"/>
      <c r="AF880" s="62"/>
      <c r="AG880" s="62"/>
      <c r="AH880" s="62"/>
      <c r="AI880" s="62"/>
    </row>
    <row r="881" spans="1:35" ht="36.75" customHeight="1">
      <c r="A881" s="67" t="s">
        <v>3290</v>
      </c>
      <c r="B881" s="77" t="s">
        <v>457</v>
      </c>
      <c r="C881" s="49" t="s">
        <v>2997</v>
      </c>
      <c r="D881" s="49" t="s">
        <v>3001</v>
      </c>
      <c r="E881" s="426" t="s">
        <v>3291</v>
      </c>
      <c r="F881" s="426" t="s">
        <v>3292</v>
      </c>
      <c r="G881" s="435" t="s">
        <v>85</v>
      </c>
      <c r="H881" s="435" t="s">
        <v>3293</v>
      </c>
      <c r="I881" s="436" t="s">
        <v>3294</v>
      </c>
      <c r="J881" s="437" t="s">
        <v>3295</v>
      </c>
      <c r="K881" s="438" t="s">
        <v>3351</v>
      </c>
      <c r="L881" s="46"/>
      <c r="M881" s="55"/>
      <c r="N881" s="88">
        <v>108068.4</v>
      </c>
      <c r="O881" s="238">
        <v>47301.3</v>
      </c>
      <c r="P881" s="89">
        <v>47301.3</v>
      </c>
      <c r="Q881" s="89">
        <v>50000</v>
      </c>
      <c r="R881" s="240">
        <f>IF(N881="","",Q881-N881)</f>
        <v>-58068.399999999994</v>
      </c>
      <c r="S881" s="90">
        <f>IF(N881=0,"",R881/N881)</f>
        <v>-0.53733006133152705</v>
      </c>
      <c r="T881" s="240">
        <f>IF(O881="","",Q881-O881)</f>
        <v>2698.6999999999971</v>
      </c>
      <c r="U881" s="90">
        <f>IF(O881=0,"",T881/O881)</f>
        <v>5.7053400223672432E-2</v>
      </c>
      <c r="V881" s="240">
        <f>IF(P881="","",Q881-P881)</f>
        <v>2698.6999999999971</v>
      </c>
      <c r="W881" s="90">
        <f>IF(P881=0,"",V881/P881)</f>
        <v>5.7053400223672432E-2</v>
      </c>
      <c r="Y881" s="62"/>
      <c r="Z881" s="62"/>
      <c r="AA881" s="62"/>
      <c r="AB881" s="62"/>
      <c r="AC881" s="62"/>
      <c r="AD881" s="62"/>
      <c r="AE881" s="62"/>
      <c r="AF881" s="62"/>
      <c r="AG881" s="62"/>
      <c r="AH881" s="62"/>
      <c r="AI881" s="62"/>
    </row>
    <row r="882" spans="1:35" ht="24.75" customHeight="1">
      <c r="A882" s="67" t="s">
        <v>3296</v>
      </c>
      <c r="B882" s="77" t="s">
        <v>457</v>
      </c>
      <c r="C882" s="49" t="s">
        <v>2997</v>
      </c>
      <c r="D882" s="49" t="s">
        <v>2463</v>
      </c>
      <c r="E882" s="426" t="s">
        <v>3297</v>
      </c>
      <c r="F882" s="426" t="s">
        <v>3298</v>
      </c>
      <c r="G882" s="435" t="s">
        <v>87</v>
      </c>
      <c r="H882" s="435" t="s">
        <v>2854</v>
      </c>
      <c r="I882" s="436" t="s">
        <v>2855</v>
      </c>
      <c r="J882" s="437" t="s">
        <v>2856</v>
      </c>
      <c r="K882" s="438" t="s">
        <v>3352</v>
      </c>
      <c r="L882" s="46"/>
      <c r="M882" s="55"/>
      <c r="N882" s="88">
        <v>10800</v>
      </c>
      <c r="O882" s="89">
        <v>0</v>
      </c>
      <c r="P882" s="89">
        <v>0</v>
      </c>
      <c r="Q882" s="89">
        <v>0</v>
      </c>
      <c r="R882" s="240">
        <f>IF(N882="","",Q882-N882)</f>
        <v>-10800</v>
      </c>
      <c r="S882" s="90">
        <f>IF(N882=0,"",R882/N882)</f>
        <v>-1</v>
      </c>
      <c r="T882" s="240">
        <f>IF(O882="","",Q882-O882)</f>
        <v>0</v>
      </c>
      <c r="U882" s="90" t="str">
        <f>IF(O882=0,"",T882/O882)</f>
        <v/>
      </c>
      <c r="V882" s="240">
        <f>IF(P882="","",Q882-P882)</f>
        <v>0</v>
      </c>
      <c r="W882" s="90" t="str">
        <f>IF(P882=0,"",V882/P882)</f>
        <v/>
      </c>
      <c r="Y882" s="62"/>
      <c r="Z882" s="62"/>
      <c r="AA882" s="62"/>
      <c r="AB882" s="62"/>
      <c r="AC882" s="62"/>
      <c r="AD882" s="62"/>
      <c r="AE882" s="62"/>
      <c r="AF882" s="62"/>
      <c r="AG882" s="62"/>
      <c r="AH882" s="62"/>
      <c r="AI882" s="62"/>
    </row>
    <row r="883" spans="1:35" ht="24.75" customHeight="1">
      <c r="A883" s="67" t="s">
        <v>3299</v>
      </c>
      <c r="B883" s="77" t="s">
        <v>457</v>
      </c>
      <c r="C883" s="49" t="s">
        <v>2997</v>
      </c>
      <c r="D883" s="49" t="s">
        <v>1314</v>
      </c>
      <c r="E883" s="426" t="s">
        <v>3300</v>
      </c>
      <c r="F883" s="425" t="s">
        <v>3301</v>
      </c>
      <c r="G883" s="398" t="s">
        <v>89</v>
      </c>
      <c r="H883" s="398" t="s">
        <v>3302</v>
      </c>
      <c r="I883" s="430" t="s">
        <v>3303</v>
      </c>
      <c r="J883" s="428" t="s">
        <v>3304</v>
      </c>
      <c r="K883" s="429" t="s">
        <v>3353</v>
      </c>
      <c r="L883" s="46"/>
      <c r="M883" s="55"/>
      <c r="N883" s="88">
        <v>0</v>
      </c>
      <c r="O883" s="89">
        <v>0</v>
      </c>
      <c r="P883" s="89">
        <v>0</v>
      </c>
      <c r="Q883" s="89">
        <v>0</v>
      </c>
      <c r="R883" s="240">
        <f>IF(N883="","",Q883-N883)</f>
        <v>0</v>
      </c>
      <c r="S883" s="90" t="str">
        <f>IF(N883=0,"",R883/N883)</f>
        <v/>
      </c>
      <c r="T883" s="240">
        <f>IF(O883="","",Q883-O883)</f>
        <v>0</v>
      </c>
      <c r="U883" s="90" t="str">
        <f>IF(O883=0,"",T883/O883)</f>
        <v/>
      </c>
      <c r="V883" s="240">
        <f>IF(P883="","",Q883-P883)</f>
        <v>0</v>
      </c>
      <c r="W883" s="90" t="str">
        <f>IF(P883=0,"",V883/P883)</f>
        <v/>
      </c>
      <c r="Y883" s="62"/>
      <c r="Z883" s="62"/>
      <c r="AA883" s="62"/>
      <c r="AB883" s="62"/>
      <c r="AC883" s="62"/>
      <c r="AD883" s="62"/>
      <c r="AE883" s="62"/>
      <c r="AF883" s="62"/>
      <c r="AG883" s="62"/>
      <c r="AH883" s="62"/>
      <c r="AI883" s="62"/>
    </row>
    <row r="884" spans="1:35" ht="24.75" customHeight="1">
      <c r="A884" s="68" t="s">
        <v>3305</v>
      </c>
      <c r="B884" s="78" t="s">
        <v>457</v>
      </c>
      <c r="C884" s="50" t="s">
        <v>2679</v>
      </c>
      <c r="D884" s="50" t="s">
        <v>2993</v>
      </c>
      <c r="E884" s="420" t="s">
        <v>3306</v>
      </c>
      <c r="F884" s="457" t="s">
        <v>3307</v>
      </c>
      <c r="G884" s="398"/>
      <c r="H884" s="398"/>
      <c r="I884" s="430"/>
      <c r="J884" s="428"/>
      <c r="K884" s="429"/>
      <c r="L884" s="46"/>
      <c r="M884" s="55"/>
      <c r="N884" s="88">
        <v>0</v>
      </c>
      <c r="O884" s="89">
        <v>0</v>
      </c>
      <c r="P884" s="89">
        <v>0</v>
      </c>
      <c r="Q884" s="89">
        <v>0</v>
      </c>
      <c r="R884" s="240">
        <f>IF(N884="","",Q884-N884)</f>
        <v>0</v>
      </c>
      <c r="S884" s="90" t="str">
        <f>IF(N884=0,"",R884/N884)</f>
        <v/>
      </c>
      <c r="T884" s="240">
        <f>IF(O884="","",Q884-O884)</f>
        <v>0</v>
      </c>
      <c r="U884" s="90" t="str">
        <f>IF(O884=0,"",T884/O884)</f>
        <v/>
      </c>
      <c r="V884" s="240">
        <f>IF(P884="","",Q884-P884)</f>
        <v>0</v>
      </c>
      <c r="W884" s="90" t="str">
        <f>IF(P884=0,"",V884/P884)</f>
        <v/>
      </c>
      <c r="Y884" s="62"/>
      <c r="Z884" s="62"/>
      <c r="AA884" s="62"/>
      <c r="AB884" s="62"/>
      <c r="AC884" s="62"/>
      <c r="AD884" s="62"/>
      <c r="AE884" s="62"/>
      <c r="AF884" s="62"/>
      <c r="AG884" s="62"/>
      <c r="AH884" s="62"/>
      <c r="AI884" s="62"/>
    </row>
    <row r="885" spans="1:35" ht="18.75" customHeight="1">
      <c r="A885" s="67" t="s">
        <v>3308</v>
      </c>
      <c r="B885" s="77" t="s">
        <v>457</v>
      </c>
      <c r="C885" s="49" t="s">
        <v>2679</v>
      </c>
      <c r="D885" s="49" t="s">
        <v>2991</v>
      </c>
      <c r="E885" s="426" t="s">
        <v>3306</v>
      </c>
      <c r="F885" s="425" t="s">
        <v>3307</v>
      </c>
      <c r="G885" s="398" t="s">
        <v>91</v>
      </c>
      <c r="H885" s="398" t="s">
        <v>3309</v>
      </c>
      <c r="I885" s="430" t="s">
        <v>3310</v>
      </c>
      <c r="J885" s="428" t="s">
        <v>3354</v>
      </c>
      <c r="K885" s="429" t="s">
        <v>3356</v>
      </c>
      <c r="L885" s="46"/>
      <c r="M885" s="55"/>
      <c r="N885" s="235">
        <v>0</v>
      </c>
      <c r="O885" s="89">
        <v>0</v>
      </c>
      <c r="P885" s="89">
        <v>0</v>
      </c>
      <c r="Q885" s="89">
        <v>0</v>
      </c>
      <c r="R885" s="240">
        <f>IF(N885="","",Q885-N885)</f>
        <v>0</v>
      </c>
      <c r="S885" s="90" t="str">
        <f>IF(N885=0,"",R885/N885)</f>
        <v/>
      </c>
      <c r="T885" s="240">
        <f>IF(O885="","",Q885-O885)</f>
        <v>0</v>
      </c>
      <c r="U885" s="90" t="str">
        <f>IF(O885=0,"",T885/O885)</f>
        <v/>
      </c>
      <c r="V885" s="240">
        <f>IF(P885="","",Q885-P885)</f>
        <v>0</v>
      </c>
      <c r="W885" s="90" t="str">
        <f>IF(P885=0,"",V885/P885)</f>
        <v/>
      </c>
      <c r="Y885" s="62"/>
      <c r="Z885" s="62"/>
      <c r="AA885" s="62"/>
      <c r="AB885" s="62"/>
      <c r="AC885" s="62"/>
      <c r="AD885" s="62"/>
      <c r="AE885" s="62"/>
      <c r="AF885" s="62"/>
      <c r="AG885" s="62"/>
      <c r="AH885" s="62"/>
      <c r="AI885" s="62"/>
    </row>
    <row r="886" spans="1:35" ht="37.5" customHeight="1">
      <c r="A886" s="66" t="s">
        <v>3311</v>
      </c>
      <c r="B886" s="75" t="s">
        <v>457</v>
      </c>
      <c r="C886" s="52" t="s">
        <v>2998</v>
      </c>
      <c r="D886" s="52" t="s">
        <v>2993</v>
      </c>
      <c r="E886" s="420" t="s">
        <v>3312</v>
      </c>
      <c r="F886" s="434" t="s">
        <v>3313</v>
      </c>
      <c r="G886" s="435"/>
      <c r="H886" s="435"/>
      <c r="I886" s="436"/>
      <c r="J886" s="437"/>
      <c r="K886" s="438"/>
      <c r="L886" s="46"/>
      <c r="M886" s="55"/>
      <c r="N886" s="88">
        <v>0</v>
      </c>
      <c r="O886" s="89">
        <v>0</v>
      </c>
      <c r="P886" s="89">
        <v>0</v>
      </c>
      <c r="Q886" s="89">
        <v>0</v>
      </c>
      <c r="R886" s="240">
        <f>IF(N886="","",Q886-N886)</f>
        <v>0</v>
      </c>
      <c r="S886" s="90" t="str">
        <f>IF(N886=0,"",R886/N886)</f>
        <v/>
      </c>
      <c r="T886" s="240">
        <f>IF(O886="","",Q886-O886)</f>
        <v>0</v>
      </c>
      <c r="U886" s="90" t="str">
        <f>IF(O886=0,"",T886/O886)</f>
        <v/>
      </c>
      <c r="V886" s="240">
        <f>IF(P886="","",Q886-P886)</f>
        <v>0</v>
      </c>
      <c r="W886" s="90" t="str">
        <f>IF(P886=0,"",V886/P886)</f>
        <v/>
      </c>
      <c r="Y886" s="62"/>
      <c r="Z886" s="62"/>
      <c r="AA886" s="62"/>
      <c r="AB886" s="62"/>
      <c r="AC886" s="62"/>
      <c r="AD886" s="62"/>
      <c r="AE886" s="62"/>
      <c r="AF886" s="62"/>
      <c r="AG886" s="62"/>
      <c r="AH886" s="62"/>
      <c r="AI886" s="62"/>
    </row>
    <row r="887" spans="1:35" ht="48.75" customHeight="1">
      <c r="A887" s="397" t="s">
        <v>4946</v>
      </c>
      <c r="B887" s="77" t="s">
        <v>457</v>
      </c>
      <c r="C887" s="49" t="s">
        <v>2998</v>
      </c>
      <c r="D887" s="49" t="s">
        <v>2911</v>
      </c>
      <c r="E887" s="426" t="s">
        <v>4947</v>
      </c>
      <c r="F887" s="426" t="s">
        <v>5160</v>
      </c>
      <c r="G887" s="398" t="s">
        <v>4472</v>
      </c>
      <c r="H887" s="398" t="s">
        <v>3317</v>
      </c>
      <c r="I887" s="430" t="s">
        <v>4948</v>
      </c>
      <c r="J887" s="428" t="s">
        <v>3319</v>
      </c>
      <c r="K887" s="429" t="s">
        <v>3359</v>
      </c>
      <c r="L887" s="46"/>
      <c r="M887" s="55"/>
      <c r="N887" s="88">
        <v>0</v>
      </c>
      <c r="O887" s="89">
        <v>0</v>
      </c>
      <c r="P887" s="89">
        <v>0</v>
      </c>
      <c r="Q887" s="89">
        <f>43991160.62-7000000-2000000</f>
        <v>34991160.619999997</v>
      </c>
      <c r="R887" s="240">
        <f>IF(N887="","",Q887-N887)</f>
        <v>34991160.619999997</v>
      </c>
      <c r="S887" s="90" t="str">
        <f>IF(N887=0,"",R887/N887)</f>
        <v/>
      </c>
      <c r="T887" s="240">
        <f>IF(O887="","",Q887-O887)</f>
        <v>34991160.619999997</v>
      </c>
      <c r="U887" s="90" t="str">
        <f>IF(O887=0,"",T887/O887)</f>
        <v/>
      </c>
      <c r="V887" s="240">
        <f>IF(P887="","",Q887-P887)</f>
        <v>34991160.619999997</v>
      </c>
      <c r="W887" s="90" t="str">
        <f>IF(P887=0,"",V887/P887)</f>
        <v/>
      </c>
      <c r="Y887" s="62"/>
      <c r="Z887" s="62"/>
      <c r="AA887" s="62"/>
      <c r="AB887" s="62"/>
      <c r="AC887" s="62"/>
      <c r="AD887" s="62"/>
      <c r="AE887" s="62"/>
      <c r="AF887" s="62"/>
      <c r="AG887" s="62"/>
      <c r="AH887" s="62"/>
      <c r="AI887" s="62"/>
    </row>
    <row r="888" spans="1:35" ht="37.5" customHeight="1">
      <c r="A888" s="67" t="s">
        <v>3314</v>
      </c>
      <c r="B888" s="77" t="s">
        <v>457</v>
      </c>
      <c r="C888" s="49" t="s">
        <v>2998</v>
      </c>
      <c r="D888" s="49" t="s">
        <v>2991</v>
      </c>
      <c r="E888" s="426" t="s">
        <v>3315</v>
      </c>
      <c r="F888" s="426" t="s">
        <v>3316</v>
      </c>
      <c r="G888" s="435" t="s">
        <v>99</v>
      </c>
      <c r="H888" s="399" t="s">
        <v>3323</v>
      </c>
      <c r="I888" s="436" t="s">
        <v>3318</v>
      </c>
      <c r="J888" s="437" t="s">
        <v>3319</v>
      </c>
      <c r="K888" s="438" t="s">
        <v>3359</v>
      </c>
      <c r="L888" s="46"/>
      <c r="M888" s="55"/>
      <c r="N888" s="88">
        <v>0</v>
      </c>
      <c r="O888" s="89">
        <v>0</v>
      </c>
      <c r="P888" s="89">
        <v>0</v>
      </c>
      <c r="Q888" s="89">
        <v>0</v>
      </c>
      <c r="R888" s="240">
        <f>IF(N888="","",Q888-N888)</f>
        <v>0</v>
      </c>
      <c r="S888" s="90" t="str">
        <f>IF(N888=0,"",R888/N888)</f>
        <v/>
      </c>
      <c r="T888" s="240">
        <f>IF(O888="","",Q888-O888)</f>
        <v>0</v>
      </c>
      <c r="U888" s="90" t="str">
        <f>IF(O888=0,"",T888/O888)</f>
        <v/>
      </c>
      <c r="V888" s="240">
        <f>IF(P888="","",Q888-P888)</f>
        <v>0</v>
      </c>
      <c r="W888" s="90" t="str">
        <f>IF(P888=0,"",V888/P888)</f>
        <v/>
      </c>
      <c r="Y888" s="62"/>
      <c r="Z888" s="62"/>
      <c r="AA888" s="62"/>
      <c r="AB888" s="62"/>
      <c r="AC888" s="62"/>
      <c r="AD888" s="62"/>
      <c r="AE888" s="62"/>
      <c r="AF888" s="62"/>
      <c r="AG888" s="62"/>
      <c r="AH888" s="62"/>
      <c r="AI888" s="62"/>
    </row>
    <row r="889" spans="1:35" ht="37.5" customHeight="1">
      <c r="A889" s="67" t="s">
        <v>3320</v>
      </c>
      <c r="B889" s="77" t="s">
        <v>457</v>
      </c>
      <c r="C889" s="49" t="s">
        <v>2998</v>
      </c>
      <c r="D889" s="49" t="s">
        <v>1990</v>
      </c>
      <c r="E889" s="426" t="s">
        <v>3321</v>
      </c>
      <c r="F889" s="426" t="s">
        <v>3322</v>
      </c>
      <c r="G889" s="435" t="s">
        <v>100</v>
      </c>
      <c r="H889" s="399" t="s">
        <v>3105</v>
      </c>
      <c r="I889" s="436" t="s">
        <v>3100</v>
      </c>
      <c r="J889" s="437" t="s">
        <v>3319</v>
      </c>
      <c r="K889" s="438" t="s">
        <v>3359</v>
      </c>
      <c r="L889" s="46"/>
      <c r="M889" s="55"/>
      <c r="N889" s="88">
        <v>0</v>
      </c>
      <c r="O889" s="89">
        <v>0</v>
      </c>
      <c r="P889" s="89">
        <v>0</v>
      </c>
      <c r="Q889" s="89">
        <v>0</v>
      </c>
      <c r="R889" s="240">
        <f>IF(N889="","",Q889-N889)</f>
        <v>0</v>
      </c>
      <c r="S889" s="90" t="str">
        <f>IF(N889=0,"",R889/N889)</f>
        <v/>
      </c>
      <c r="T889" s="240">
        <f>IF(O889="","",Q889-O889)</f>
        <v>0</v>
      </c>
      <c r="U889" s="90" t="str">
        <f>IF(O889=0,"",T889/O889)</f>
        <v/>
      </c>
      <c r="V889" s="240">
        <f>IF(P889="","",Q889-P889)</f>
        <v>0</v>
      </c>
      <c r="W889" s="90" t="str">
        <f>IF(P889=0,"",V889/P889)</f>
        <v/>
      </c>
      <c r="Y889" s="62"/>
      <c r="Z889" s="62"/>
      <c r="AA889" s="62"/>
      <c r="AB889" s="62"/>
      <c r="AC889" s="62"/>
      <c r="AD889" s="62"/>
      <c r="AE889" s="62"/>
      <c r="AF889" s="62"/>
      <c r="AG889" s="62"/>
      <c r="AH889" s="62"/>
      <c r="AI889" s="62"/>
    </row>
    <row r="890" spans="1:35" ht="50.25" customHeight="1">
      <c r="A890" s="67" t="s">
        <v>3101</v>
      </c>
      <c r="B890" s="77" t="s">
        <v>457</v>
      </c>
      <c r="C890" s="49" t="s">
        <v>2998</v>
      </c>
      <c r="D890" s="49" t="s">
        <v>3001</v>
      </c>
      <c r="E890" s="426" t="s">
        <v>5161</v>
      </c>
      <c r="F890" s="426" t="s">
        <v>5162</v>
      </c>
      <c r="G890" s="435" t="s">
        <v>100</v>
      </c>
      <c r="H890" s="399" t="s">
        <v>3105</v>
      </c>
      <c r="I890" s="436" t="s">
        <v>3100</v>
      </c>
      <c r="J890" s="437" t="s">
        <v>3319</v>
      </c>
      <c r="K890" s="438" t="s">
        <v>3359</v>
      </c>
      <c r="L890" s="46"/>
      <c r="M890" s="55"/>
      <c r="N890" s="88">
        <v>0</v>
      </c>
      <c r="O890" s="89">
        <v>0</v>
      </c>
      <c r="P890" s="89">
        <v>0</v>
      </c>
      <c r="Q890" s="89">
        <v>0</v>
      </c>
      <c r="R890" s="240">
        <f>IF(N890="","",Q890-N890)</f>
        <v>0</v>
      </c>
      <c r="S890" s="90" t="str">
        <f>IF(N890=0,"",R890/N890)</f>
        <v/>
      </c>
      <c r="T890" s="240">
        <f>IF(O890="","",Q890-O890)</f>
        <v>0</v>
      </c>
      <c r="U890" s="90" t="str">
        <f>IF(O890=0,"",T890/O890)</f>
        <v/>
      </c>
      <c r="V890" s="240">
        <f>IF(P890="","",Q890-P890)</f>
        <v>0</v>
      </c>
      <c r="W890" s="90" t="str">
        <f>IF(P890=0,"",V890/P890)</f>
        <v/>
      </c>
      <c r="Y890" s="62"/>
      <c r="Z890" s="62"/>
      <c r="AA890" s="62"/>
      <c r="AB890" s="62"/>
      <c r="AC890" s="62"/>
      <c r="AD890" s="62"/>
      <c r="AE890" s="62"/>
      <c r="AF890" s="62"/>
      <c r="AG890" s="62"/>
      <c r="AH890" s="62"/>
      <c r="AI890" s="62"/>
    </row>
    <row r="891" spans="1:35" ht="37.5" customHeight="1">
      <c r="A891" s="67" t="s">
        <v>3102</v>
      </c>
      <c r="B891" s="77" t="s">
        <v>457</v>
      </c>
      <c r="C891" s="49" t="s">
        <v>2998</v>
      </c>
      <c r="D891" s="49" t="s">
        <v>2463</v>
      </c>
      <c r="E891" s="426" t="s">
        <v>3103</v>
      </c>
      <c r="F891" s="426" t="s">
        <v>3104</v>
      </c>
      <c r="G891" s="435" t="s">
        <v>101</v>
      </c>
      <c r="H891" s="399" t="s">
        <v>3110</v>
      </c>
      <c r="I891" s="436" t="s">
        <v>3106</v>
      </c>
      <c r="J891" s="437" t="s">
        <v>3319</v>
      </c>
      <c r="K891" s="438" t="s">
        <v>3359</v>
      </c>
      <c r="L891" s="46"/>
      <c r="M891" s="55"/>
      <c r="N891" s="88">
        <v>38527.839999999997</v>
      </c>
      <c r="O891" s="89">
        <v>0</v>
      </c>
      <c r="P891" s="89">
        <v>0</v>
      </c>
      <c r="Q891" s="89">
        <v>0</v>
      </c>
      <c r="R891" s="240">
        <f>IF(N891="","",Q891-N891)</f>
        <v>-38527.839999999997</v>
      </c>
      <c r="S891" s="90">
        <f>IF(N891=0,"",R891/N891)</f>
        <v>-1</v>
      </c>
      <c r="T891" s="240">
        <f>IF(O891="","",Q891-O891)</f>
        <v>0</v>
      </c>
      <c r="U891" s="90" t="str">
        <f>IF(O891=0,"",T891/O891)</f>
        <v/>
      </c>
      <c r="V891" s="240">
        <f>IF(P891="","",Q891-P891)</f>
        <v>0</v>
      </c>
      <c r="W891" s="90" t="str">
        <f>IF(P891=0,"",V891/P891)</f>
        <v/>
      </c>
      <c r="Y891" s="62"/>
      <c r="Z891" s="62"/>
      <c r="AA891" s="62"/>
      <c r="AB891" s="62"/>
      <c r="AC891" s="62"/>
      <c r="AD891" s="62"/>
      <c r="AE891" s="62"/>
      <c r="AF891" s="62"/>
      <c r="AG891" s="62"/>
      <c r="AH891" s="62"/>
      <c r="AI891" s="62"/>
    </row>
    <row r="892" spans="1:35" ht="37.5" customHeight="1">
      <c r="A892" s="67" t="s">
        <v>3107</v>
      </c>
      <c r="B892" s="77" t="s">
        <v>457</v>
      </c>
      <c r="C892" s="49" t="s">
        <v>2998</v>
      </c>
      <c r="D892" s="49" t="s">
        <v>1314</v>
      </c>
      <c r="E892" s="426" t="s">
        <v>3108</v>
      </c>
      <c r="F892" s="425" t="s">
        <v>3109</v>
      </c>
      <c r="G892" s="398" t="s">
        <v>1986</v>
      </c>
      <c r="H892" s="399" t="s">
        <v>4949</v>
      </c>
      <c r="I892" s="430" t="s">
        <v>3111</v>
      </c>
      <c r="J892" s="428" t="s">
        <v>3319</v>
      </c>
      <c r="K892" s="429" t="s">
        <v>3359</v>
      </c>
      <c r="L892" s="46"/>
      <c r="M892" s="55"/>
      <c r="N892" s="88">
        <v>0</v>
      </c>
      <c r="O892" s="89">
        <v>0</v>
      </c>
      <c r="P892" s="89">
        <v>0</v>
      </c>
      <c r="Q892" s="89">
        <v>0</v>
      </c>
      <c r="R892" s="240">
        <f>IF(N892="","",Q892-N892)</f>
        <v>0</v>
      </c>
      <c r="S892" s="90" t="str">
        <f>IF(N892=0,"",R892/N892)</f>
        <v/>
      </c>
      <c r="T892" s="240">
        <f>IF(O892="","",Q892-O892)</f>
        <v>0</v>
      </c>
      <c r="U892" s="90" t="str">
        <f>IF(O892=0,"",T892/O892)</f>
        <v/>
      </c>
      <c r="V892" s="240">
        <f>IF(P892="","",Q892-P892)</f>
        <v>0</v>
      </c>
      <c r="W892" s="90" t="str">
        <f>IF(P892=0,"",V892/P892)</f>
        <v/>
      </c>
      <c r="Y892" s="62"/>
      <c r="Z892" s="62"/>
      <c r="AA892" s="62"/>
      <c r="AB892" s="62"/>
      <c r="AC892" s="62"/>
      <c r="AD892" s="62"/>
      <c r="AE892" s="62"/>
      <c r="AF892" s="62"/>
      <c r="AG892" s="62"/>
      <c r="AH892" s="62"/>
      <c r="AI892" s="62"/>
    </row>
    <row r="893" spans="1:35" ht="21">
      <c r="A893" s="64" t="s">
        <v>466</v>
      </c>
      <c r="B893" s="86" t="s">
        <v>467</v>
      </c>
      <c r="C893" s="87" t="s">
        <v>2992</v>
      </c>
      <c r="D893" s="87" t="s">
        <v>2993</v>
      </c>
      <c r="E893" s="415" t="s">
        <v>469</v>
      </c>
      <c r="F893" s="415" t="s">
        <v>468</v>
      </c>
      <c r="G893" s="416"/>
      <c r="H893" s="416"/>
      <c r="I893" s="417"/>
      <c r="J893" s="418"/>
      <c r="K893" s="419"/>
      <c r="L893" s="46"/>
      <c r="M893" s="96"/>
      <c r="N893" s="88">
        <v>0</v>
      </c>
      <c r="O893" s="89">
        <v>0</v>
      </c>
      <c r="P893" s="89">
        <v>0</v>
      </c>
      <c r="Q893" s="89">
        <v>0</v>
      </c>
      <c r="R893" s="240">
        <f>IF(N893="","",Q893-N893)</f>
        <v>0</v>
      </c>
      <c r="S893" s="90" t="str">
        <f>IF(N893=0,"",R893/N893)</f>
        <v/>
      </c>
      <c r="T893" s="240">
        <f>IF(O893="","",Q893-O893)</f>
        <v>0</v>
      </c>
      <c r="U893" s="90" t="str">
        <f>IF(O893=0,"",T893/O893)</f>
        <v/>
      </c>
      <c r="V893" s="240">
        <f>IF(P893="","",Q893-P893)</f>
        <v>0</v>
      </c>
      <c r="W893" s="90" t="str">
        <f>IF(P893=0,"",V893/P893)</f>
        <v/>
      </c>
      <c r="Y893" s="62"/>
      <c r="Z893" s="62"/>
      <c r="AA893" s="62"/>
      <c r="AB893" s="62"/>
      <c r="AC893" s="62"/>
      <c r="AD893" s="62"/>
      <c r="AE893" s="62"/>
      <c r="AF893" s="62"/>
      <c r="AG893" s="62"/>
      <c r="AH893" s="62"/>
      <c r="AI893" s="62"/>
    </row>
    <row r="894" spans="1:35" ht="36.75" customHeight="1">
      <c r="A894" s="66" t="s">
        <v>470</v>
      </c>
      <c r="B894" s="75" t="s">
        <v>467</v>
      </c>
      <c r="C894" s="52" t="s">
        <v>2994</v>
      </c>
      <c r="D894" s="52" t="s">
        <v>2993</v>
      </c>
      <c r="E894" s="420" t="s">
        <v>472</v>
      </c>
      <c r="F894" s="420" t="s">
        <v>471</v>
      </c>
      <c r="G894" s="435"/>
      <c r="H894" s="435"/>
      <c r="I894" s="436"/>
      <c r="J894" s="437"/>
      <c r="K894" s="438"/>
      <c r="L894" s="46"/>
      <c r="M894" s="55"/>
      <c r="N894" s="88">
        <v>0</v>
      </c>
      <c r="O894" s="89">
        <v>0</v>
      </c>
      <c r="P894" s="89">
        <v>0</v>
      </c>
      <c r="Q894" s="89">
        <v>0</v>
      </c>
      <c r="R894" s="240">
        <f>IF(N894="","",Q894-N894)</f>
        <v>0</v>
      </c>
      <c r="S894" s="90" t="str">
        <f>IF(N894=0,"",R894/N894)</f>
        <v/>
      </c>
      <c r="T894" s="240">
        <f>IF(O894="","",Q894-O894)</f>
        <v>0</v>
      </c>
      <c r="U894" s="90" t="str">
        <f>IF(O894=0,"",T894/O894)</f>
        <v/>
      </c>
      <c r="V894" s="240">
        <f>IF(P894="","",Q894-P894)</f>
        <v>0</v>
      </c>
      <c r="W894" s="90" t="str">
        <f>IF(P894=0,"",V894/P894)</f>
        <v/>
      </c>
      <c r="Y894" s="62"/>
      <c r="Z894" s="62"/>
      <c r="AA894" s="62"/>
      <c r="AB894" s="62"/>
      <c r="AC894" s="62"/>
      <c r="AD894" s="62"/>
      <c r="AE894" s="62"/>
      <c r="AF894" s="62"/>
      <c r="AG894" s="62"/>
      <c r="AH894" s="62"/>
      <c r="AI894" s="62"/>
    </row>
    <row r="895" spans="1:35" ht="36.75" customHeight="1">
      <c r="A895" s="65" t="s">
        <v>620</v>
      </c>
      <c r="B895" s="76" t="s">
        <v>467</v>
      </c>
      <c r="C895" s="48" t="s">
        <v>2994</v>
      </c>
      <c r="D895" s="48" t="s">
        <v>3001</v>
      </c>
      <c r="E895" s="426" t="s">
        <v>5366</v>
      </c>
      <c r="F895" s="426" t="s">
        <v>621</v>
      </c>
      <c r="G895" s="435" t="s">
        <v>1514</v>
      </c>
      <c r="H895" s="399" t="s">
        <v>4950</v>
      </c>
      <c r="I895" s="436" t="s">
        <v>3112</v>
      </c>
      <c r="J895" s="437" t="s">
        <v>3113</v>
      </c>
      <c r="K895" s="438" t="s">
        <v>3362</v>
      </c>
      <c r="L895" s="46"/>
      <c r="M895" s="55"/>
      <c r="N895" s="88">
        <v>40000</v>
      </c>
      <c r="O895" s="89">
        <v>598000</v>
      </c>
      <c r="P895" s="89">
        <v>590000</v>
      </c>
      <c r="Q895" s="89">
        <v>590000</v>
      </c>
      <c r="R895" s="240">
        <f>IF(N895="","",Q895-N895)</f>
        <v>550000</v>
      </c>
      <c r="S895" s="90">
        <f>IF(N895=0,"",R895/N895)</f>
        <v>13.75</v>
      </c>
      <c r="T895" s="240">
        <f>IF(O895="","",Q895-O895)</f>
        <v>-8000</v>
      </c>
      <c r="U895" s="90">
        <f>IF(O895=0,"",T895/O895)</f>
        <v>-1.3377926421404682E-2</v>
      </c>
      <c r="V895" s="240">
        <f>IF(P895="","",Q895-P895)</f>
        <v>0</v>
      </c>
      <c r="W895" s="90">
        <f>IF(P895=0,"",V895/P895)</f>
        <v>0</v>
      </c>
      <c r="Y895" s="62"/>
      <c r="Z895" s="62"/>
      <c r="AA895" s="62"/>
      <c r="AB895" s="62"/>
      <c r="AC895" s="62"/>
      <c r="AD895" s="62"/>
      <c r="AE895" s="62"/>
      <c r="AF895" s="62"/>
      <c r="AG895" s="62"/>
      <c r="AH895" s="62"/>
      <c r="AI895" s="62"/>
    </row>
    <row r="896" spans="1:35" ht="36.75" customHeight="1">
      <c r="A896" s="65" t="s">
        <v>1187</v>
      </c>
      <c r="B896" s="76" t="s">
        <v>467</v>
      </c>
      <c r="C896" s="48" t="s">
        <v>2994</v>
      </c>
      <c r="D896" s="48" t="s">
        <v>1307</v>
      </c>
      <c r="E896" s="426" t="s">
        <v>5367</v>
      </c>
      <c r="F896" s="426" t="s">
        <v>4402</v>
      </c>
      <c r="G896" s="435" t="s">
        <v>1499</v>
      </c>
      <c r="H896" s="435" t="s">
        <v>3114</v>
      </c>
      <c r="I896" s="436" t="s">
        <v>619</v>
      </c>
      <c r="J896" s="437" t="s">
        <v>3113</v>
      </c>
      <c r="K896" s="438" t="s">
        <v>3362</v>
      </c>
      <c r="L896" s="46"/>
      <c r="M896" s="55"/>
      <c r="N896" s="250">
        <v>16597217.73</v>
      </c>
      <c r="O896" s="239">
        <v>15473000</v>
      </c>
      <c r="P896" s="239">
        <v>15473000</v>
      </c>
      <c r="Q896" s="239">
        <v>12541576.960000001</v>
      </c>
      <c r="R896" s="240">
        <f>IF(N896="","",Q896-N896)</f>
        <v>-4055640.7699999996</v>
      </c>
      <c r="S896" s="90">
        <f>IF(N896=0,"",R896/N896)</f>
        <v>-0.24435666483240137</v>
      </c>
      <c r="T896" s="240">
        <f>IF(O896="","",Q896-O896)</f>
        <v>-2931423.0399999991</v>
      </c>
      <c r="U896" s="90">
        <f>IF(O896=0,"",T896/O896)</f>
        <v>-0.18945408388806301</v>
      </c>
      <c r="V896" s="240">
        <f>IF(P896="","",Q896-P896)</f>
        <v>-2931423.0399999991</v>
      </c>
      <c r="W896" s="90">
        <f>IF(P896=0,"",V896/P896)</f>
        <v>-0.18945408388806301</v>
      </c>
      <c r="Y896" s="62"/>
      <c r="Z896" s="62"/>
      <c r="AA896" s="62"/>
      <c r="AB896" s="62"/>
      <c r="AC896" s="62"/>
      <c r="AD896" s="62"/>
      <c r="AE896" s="62"/>
      <c r="AF896" s="62"/>
      <c r="AG896" s="62"/>
      <c r="AH896" s="62"/>
      <c r="AI896" s="62"/>
    </row>
    <row r="897" spans="1:35" ht="36.75" customHeight="1">
      <c r="A897" s="67" t="s">
        <v>3115</v>
      </c>
      <c r="B897" s="77" t="s">
        <v>467</v>
      </c>
      <c r="C897" s="49" t="s">
        <v>2994</v>
      </c>
      <c r="D897" s="49" t="s">
        <v>1308</v>
      </c>
      <c r="E897" s="426" t="s">
        <v>5368</v>
      </c>
      <c r="F897" s="426" t="s">
        <v>3116</v>
      </c>
      <c r="G897" s="398" t="s">
        <v>1504</v>
      </c>
      <c r="H897" s="399" t="s">
        <v>2637</v>
      </c>
      <c r="I897" s="430" t="s">
        <v>2617</v>
      </c>
      <c r="J897" s="437" t="s">
        <v>3113</v>
      </c>
      <c r="K897" s="438" t="s">
        <v>3362</v>
      </c>
      <c r="L897" s="46"/>
      <c r="M897" s="55"/>
      <c r="N897" s="88">
        <v>0</v>
      </c>
      <c r="O897" s="89">
        <v>0</v>
      </c>
      <c r="P897" s="89">
        <v>0</v>
      </c>
      <c r="Q897" s="89">
        <v>0</v>
      </c>
      <c r="R897" s="240">
        <f>IF(N897="","",Q897-N897)</f>
        <v>0</v>
      </c>
      <c r="S897" s="90" t="str">
        <f>IF(N897=0,"",R897/N897)</f>
        <v/>
      </c>
      <c r="T897" s="240">
        <f>IF(O897="","",Q897-O897)</f>
        <v>0</v>
      </c>
      <c r="U897" s="90" t="str">
        <f>IF(O897=0,"",T897/O897)</f>
        <v/>
      </c>
      <c r="V897" s="240">
        <f>IF(P897="","",Q897-P897)</f>
        <v>0</v>
      </c>
      <c r="W897" s="90" t="str">
        <f>IF(P897=0,"",V897/P897)</f>
        <v/>
      </c>
      <c r="Y897" s="62"/>
      <c r="Z897" s="62"/>
      <c r="AA897" s="62"/>
      <c r="AB897" s="62"/>
      <c r="AC897" s="62"/>
      <c r="AD897" s="62"/>
      <c r="AE897" s="62"/>
      <c r="AF897" s="62"/>
      <c r="AG897" s="62"/>
      <c r="AH897" s="62"/>
      <c r="AI897" s="62"/>
    </row>
    <row r="898" spans="1:35" ht="27" customHeight="1">
      <c r="A898" s="65" t="s">
        <v>1188</v>
      </c>
      <c r="B898" s="76" t="s">
        <v>467</v>
      </c>
      <c r="C898" s="48" t="s">
        <v>2994</v>
      </c>
      <c r="D898" s="48" t="s">
        <v>2463</v>
      </c>
      <c r="E898" s="426" t="s">
        <v>2618</v>
      </c>
      <c r="F898" s="425" t="s">
        <v>5163</v>
      </c>
      <c r="G898" s="398" t="s">
        <v>771</v>
      </c>
      <c r="H898" s="398" t="s">
        <v>2619</v>
      </c>
      <c r="I898" s="436" t="s">
        <v>2620</v>
      </c>
      <c r="J898" s="437" t="s">
        <v>3113</v>
      </c>
      <c r="K898" s="438" t="s">
        <v>3362</v>
      </c>
      <c r="L898" s="46"/>
      <c r="M898" s="55"/>
      <c r="N898" s="88">
        <v>139133.14000000001</v>
      </c>
      <c r="O898" s="89">
        <v>69000</v>
      </c>
      <c r="P898" s="89">
        <v>69000</v>
      </c>
      <c r="Q898" s="89">
        <v>260447.38</v>
      </c>
      <c r="R898" s="240">
        <f>IF(N898="","",Q898-N898)</f>
        <v>121314.23999999999</v>
      </c>
      <c r="S898" s="90">
        <f>IF(N898=0,"",R898/N898)</f>
        <v>0.87192914642765895</v>
      </c>
      <c r="T898" s="240">
        <f>IF(O898="","",Q898-O898)</f>
        <v>191447.38</v>
      </c>
      <c r="U898" s="90">
        <f>IF(O898=0,"",T898/O898)</f>
        <v>2.7745997101449276</v>
      </c>
      <c r="V898" s="240">
        <f>IF(P898="","",Q898-P898)</f>
        <v>191447.38</v>
      </c>
      <c r="W898" s="90">
        <f>IF(P898=0,"",V898/P898)</f>
        <v>2.7745997101449276</v>
      </c>
      <c r="Y898" s="62"/>
      <c r="Z898" s="62"/>
      <c r="AA898" s="62"/>
      <c r="AB898" s="62"/>
      <c r="AC898" s="62"/>
      <c r="AD898" s="62"/>
      <c r="AE898" s="62"/>
      <c r="AF898" s="62"/>
      <c r="AG898" s="62"/>
      <c r="AH898" s="62"/>
      <c r="AI898" s="62"/>
    </row>
    <row r="899" spans="1:35" ht="36.75" customHeight="1">
      <c r="A899" s="65" t="s">
        <v>1189</v>
      </c>
      <c r="B899" s="76" t="s">
        <v>467</v>
      </c>
      <c r="C899" s="48" t="s">
        <v>2994</v>
      </c>
      <c r="D899" s="48" t="s">
        <v>1314</v>
      </c>
      <c r="E899" s="426" t="s">
        <v>2621</v>
      </c>
      <c r="F899" s="426" t="s">
        <v>1190</v>
      </c>
      <c r="G899" s="398" t="s">
        <v>4521</v>
      </c>
      <c r="H899" s="399" t="s">
        <v>4951</v>
      </c>
      <c r="I899" s="436" t="s">
        <v>2622</v>
      </c>
      <c r="J899" s="437" t="s">
        <v>3113</v>
      </c>
      <c r="K899" s="438" t="s">
        <v>3362</v>
      </c>
      <c r="L899" s="46"/>
      <c r="M899" s="55"/>
      <c r="N899" s="88">
        <v>0</v>
      </c>
      <c r="O899" s="89">
        <v>0</v>
      </c>
      <c r="P899" s="89">
        <v>0</v>
      </c>
      <c r="Q899" s="89">
        <v>0</v>
      </c>
      <c r="R899" s="240">
        <f>IF(N899="","",Q899-N899)</f>
        <v>0</v>
      </c>
      <c r="S899" s="90" t="str">
        <f>IF(N899=0,"",R899/N899)</f>
        <v/>
      </c>
      <c r="T899" s="240">
        <f>IF(O899="","",Q899-O899)</f>
        <v>0</v>
      </c>
      <c r="U899" s="90" t="str">
        <f>IF(O899=0,"",T899/O899)</f>
        <v/>
      </c>
      <c r="V899" s="240">
        <f>IF(P899="","",Q899-P899)</f>
        <v>0</v>
      </c>
      <c r="W899" s="90" t="str">
        <f>IF(P899=0,"",V899/P899)</f>
        <v/>
      </c>
      <c r="Y899" s="62"/>
      <c r="Z899" s="62"/>
      <c r="AA899" s="62"/>
      <c r="AB899" s="62"/>
      <c r="AC899" s="62"/>
      <c r="AD899" s="62"/>
      <c r="AE899" s="62"/>
      <c r="AF899" s="62"/>
      <c r="AG899" s="62"/>
      <c r="AH899" s="62"/>
      <c r="AI899" s="62"/>
    </row>
    <row r="900" spans="1:35" ht="36.75" customHeight="1">
      <c r="A900" s="65" t="s">
        <v>1191</v>
      </c>
      <c r="B900" s="76" t="s">
        <v>467</v>
      </c>
      <c r="C900" s="48" t="s">
        <v>2994</v>
      </c>
      <c r="D900" s="48" t="s">
        <v>1283</v>
      </c>
      <c r="E900" s="426" t="s">
        <v>4403</v>
      </c>
      <c r="F900" s="426" t="s">
        <v>4404</v>
      </c>
      <c r="G900" s="435" t="s">
        <v>651</v>
      </c>
      <c r="H900" s="399" t="s">
        <v>4952</v>
      </c>
      <c r="I900" s="436" t="s">
        <v>2622</v>
      </c>
      <c r="J900" s="437" t="s">
        <v>3113</v>
      </c>
      <c r="K900" s="438" t="s">
        <v>3362</v>
      </c>
      <c r="L900" s="46"/>
      <c r="M900" s="55"/>
      <c r="N900" s="250">
        <v>8147000</v>
      </c>
      <c r="O900" s="239">
        <v>8891000</v>
      </c>
      <c r="P900" s="239">
        <v>8891000</v>
      </c>
      <c r="Q900" s="239">
        <v>8866000</v>
      </c>
      <c r="R900" s="240">
        <f>IF(N900="","",Q900-N900)</f>
        <v>719000</v>
      </c>
      <c r="S900" s="90">
        <f>IF(N900=0,"",R900/N900)</f>
        <v>8.8253344789493066E-2</v>
      </c>
      <c r="T900" s="240">
        <f>IF(O900="","",Q900-O900)</f>
        <v>-25000</v>
      </c>
      <c r="U900" s="90">
        <f>IF(O900=0,"",T900/O900)</f>
        <v>-2.8118321898549094E-3</v>
      </c>
      <c r="V900" s="240">
        <f>IF(P900="","",Q900-P900)</f>
        <v>-25000</v>
      </c>
      <c r="W900" s="90">
        <f>IF(P900=0,"",V900/P900)</f>
        <v>-2.8118321898549094E-3</v>
      </c>
      <c r="Y900" s="62"/>
      <c r="Z900" s="62"/>
      <c r="AA900" s="62"/>
      <c r="AB900" s="62"/>
      <c r="AC900" s="62"/>
      <c r="AD900" s="62"/>
      <c r="AE900" s="62"/>
      <c r="AF900" s="62"/>
      <c r="AG900" s="62"/>
      <c r="AH900" s="62"/>
      <c r="AI900" s="62"/>
    </row>
    <row r="901" spans="1:35" ht="27" customHeight="1">
      <c r="A901" s="65" t="s">
        <v>1192</v>
      </c>
      <c r="B901" s="76" t="s">
        <v>467</v>
      </c>
      <c r="C901" s="48" t="s">
        <v>2994</v>
      </c>
      <c r="D901" s="48" t="s">
        <v>1315</v>
      </c>
      <c r="E901" s="426" t="s">
        <v>1193</v>
      </c>
      <c r="F901" s="426" t="s">
        <v>5164</v>
      </c>
      <c r="G901" s="435" t="s">
        <v>334</v>
      </c>
      <c r="H901" s="435" t="s">
        <v>1423</v>
      </c>
      <c r="I901" s="436" t="s">
        <v>2623</v>
      </c>
      <c r="J901" s="437" t="s">
        <v>2624</v>
      </c>
      <c r="K901" s="438" t="s">
        <v>3366</v>
      </c>
      <c r="L901" s="46"/>
      <c r="M901" s="55"/>
      <c r="N901" s="88">
        <v>0</v>
      </c>
      <c r="O901" s="89">
        <v>0</v>
      </c>
      <c r="P901" s="89">
        <v>0</v>
      </c>
      <c r="Q901" s="89">
        <v>0</v>
      </c>
      <c r="R901" s="240">
        <f>IF(N901="","",Q901-N901)</f>
        <v>0</v>
      </c>
      <c r="S901" s="90" t="str">
        <f>IF(N901=0,"",R901/N901)</f>
        <v/>
      </c>
      <c r="T901" s="240">
        <f>IF(O901="","",Q901-O901)</f>
        <v>0</v>
      </c>
      <c r="U901" s="90" t="str">
        <f>IF(O901=0,"",T901/O901)</f>
        <v/>
      </c>
      <c r="V901" s="240">
        <f>IF(P901="","",Q901-P901)</f>
        <v>0</v>
      </c>
      <c r="W901" s="90" t="str">
        <f>IF(P901=0,"",V901/P901)</f>
        <v/>
      </c>
      <c r="Y901" s="62"/>
      <c r="Z901" s="62"/>
      <c r="AA901" s="62"/>
      <c r="AB901" s="62"/>
      <c r="AC901" s="62"/>
      <c r="AD901" s="62"/>
      <c r="AE901" s="62"/>
      <c r="AF901" s="62"/>
      <c r="AG901" s="62"/>
      <c r="AH901" s="62"/>
      <c r="AI901" s="62"/>
    </row>
    <row r="902" spans="1:35" ht="51" customHeight="1">
      <c r="A902" s="66" t="s">
        <v>1194</v>
      </c>
      <c r="B902" s="75" t="s">
        <v>467</v>
      </c>
      <c r="C902" s="52" t="s">
        <v>2995</v>
      </c>
      <c r="D902" s="52" t="s">
        <v>2993</v>
      </c>
      <c r="E902" s="420" t="s">
        <v>4405</v>
      </c>
      <c r="F902" s="420" t="s">
        <v>4406</v>
      </c>
      <c r="G902" s="435"/>
      <c r="H902" s="435"/>
      <c r="I902" s="436"/>
      <c r="J902" s="437"/>
      <c r="K902" s="438"/>
      <c r="L902" s="46"/>
      <c r="M902" s="55"/>
      <c r="N902" s="88">
        <v>0</v>
      </c>
      <c r="O902" s="89">
        <v>0</v>
      </c>
      <c r="P902" s="89">
        <v>0</v>
      </c>
      <c r="Q902" s="89">
        <v>0</v>
      </c>
      <c r="R902" s="240">
        <f>IF(N902="","",Q902-N902)</f>
        <v>0</v>
      </c>
      <c r="S902" s="90" t="str">
        <f>IF(N902=0,"",R902/N902)</f>
        <v/>
      </c>
      <c r="T902" s="240">
        <f>IF(O902="","",Q902-O902)</f>
        <v>0</v>
      </c>
      <c r="U902" s="90" t="str">
        <f>IF(O902=0,"",T902/O902)</f>
        <v/>
      </c>
      <c r="V902" s="240">
        <f>IF(P902="","",Q902-P902)</f>
        <v>0</v>
      </c>
      <c r="W902" s="90" t="str">
        <f>IF(P902=0,"",V902/P902)</f>
        <v/>
      </c>
      <c r="Y902" s="62"/>
      <c r="Z902" s="62"/>
      <c r="AA902" s="62"/>
      <c r="AB902" s="62"/>
      <c r="AC902" s="62"/>
      <c r="AD902" s="62"/>
      <c r="AE902" s="62"/>
      <c r="AF902" s="62"/>
      <c r="AG902" s="62"/>
      <c r="AH902" s="62"/>
      <c r="AI902" s="62"/>
    </row>
    <row r="903" spans="1:35" ht="56.25" customHeight="1">
      <c r="A903" s="65" t="s">
        <v>309</v>
      </c>
      <c r="B903" s="76" t="s">
        <v>467</v>
      </c>
      <c r="C903" s="48" t="s">
        <v>2995</v>
      </c>
      <c r="D903" s="48" t="s">
        <v>3001</v>
      </c>
      <c r="E903" s="426" t="s">
        <v>5369</v>
      </c>
      <c r="F903" s="426" t="s">
        <v>4365</v>
      </c>
      <c r="G903" s="398" t="s">
        <v>1514</v>
      </c>
      <c r="H903" s="399" t="s">
        <v>4950</v>
      </c>
      <c r="I903" s="436" t="s">
        <v>3112</v>
      </c>
      <c r="J903" s="437" t="s">
        <v>3113</v>
      </c>
      <c r="K903" s="438" t="s">
        <v>3362</v>
      </c>
      <c r="L903" s="46"/>
      <c r="M903" s="55"/>
      <c r="N903" s="88">
        <v>389488.32</v>
      </c>
      <c r="O903" s="89">
        <v>360000</v>
      </c>
      <c r="P903" s="89">
        <v>450000</v>
      </c>
      <c r="Q903" s="89">
        <v>450000</v>
      </c>
      <c r="R903" s="240">
        <f>IF(N903="","",Q903-N903)</f>
        <v>60511.679999999993</v>
      </c>
      <c r="S903" s="90">
        <f>IF(N903=0,"",R903/N903)</f>
        <v>0.15536198877542717</v>
      </c>
      <c r="T903" s="240">
        <f>IF(O903="","",Q903-O903)</f>
        <v>90000</v>
      </c>
      <c r="U903" s="90">
        <f>IF(O903=0,"",T903/O903)</f>
        <v>0.25</v>
      </c>
      <c r="V903" s="240">
        <f>IF(P903="","",Q903-P903)</f>
        <v>0</v>
      </c>
      <c r="W903" s="90">
        <f>IF(P903=0,"",V903/P903)</f>
        <v>0</v>
      </c>
      <c r="Y903" s="62"/>
      <c r="Z903" s="62"/>
      <c r="AA903" s="62"/>
      <c r="AB903" s="62"/>
      <c r="AC903" s="62"/>
      <c r="AD903" s="62"/>
      <c r="AE903" s="62"/>
      <c r="AF903" s="62"/>
      <c r="AG903" s="62"/>
      <c r="AH903" s="62"/>
      <c r="AI903" s="62"/>
    </row>
    <row r="904" spans="1:35" ht="56.25" customHeight="1">
      <c r="A904" s="65" t="s">
        <v>2625</v>
      </c>
      <c r="B904" s="76" t="s">
        <v>467</v>
      </c>
      <c r="C904" s="48" t="s">
        <v>2995</v>
      </c>
      <c r="D904" s="48" t="s">
        <v>1308</v>
      </c>
      <c r="E904" s="439" t="s">
        <v>5370</v>
      </c>
      <c r="F904" s="426" t="s">
        <v>5165</v>
      </c>
      <c r="G904" s="435" t="s">
        <v>1507</v>
      </c>
      <c r="H904" s="399" t="s">
        <v>2634</v>
      </c>
      <c r="I904" s="436" t="s">
        <v>2627</v>
      </c>
      <c r="J904" s="437" t="s">
        <v>3113</v>
      </c>
      <c r="K904" s="438" t="s">
        <v>3362</v>
      </c>
      <c r="L904" s="46"/>
      <c r="M904" s="55"/>
      <c r="N904" s="250">
        <v>434981.26</v>
      </c>
      <c r="O904" s="239">
        <v>544000</v>
      </c>
      <c r="P904" s="239">
        <v>544000</v>
      </c>
      <c r="Q904" s="239">
        <v>421043.94</v>
      </c>
      <c r="R904" s="240">
        <f>IF(N904="","",Q904-N904)</f>
        <v>-13937.320000000007</v>
      </c>
      <c r="S904" s="90">
        <f>IF(N904=0,"",R904/N904)</f>
        <v>-3.2041196441428318E-2</v>
      </c>
      <c r="T904" s="240">
        <f>IF(O904="","",Q904-O904)</f>
        <v>-122956.06</v>
      </c>
      <c r="U904" s="90">
        <f>IF(O904=0,"",T904/O904)</f>
        <v>-0.22602216911764705</v>
      </c>
      <c r="V904" s="240">
        <f>IF(P904="","",Q904-P904)</f>
        <v>-122956.06</v>
      </c>
      <c r="W904" s="90">
        <f>IF(P904=0,"",V904/P904)</f>
        <v>-0.22602216911764705</v>
      </c>
      <c r="Y904" s="62"/>
      <c r="Z904" s="62"/>
      <c r="AA904" s="62"/>
      <c r="AB904" s="62"/>
      <c r="AC904" s="62"/>
      <c r="AD904" s="62"/>
      <c r="AE904" s="62"/>
      <c r="AF904" s="62"/>
      <c r="AG904" s="62"/>
      <c r="AH904" s="62"/>
      <c r="AI904" s="62"/>
    </row>
    <row r="905" spans="1:35" ht="56.25" customHeight="1">
      <c r="A905" s="65" t="s">
        <v>2628</v>
      </c>
      <c r="B905" s="76" t="s">
        <v>467</v>
      </c>
      <c r="C905" s="48" t="s">
        <v>2995</v>
      </c>
      <c r="D905" s="48" t="s">
        <v>1309</v>
      </c>
      <c r="E905" s="439" t="s">
        <v>5371</v>
      </c>
      <c r="F905" s="426" t="s">
        <v>5166</v>
      </c>
      <c r="G905" s="435" t="s">
        <v>1506</v>
      </c>
      <c r="H905" s="399" t="s">
        <v>2626</v>
      </c>
      <c r="I905" s="436" t="s">
        <v>2630</v>
      </c>
      <c r="J905" s="437" t="s">
        <v>3113</v>
      </c>
      <c r="K905" s="438" t="s">
        <v>3362</v>
      </c>
      <c r="L905" s="46"/>
      <c r="M905" s="55"/>
      <c r="N905" s="250">
        <v>87853.82</v>
      </c>
      <c r="O905" s="239">
        <v>117000</v>
      </c>
      <c r="P905" s="239">
        <v>117000</v>
      </c>
      <c r="Q905" s="239">
        <v>166937.84</v>
      </c>
      <c r="R905" s="240">
        <f>IF(N905="","",Q905-N905)</f>
        <v>79084.01999999999</v>
      </c>
      <c r="S905" s="90">
        <f>IF(N905=0,"",R905/N905)</f>
        <v>0.90017736280562399</v>
      </c>
      <c r="T905" s="240">
        <f>IF(O905="","",Q905-O905)</f>
        <v>49937.84</v>
      </c>
      <c r="U905" s="90">
        <f>IF(O905=0,"",T905/O905)</f>
        <v>0.42681914529914528</v>
      </c>
      <c r="V905" s="240">
        <f>IF(P905="","",Q905-P905)</f>
        <v>49937.84</v>
      </c>
      <c r="W905" s="90">
        <f>IF(P905=0,"",V905/P905)</f>
        <v>0.42681914529914528</v>
      </c>
      <c r="Y905" s="62"/>
      <c r="Z905" s="62"/>
      <c r="AA905" s="62"/>
      <c r="AB905" s="62"/>
      <c r="AC905" s="62"/>
      <c r="AD905" s="62"/>
      <c r="AE905" s="62"/>
      <c r="AF905" s="62"/>
      <c r="AG905" s="62"/>
      <c r="AH905" s="62"/>
      <c r="AI905" s="62"/>
    </row>
    <row r="906" spans="1:35" ht="56.25" customHeight="1">
      <c r="A906" s="65" t="s">
        <v>2631</v>
      </c>
      <c r="B906" s="76" t="s">
        <v>467</v>
      </c>
      <c r="C906" s="48" t="s">
        <v>2995</v>
      </c>
      <c r="D906" s="48" t="s">
        <v>1310</v>
      </c>
      <c r="E906" s="439" t="s">
        <v>5372</v>
      </c>
      <c r="F906" s="426" t="s">
        <v>5167</v>
      </c>
      <c r="G906" s="435" t="s">
        <v>1501</v>
      </c>
      <c r="H906" s="399" t="s">
        <v>2632</v>
      </c>
      <c r="I906" s="436" t="s">
        <v>310</v>
      </c>
      <c r="J906" s="437" t="s">
        <v>3113</v>
      </c>
      <c r="K906" s="438" t="s">
        <v>3362</v>
      </c>
      <c r="L906" s="46"/>
      <c r="M906" s="55"/>
      <c r="N906" s="250">
        <v>2663561.33</v>
      </c>
      <c r="O906" s="239">
        <v>4199000</v>
      </c>
      <c r="P906" s="239">
        <v>4199000</v>
      </c>
      <c r="Q906" s="239">
        <v>3244478.55</v>
      </c>
      <c r="R906" s="240">
        <f>IF(N906="","",Q906-N906)</f>
        <v>580917.21999999974</v>
      </c>
      <c r="S906" s="90">
        <f>IF(N906=0,"",R906/N906)</f>
        <v>0.21809793281538584</v>
      </c>
      <c r="T906" s="240">
        <f>IF(O906="","",Q906-O906)</f>
        <v>-954521.45000000019</v>
      </c>
      <c r="U906" s="90">
        <f>IF(O906=0,"",T906/O906)</f>
        <v>-0.22732113598475831</v>
      </c>
      <c r="V906" s="240">
        <f>IF(P906="","",Q906-P906)</f>
        <v>-954521.45000000019</v>
      </c>
      <c r="W906" s="90">
        <f>IF(P906=0,"",V906/P906)</f>
        <v>-0.22732113598475831</v>
      </c>
      <c r="Y906" s="62"/>
      <c r="Z906" s="62"/>
      <c r="AA906" s="62"/>
      <c r="AB906" s="62"/>
      <c r="AC906" s="62"/>
      <c r="AD906" s="62"/>
      <c r="AE906" s="62"/>
      <c r="AF906" s="62"/>
      <c r="AG906" s="62"/>
      <c r="AH906" s="62"/>
      <c r="AI906" s="62"/>
    </row>
    <row r="907" spans="1:35" ht="56.25" customHeight="1">
      <c r="A907" s="65" t="s">
        <v>2633</v>
      </c>
      <c r="B907" s="76" t="s">
        <v>467</v>
      </c>
      <c r="C907" s="48" t="s">
        <v>2995</v>
      </c>
      <c r="D907" s="48" t="s">
        <v>1311</v>
      </c>
      <c r="E907" s="439" t="s">
        <v>5373</v>
      </c>
      <c r="F907" s="426" t="s">
        <v>5168</v>
      </c>
      <c r="G907" s="435" t="s">
        <v>1508</v>
      </c>
      <c r="H907" s="399" t="s">
        <v>2962</v>
      </c>
      <c r="I907" s="436" t="s">
        <v>2635</v>
      </c>
      <c r="J907" s="437" t="s">
        <v>3113</v>
      </c>
      <c r="K907" s="438" t="s">
        <v>3362</v>
      </c>
      <c r="L907" s="46"/>
      <c r="M907" s="55"/>
      <c r="N907" s="250">
        <v>7076.86</v>
      </c>
      <c r="O907" s="239">
        <v>8000</v>
      </c>
      <c r="P907" s="239">
        <v>8000</v>
      </c>
      <c r="Q907" s="239">
        <v>6720.26</v>
      </c>
      <c r="R907" s="240">
        <f>IF(N907="","",Q907-N907)</f>
        <v>-356.59999999999945</v>
      </c>
      <c r="S907" s="90">
        <f>IF(N907=0,"",R907/N907)</f>
        <v>-5.0389579559295995E-2</v>
      </c>
      <c r="T907" s="240">
        <f>IF(O907="","",Q907-O907)</f>
        <v>-1279.7399999999998</v>
      </c>
      <c r="U907" s="90">
        <f>IF(O907=0,"",T907/O907)</f>
        <v>-0.15996749999999998</v>
      </c>
      <c r="V907" s="240">
        <f>IF(P907="","",Q907-P907)</f>
        <v>-1279.7399999999998</v>
      </c>
      <c r="W907" s="90">
        <f>IF(P907=0,"",V907/P907)</f>
        <v>-0.15996749999999998</v>
      </c>
      <c r="Y907" s="62"/>
      <c r="Z907" s="62"/>
      <c r="AA907" s="62"/>
      <c r="AB907" s="62"/>
      <c r="AC907" s="62"/>
      <c r="AD907" s="62"/>
      <c r="AE907" s="62"/>
      <c r="AF907" s="62"/>
      <c r="AG907" s="62"/>
      <c r="AH907" s="62"/>
      <c r="AI907" s="62"/>
    </row>
    <row r="908" spans="1:35" ht="56.25" customHeight="1">
      <c r="A908" s="65" t="s">
        <v>2636</v>
      </c>
      <c r="B908" s="76" t="s">
        <v>467</v>
      </c>
      <c r="C908" s="48" t="s">
        <v>2995</v>
      </c>
      <c r="D908" s="48" t="s">
        <v>1312</v>
      </c>
      <c r="E908" s="439" t="s">
        <v>5374</v>
      </c>
      <c r="F908" s="426" t="s">
        <v>5169</v>
      </c>
      <c r="G908" s="435" t="s">
        <v>1505</v>
      </c>
      <c r="H908" s="399" t="s">
        <v>2629</v>
      </c>
      <c r="I908" s="436" t="s">
        <v>3560</v>
      </c>
      <c r="J908" s="437" t="s">
        <v>3113</v>
      </c>
      <c r="K908" s="438" t="s">
        <v>3362</v>
      </c>
      <c r="L908" s="46"/>
      <c r="M908" s="55"/>
      <c r="N908" s="250">
        <v>3132471.3</v>
      </c>
      <c r="O908" s="239">
        <v>2542000</v>
      </c>
      <c r="P908" s="239">
        <v>2542000</v>
      </c>
      <c r="Q908" s="239">
        <v>2266934.9500000002</v>
      </c>
      <c r="R908" s="240">
        <f>IF(N908="","",Q908-N908)</f>
        <v>-865536.34999999963</v>
      </c>
      <c r="S908" s="90">
        <f>IF(N908=0,"",R908/N908)</f>
        <v>-0.27631102318479334</v>
      </c>
      <c r="T908" s="240">
        <f>IF(O908="","",Q908-O908)</f>
        <v>-275065.04999999981</v>
      </c>
      <c r="U908" s="90">
        <f>IF(O908=0,"",T908/O908)</f>
        <v>-0.10820812352478357</v>
      </c>
      <c r="V908" s="240">
        <f>IF(P908="","",Q908-P908)</f>
        <v>-275065.04999999981</v>
      </c>
      <c r="W908" s="90">
        <f>IF(P908=0,"",V908/P908)</f>
        <v>-0.10820812352478357</v>
      </c>
      <c r="Y908" s="62"/>
      <c r="Z908" s="62"/>
      <c r="AA908" s="62"/>
      <c r="AB908" s="62"/>
      <c r="AC908" s="62"/>
      <c r="AD908" s="62"/>
      <c r="AE908" s="62"/>
      <c r="AF908" s="62"/>
      <c r="AG908" s="62"/>
      <c r="AH908" s="62"/>
      <c r="AI908" s="62"/>
    </row>
    <row r="909" spans="1:35" ht="56.25" customHeight="1">
      <c r="A909" s="65" t="s">
        <v>3561</v>
      </c>
      <c r="B909" s="76" t="s">
        <v>467</v>
      </c>
      <c r="C909" s="48" t="s">
        <v>2995</v>
      </c>
      <c r="D909" s="48" t="s">
        <v>1313</v>
      </c>
      <c r="E909" s="439" t="s">
        <v>5375</v>
      </c>
      <c r="F909" s="426" t="s">
        <v>5170</v>
      </c>
      <c r="G909" s="435" t="s">
        <v>1509</v>
      </c>
      <c r="H909" s="399" t="s">
        <v>2970</v>
      </c>
      <c r="I909" s="436" t="s">
        <v>2963</v>
      </c>
      <c r="J909" s="437" t="s">
        <v>3113</v>
      </c>
      <c r="K909" s="438" t="s">
        <v>3362</v>
      </c>
      <c r="L909" s="46"/>
      <c r="M909" s="55"/>
      <c r="N909" s="250">
        <v>5439117.9100000001</v>
      </c>
      <c r="O909" s="239">
        <v>5908000</v>
      </c>
      <c r="P909" s="239">
        <v>5908000</v>
      </c>
      <c r="Q909" s="239">
        <v>5349592.29</v>
      </c>
      <c r="R909" s="240">
        <f>IF(N909="","",Q909-N909)</f>
        <v>-89525.620000000112</v>
      </c>
      <c r="S909" s="90">
        <f>IF(N909=0,"",R909/N909)</f>
        <v>-1.645958434462402E-2</v>
      </c>
      <c r="T909" s="240">
        <f>IF(O909="","",Q909-O909)</f>
        <v>-558407.71</v>
      </c>
      <c r="U909" s="90">
        <f>IF(O909=0,"",T909/O909)</f>
        <v>-9.4517215639810415E-2</v>
      </c>
      <c r="V909" s="240">
        <f>IF(P909="","",Q909-P909)</f>
        <v>-558407.71</v>
      </c>
      <c r="W909" s="90">
        <f>IF(P909=0,"",V909/P909)</f>
        <v>-9.4517215639810415E-2</v>
      </c>
      <c r="Y909" s="62"/>
      <c r="Z909" s="62"/>
      <c r="AA909" s="62"/>
      <c r="AB909" s="62"/>
      <c r="AC909" s="62"/>
      <c r="AD909" s="62"/>
      <c r="AE909" s="62"/>
      <c r="AF909" s="62"/>
      <c r="AG909" s="62"/>
      <c r="AH909" s="62"/>
      <c r="AI909" s="62"/>
    </row>
    <row r="910" spans="1:35" ht="56.25" customHeight="1">
      <c r="A910" s="65" t="s">
        <v>2964</v>
      </c>
      <c r="B910" s="76" t="s">
        <v>467</v>
      </c>
      <c r="C910" s="48" t="s">
        <v>2995</v>
      </c>
      <c r="D910" s="48" t="s">
        <v>2965</v>
      </c>
      <c r="E910" s="439" t="s">
        <v>5376</v>
      </c>
      <c r="F910" s="426" t="s">
        <v>5171</v>
      </c>
      <c r="G910" s="398" t="s">
        <v>1510</v>
      </c>
      <c r="H910" s="398" t="s">
        <v>4954</v>
      </c>
      <c r="I910" s="430" t="s">
        <v>2967</v>
      </c>
      <c r="J910" s="428" t="s">
        <v>3113</v>
      </c>
      <c r="K910" s="438" t="s">
        <v>3362</v>
      </c>
      <c r="L910" s="46"/>
      <c r="M910" s="55"/>
      <c r="N910" s="250">
        <v>0</v>
      </c>
      <c r="O910" s="239">
        <v>0</v>
      </c>
      <c r="P910" s="239">
        <v>0</v>
      </c>
      <c r="Q910" s="239">
        <v>0</v>
      </c>
      <c r="R910" s="240">
        <f>IF(N910="","",Q910-N910)</f>
        <v>0</v>
      </c>
      <c r="S910" s="90" t="str">
        <f>IF(N910=0,"",R910/N910)</f>
        <v/>
      </c>
      <c r="T910" s="240">
        <f>IF(O910="","",Q910-O910)</f>
        <v>0</v>
      </c>
      <c r="U910" s="90" t="str">
        <f>IF(O910=0,"",T910/O910)</f>
        <v/>
      </c>
      <c r="V910" s="240">
        <f>IF(P910="","",Q910-P910)</f>
        <v>0</v>
      </c>
      <c r="W910" s="90" t="str">
        <f>IF(P910=0,"",V910/P910)</f>
        <v/>
      </c>
      <c r="Y910" s="62"/>
      <c r="Z910" s="62"/>
      <c r="AA910" s="62"/>
      <c r="AB910" s="62"/>
      <c r="AC910" s="62"/>
      <c r="AD910" s="62"/>
      <c r="AE910" s="62"/>
      <c r="AF910" s="62"/>
      <c r="AG910" s="62"/>
      <c r="AH910" s="62"/>
      <c r="AI910" s="62"/>
    </row>
    <row r="911" spans="1:35" ht="56.25" customHeight="1">
      <c r="A911" s="65" t="s">
        <v>2968</v>
      </c>
      <c r="B911" s="76" t="s">
        <v>467</v>
      </c>
      <c r="C911" s="48" t="s">
        <v>2995</v>
      </c>
      <c r="D911" s="48" t="s">
        <v>2969</v>
      </c>
      <c r="E911" s="426" t="s">
        <v>4407</v>
      </c>
      <c r="F911" s="426" t="s">
        <v>4408</v>
      </c>
      <c r="G911" s="398" t="s">
        <v>4513</v>
      </c>
      <c r="H911" s="398" t="s">
        <v>4953</v>
      </c>
      <c r="I911" s="430" t="s">
        <v>4955</v>
      </c>
      <c r="J911" s="428" t="s">
        <v>3113</v>
      </c>
      <c r="K911" s="448" t="s">
        <v>3362</v>
      </c>
      <c r="L911" s="46"/>
      <c r="M911" s="55"/>
      <c r="N911" s="250">
        <v>515176.5</v>
      </c>
      <c r="O911" s="239">
        <v>454000</v>
      </c>
      <c r="P911" s="239">
        <v>454000</v>
      </c>
      <c r="Q911" s="239">
        <v>371947</v>
      </c>
      <c r="R911" s="240">
        <f>IF(N911="","",Q911-N911)</f>
        <v>-143229.5</v>
      </c>
      <c r="S911" s="90">
        <f>IF(N911=0,"",R911/N911)</f>
        <v>-0.27802025131192903</v>
      </c>
      <c r="T911" s="240">
        <f>IF(O911="","",Q911-O911)</f>
        <v>-82053</v>
      </c>
      <c r="U911" s="90">
        <f>IF(O911=0,"",T911/O911)</f>
        <v>-0.18073348017621146</v>
      </c>
      <c r="V911" s="240">
        <f>IF(P911="","",Q911-P911)</f>
        <v>-82053</v>
      </c>
      <c r="W911" s="90">
        <f>IF(P911=0,"",V911/P911)</f>
        <v>-0.18073348017621146</v>
      </c>
      <c r="Y911" s="62"/>
      <c r="Z911" s="62"/>
      <c r="AA911" s="62"/>
      <c r="AB911" s="62"/>
      <c r="AC911" s="62"/>
      <c r="AD911" s="62"/>
      <c r="AE911" s="62"/>
      <c r="AF911" s="62"/>
      <c r="AG911" s="62"/>
      <c r="AH911" s="62"/>
      <c r="AI911" s="62"/>
    </row>
    <row r="912" spans="1:35" ht="36.75" customHeight="1">
      <c r="A912" s="65" t="s">
        <v>311</v>
      </c>
      <c r="B912" s="77" t="s">
        <v>467</v>
      </c>
      <c r="C912" s="49" t="s">
        <v>2995</v>
      </c>
      <c r="D912" s="49" t="s">
        <v>2463</v>
      </c>
      <c r="E912" s="426" t="s">
        <v>4366</v>
      </c>
      <c r="F912" s="425" t="s">
        <v>5172</v>
      </c>
      <c r="G912" s="398" t="s">
        <v>771</v>
      </c>
      <c r="H912" s="398" t="s">
        <v>2619</v>
      </c>
      <c r="I912" s="430" t="s">
        <v>2620</v>
      </c>
      <c r="J912" s="428" t="s">
        <v>2624</v>
      </c>
      <c r="K912" s="429" t="s">
        <v>3366</v>
      </c>
      <c r="L912" s="46"/>
      <c r="M912" s="55"/>
      <c r="N912" s="88">
        <v>280043.84999999998</v>
      </c>
      <c r="O912" s="89">
        <v>131000</v>
      </c>
      <c r="P912" s="89">
        <v>143000</v>
      </c>
      <c r="Q912" s="89">
        <v>95047.97</v>
      </c>
      <c r="R912" s="240">
        <f>IF(N912="","",Q912-N912)</f>
        <v>-184995.87999999998</v>
      </c>
      <c r="S912" s="90">
        <f>IF(N912=0,"",R912/N912)</f>
        <v>-0.66059611735804946</v>
      </c>
      <c r="T912" s="240">
        <f>IF(O912="","",Q912-O912)</f>
        <v>-35952.03</v>
      </c>
      <c r="U912" s="90">
        <f>IF(O912=0,"",T912/O912)</f>
        <v>-0.27444297709923665</v>
      </c>
      <c r="V912" s="240">
        <f>IF(P912="","",Q912-P912)</f>
        <v>-47952.03</v>
      </c>
      <c r="W912" s="90">
        <f>IF(P912=0,"",V912/P912)</f>
        <v>-0.33532888111888109</v>
      </c>
      <c r="Y912" s="62"/>
      <c r="Z912" s="62"/>
      <c r="AA912" s="62"/>
      <c r="AB912" s="62"/>
      <c r="AC912" s="62"/>
      <c r="AD912" s="62"/>
      <c r="AE912" s="62"/>
      <c r="AF912" s="62"/>
      <c r="AG912" s="62"/>
      <c r="AH912" s="62"/>
      <c r="AI912" s="62"/>
    </row>
    <row r="913" spans="1:35" ht="39" customHeight="1">
      <c r="A913" s="397" t="s">
        <v>4956</v>
      </c>
      <c r="B913" s="77" t="s">
        <v>467</v>
      </c>
      <c r="C913" s="49" t="s">
        <v>2995</v>
      </c>
      <c r="D913" s="49" t="s">
        <v>2657</v>
      </c>
      <c r="E913" s="426" t="s">
        <v>4957</v>
      </c>
      <c r="F913" s="426" t="s">
        <v>5173</v>
      </c>
      <c r="G913" s="398" t="s">
        <v>4507</v>
      </c>
      <c r="H913" s="398" t="s">
        <v>2966</v>
      </c>
      <c r="I913" s="430" t="s">
        <v>4958</v>
      </c>
      <c r="J913" s="428" t="s">
        <v>3113</v>
      </c>
      <c r="K913" s="429" t="s">
        <v>3362</v>
      </c>
      <c r="L913" s="46"/>
      <c r="M913" s="55"/>
      <c r="N913" s="88">
        <v>0</v>
      </c>
      <c r="O913" s="89">
        <v>0</v>
      </c>
      <c r="P913" s="89">
        <v>0</v>
      </c>
      <c r="Q913" s="89">
        <v>0</v>
      </c>
      <c r="R913" s="240">
        <f>IF(N913="","",Q913-N913)</f>
        <v>0</v>
      </c>
      <c r="S913" s="90" t="str">
        <f>IF(N913=0,"",R913/N913)</f>
        <v/>
      </c>
      <c r="T913" s="240">
        <f>IF(O913="","",Q913-O913)</f>
        <v>0</v>
      </c>
      <c r="U913" s="90" t="str">
        <f>IF(O913=0,"",T913/O913)</f>
        <v/>
      </c>
      <c r="V913" s="240">
        <f>IF(P913="","",Q913-P913)</f>
        <v>0</v>
      </c>
      <c r="W913" s="90" t="str">
        <f>IF(P913=0,"",V913/P913)</f>
        <v/>
      </c>
      <c r="Y913" s="62"/>
      <c r="Z913" s="62"/>
      <c r="AA913" s="62"/>
      <c r="AB913" s="62"/>
      <c r="AC913" s="62"/>
      <c r="AD913" s="62"/>
      <c r="AE913" s="62"/>
      <c r="AF913" s="62"/>
      <c r="AG913" s="62"/>
      <c r="AH913" s="62"/>
      <c r="AI913" s="62"/>
    </row>
    <row r="914" spans="1:35" ht="39" customHeight="1">
      <c r="A914" s="397" t="s">
        <v>4959</v>
      </c>
      <c r="B914" s="77" t="s">
        <v>467</v>
      </c>
      <c r="C914" s="49" t="s">
        <v>2995</v>
      </c>
      <c r="D914" s="49" t="s">
        <v>2658</v>
      </c>
      <c r="E914" s="426" t="s">
        <v>4960</v>
      </c>
      <c r="F914" s="426" t="s">
        <v>5174</v>
      </c>
      <c r="G914" s="398" t="s">
        <v>4509</v>
      </c>
      <c r="H914" s="398" t="s">
        <v>4961</v>
      </c>
      <c r="I914" s="430" t="s">
        <v>4962</v>
      </c>
      <c r="J914" s="428" t="s">
        <v>3113</v>
      </c>
      <c r="K914" s="429" t="s">
        <v>3362</v>
      </c>
      <c r="L914" s="46"/>
      <c r="M914" s="55"/>
      <c r="N914" s="88">
        <v>0</v>
      </c>
      <c r="O914" s="89">
        <v>0</v>
      </c>
      <c r="P914" s="89">
        <v>0</v>
      </c>
      <c r="Q914" s="89">
        <v>0</v>
      </c>
      <c r="R914" s="240">
        <f>IF(N914="","",Q914-N914)</f>
        <v>0</v>
      </c>
      <c r="S914" s="90" t="str">
        <f>IF(N914=0,"",R914/N914)</f>
        <v/>
      </c>
      <c r="T914" s="240">
        <f>IF(O914="","",Q914-O914)</f>
        <v>0</v>
      </c>
      <c r="U914" s="90" t="str">
        <f>IF(O914=0,"",T914/O914)</f>
        <v/>
      </c>
      <c r="V914" s="240">
        <f>IF(P914="","",Q914-P914)</f>
        <v>0</v>
      </c>
      <c r="W914" s="90" t="str">
        <f>IF(P914=0,"",V914/P914)</f>
        <v/>
      </c>
      <c r="Y914" s="62"/>
      <c r="Z914" s="62"/>
      <c r="AA914" s="62"/>
      <c r="AB914" s="62"/>
      <c r="AC914" s="62"/>
      <c r="AD914" s="62"/>
      <c r="AE914" s="62"/>
      <c r="AF914" s="62"/>
      <c r="AG914" s="62"/>
      <c r="AH914" s="62"/>
      <c r="AI914" s="62"/>
    </row>
    <row r="915" spans="1:35" ht="56.25" customHeight="1">
      <c r="A915" s="67" t="s">
        <v>1209</v>
      </c>
      <c r="B915" s="77" t="s">
        <v>467</v>
      </c>
      <c r="C915" s="49" t="s">
        <v>2995</v>
      </c>
      <c r="D915" s="49" t="s">
        <v>1314</v>
      </c>
      <c r="E915" s="426" t="s">
        <v>4409</v>
      </c>
      <c r="F915" s="426" t="s">
        <v>5769</v>
      </c>
      <c r="G915" s="398" t="s">
        <v>4521</v>
      </c>
      <c r="H915" s="398" t="s">
        <v>4951</v>
      </c>
      <c r="I915" s="430" t="s">
        <v>2622</v>
      </c>
      <c r="J915" s="428" t="s">
        <v>3113</v>
      </c>
      <c r="K915" s="429" t="s">
        <v>3362</v>
      </c>
      <c r="L915" s="46"/>
      <c r="M915" s="55"/>
      <c r="N915" s="88">
        <v>0</v>
      </c>
      <c r="O915" s="89">
        <v>0</v>
      </c>
      <c r="P915" s="89">
        <v>0</v>
      </c>
      <c r="Q915" s="89">
        <v>0</v>
      </c>
      <c r="R915" s="240">
        <f>IF(N915="","",Q915-N915)</f>
        <v>0</v>
      </c>
      <c r="S915" s="90" t="str">
        <f>IF(N915=0,"",R915/N915)</f>
        <v/>
      </c>
      <c r="T915" s="240">
        <f>IF(O915="","",Q915-O915)</f>
        <v>0</v>
      </c>
      <c r="U915" s="90" t="str">
        <f>IF(O915=0,"",T915/O915)</f>
        <v/>
      </c>
      <c r="V915" s="240">
        <f>IF(P915="","",Q915-P915)</f>
        <v>0</v>
      </c>
      <c r="W915" s="90" t="str">
        <f>IF(P915=0,"",V915/P915)</f>
        <v/>
      </c>
      <c r="Y915" s="62"/>
      <c r="Z915" s="62"/>
      <c r="AA915" s="62"/>
      <c r="AB915" s="62"/>
      <c r="AC915" s="62"/>
      <c r="AD915" s="62"/>
      <c r="AE915" s="62"/>
      <c r="AF915" s="62"/>
      <c r="AG915" s="62"/>
      <c r="AH915" s="62"/>
      <c r="AI915" s="62"/>
    </row>
    <row r="916" spans="1:35" ht="36.75" customHeight="1">
      <c r="A916" s="65" t="s">
        <v>1210</v>
      </c>
      <c r="B916" s="77" t="s">
        <v>467</v>
      </c>
      <c r="C916" s="49" t="s">
        <v>2995</v>
      </c>
      <c r="D916" s="49" t="s">
        <v>1283</v>
      </c>
      <c r="E916" s="426" t="s">
        <v>4410</v>
      </c>
      <c r="F916" s="426" t="s">
        <v>5738</v>
      </c>
      <c r="G916" s="398" t="s">
        <v>651</v>
      </c>
      <c r="H916" s="398" t="s">
        <v>4952</v>
      </c>
      <c r="I916" s="430" t="s">
        <v>2622</v>
      </c>
      <c r="J916" s="428" t="s">
        <v>3113</v>
      </c>
      <c r="K916" s="429" t="s">
        <v>3362</v>
      </c>
      <c r="L916" s="46"/>
      <c r="M916" s="55"/>
      <c r="N916" s="250">
        <v>4301000</v>
      </c>
      <c r="O916" s="239">
        <v>6816000</v>
      </c>
      <c r="P916" s="239">
        <v>6816000</v>
      </c>
      <c r="Q916" s="239">
        <v>7721000</v>
      </c>
      <c r="R916" s="240">
        <f>IF(N916="","",Q916-N916)</f>
        <v>3420000</v>
      </c>
      <c r="S916" s="90">
        <f>IF(N916=0,"",R916/N916)</f>
        <v>0.79516391536851894</v>
      </c>
      <c r="T916" s="240">
        <f>IF(O916="","",Q916-O916)</f>
        <v>905000</v>
      </c>
      <c r="U916" s="90">
        <f>IF(O916=0,"",T916/O916)</f>
        <v>0.13277582159624413</v>
      </c>
      <c r="V916" s="240">
        <f>IF(P916="","",Q916-P916)</f>
        <v>905000</v>
      </c>
      <c r="W916" s="90">
        <f>IF(P916=0,"",V916/P916)</f>
        <v>0.13277582159624413</v>
      </c>
      <c r="Y916" s="62"/>
      <c r="Z916" s="62"/>
      <c r="AA916" s="62"/>
      <c r="AB916" s="62"/>
      <c r="AC916" s="62"/>
      <c r="AD916" s="62"/>
      <c r="AE916" s="62"/>
      <c r="AF916" s="62"/>
      <c r="AG916" s="62"/>
      <c r="AH916" s="62"/>
      <c r="AI916" s="62"/>
    </row>
    <row r="917" spans="1:35" ht="36.75" customHeight="1">
      <c r="A917" s="65" t="s">
        <v>1211</v>
      </c>
      <c r="B917" s="77" t="s">
        <v>467</v>
      </c>
      <c r="C917" s="49" t="s">
        <v>2995</v>
      </c>
      <c r="D917" s="49" t="s">
        <v>1315</v>
      </c>
      <c r="E917" s="426" t="s">
        <v>4367</v>
      </c>
      <c r="F917" s="426" t="s">
        <v>4368</v>
      </c>
      <c r="G917" s="398" t="s">
        <v>334</v>
      </c>
      <c r="H917" s="398" t="s">
        <v>1423</v>
      </c>
      <c r="I917" s="430" t="s">
        <v>2623</v>
      </c>
      <c r="J917" s="428" t="s">
        <v>2624</v>
      </c>
      <c r="K917" s="429" t="s">
        <v>3366</v>
      </c>
      <c r="L917" s="46"/>
      <c r="M917" s="55"/>
      <c r="N917" s="88">
        <v>116639.85</v>
      </c>
      <c r="O917" s="89">
        <v>0</v>
      </c>
      <c r="P917" s="89">
        <v>55000</v>
      </c>
      <c r="Q917" s="89">
        <v>80000</v>
      </c>
      <c r="R917" s="240">
        <f>IF(N917="","",Q917-N917)</f>
        <v>-36639.850000000006</v>
      </c>
      <c r="S917" s="90">
        <f>IF(N917=0,"",R917/N917)</f>
        <v>-0.31412806172161578</v>
      </c>
      <c r="T917" s="240">
        <f>IF(O917="","",Q917-O917)</f>
        <v>80000</v>
      </c>
      <c r="U917" s="90" t="str">
        <f>IF(O917=0,"",T917/O917)</f>
        <v/>
      </c>
      <c r="V917" s="240">
        <f>IF(P917="","",Q917-P917)</f>
        <v>25000</v>
      </c>
      <c r="W917" s="90">
        <f>IF(P917=0,"",V917/P917)</f>
        <v>0.45454545454545453</v>
      </c>
      <c r="Y917" s="62"/>
      <c r="Z917" s="62"/>
      <c r="AA917" s="62"/>
      <c r="AB917" s="62"/>
      <c r="AC917" s="62"/>
      <c r="AD917" s="62"/>
      <c r="AE917" s="62"/>
      <c r="AF917" s="62"/>
      <c r="AG917" s="62"/>
      <c r="AH917" s="62"/>
      <c r="AI917" s="62"/>
    </row>
    <row r="918" spans="1:35" ht="39" customHeight="1">
      <c r="A918" s="397" t="s">
        <v>4963</v>
      </c>
      <c r="B918" s="77" t="s">
        <v>467</v>
      </c>
      <c r="C918" s="49" t="s">
        <v>2995</v>
      </c>
      <c r="D918" s="49" t="s">
        <v>2138</v>
      </c>
      <c r="E918" s="426" t="s">
        <v>5018</v>
      </c>
      <c r="F918" s="426" t="s">
        <v>5175</v>
      </c>
      <c r="G918" s="398" t="s">
        <v>4499</v>
      </c>
      <c r="H918" s="398" t="s">
        <v>3117</v>
      </c>
      <c r="I918" s="430" t="s">
        <v>4964</v>
      </c>
      <c r="J918" s="428" t="s">
        <v>3113</v>
      </c>
      <c r="K918" s="429" t="s">
        <v>3362</v>
      </c>
      <c r="L918" s="46"/>
      <c r="M918" s="55"/>
      <c r="N918" s="88">
        <v>1331012.75</v>
      </c>
      <c r="O918" s="89">
        <v>0</v>
      </c>
      <c r="P918" s="89">
        <v>0</v>
      </c>
      <c r="Q918" s="89">
        <v>1589594.03</v>
      </c>
      <c r="R918" s="240">
        <f>IF(N918="","",Q918-N918)</f>
        <v>258581.28000000003</v>
      </c>
      <c r="S918" s="90">
        <f>IF(N918=0,"",R918/N918)</f>
        <v>0.19427408189741235</v>
      </c>
      <c r="T918" s="240">
        <f>IF(O918="","",Q918-O918)</f>
        <v>1589594.03</v>
      </c>
      <c r="U918" s="90" t="str">
        <f>IF(O918=0,"",T918/O918)</f>
        <v/>
      </c>
      <c r="V918" s="240">
        <f>IF(P918="","",Q918-P918)</f>
        <v>1589594.03</v>
      </c>
      <c r="W918" s="90" t="str">
        <f>IF(P918=0,"",V918/P918)</f>
        <v/>
      </c>
      <c r="Y918" s="62"/>
      <c r="Z918" s="62"/>
      <c r="AA918" s="62"/>
      <c r="AB918" s="62"/>
      <c r="AC918" s="62"/>
      <c r="AD918" s="62"/>
      <c r="AE918" s="62"/>
      <c r="AF918" s="62"/>
      <c r="AG918" s="62"/>
      <c r="AH918" s="62"/>
      <c r="AI918" s="62"/>
    </row>
    <row r="919" spans="1:35" ht="39" customHeight="1">
      <c r="A919" s="397" t="s">
        <v>4965</v>
      </c>
      <c r="B919" s="77" t="s">
        <v>467</v>
      </c>
      <c r="C919" s="49" t="s">
        <v>2995</v>
      </c>
      <c r="D919" s="49" t="s">
        <v>1582</v>
      </c>
      <c r="E919" s="426" t="s">
        <v>4966</v>
      </c>
      <c r="F919" s="426" t="s">
        <v>5377</v>
      </c>
      <c r="G919" s="398" t="s">
        <v>1514</v>
      </c>
      <c r="H919" s="398" t="s">
        <v>4967</v>
      </c>
      <c r="I919" s="430" t="s">
        <v>3112</v>
      </c>
      <c r="J919" s="428" t="s">
        <v>3113</v>
      </c>
      <c r="K919" s="429" t="s">
        <v>3362</v>
      </c>
      <c r="L919" s="46"/>
      <c r="M919" s="55"/>
      <c r="N919" s="88">
        <v>0</v>
      </c>
      <c r="O919" s="89">
        <v>0</v>
      </c>
      <c r="P919" s="89">
        <v>0</v>
      </c>
      <c r="Q919" s="89">
        <v>0</v>
      </c>
      <c r="R919" s="240">
        <f>IF(N919="","",Q919-N919)</f>
        <v>0</v>
      </c>
      <c r="S919" s="90" t="str">
        <f>IF(N919=0,"",R919/N919)</f>
        <v/>
      </c>
      <c r="T919" s="240">
        <f>IF(O919="","",Q919-O919)</f>
        <v>0</v>
      </c>
      <c r="U919" s="90" t="str">
        <f>IF(O919=0,"",T919/O919)</f>
        <v/>
      </c>
      <c r="V919" s="240">
        <f>IF(P919="","",Q919-P919)</f>
        <v>0</v>
      </c>
      <c r="W919" s="90" t="str">
        <f>IF(P919=0,"",V919/P919)</f>
        <v/>
      </c>
      <c r="Y919" s="62"/>
      <c r="Z919" s="62"/>
      <c r="AA919" s="62"/>
      <c r="AB919" s="62"/>
      <c r="AC919" s="62"/>
      <c r="AD919" s="62"/>
      <c r="AE919" s="62"/>
      <c r="AF919" s="62"/>
      <c r="AG919" s="62"/>
      <c r="AH919" s="62"/>
      <c r="AI919" s="62"/>
    </row>
    <row r="920" spans="1:35" ht="36.75" customHeight="1">
      <c r="A920" s="68" t="s">
        <v>2971</v>
      </c>
      <c r="B920" s="78" t="s">
        <v>467</v>
      </c>
      <c r="C920" s="50" t="s">
        <v>2678</v>
      </c>
      <c r="D920" s="50" t="s">
        <v>2993</v>
      </c>
      <c r="E920" s="420" t="s">
        <v>4369</v>
      </c>
      <c r="F920" s="420" t="s">
        <v>5176</v>
      </c>
      <c r="G920" s="398"/>
      <c r="H920" s="398"/>
      <c r="I920" s="430"/>
      <c r="J920" s="428"/>
      <c r="K920" s="429"/>
      <c r="L920" s="46"/>
      <c r="M920" s="55"/>
      <c r="N920" s="88">
        <v>0</v>
      </c>
      <c r="O920" s="89">
        <v>0</v>
      </c>
      <c r="P920" s="89">
        <v>0</v>
      </c>
      <c r="Q920" s="89">
        <v>0</v>
      </c>
      <c r="R920" s="240">
        <f>IF(N920="","",Q920-N920)</f>
        <v>0</v>
      </c>
      <c r="S920" s="90" t="str">
        <f>IF(N920=0,"",R920/N920)</f>
        <v/>
      </c>
      <c r="T920" s="240">
        <f>IF(O920="","",Q920-O920)</f>
        <v>0</v>
      </c>
      <c r="U920" s="90" t="str">
        <f>IF(O920=0,"",T920/O920)</f>
        <v/>
      </c>
      <c r="V920" s="240">
        <f>IF(P920="","",Q920-P920)</f>
        <v>0</v>
      </c>
      <c r="W920" s="90" t="str">
        <f>IF(P920=0,"",V920/P920)</f>
        <v/>
      </c>
      <c r="Y920" s="62"/>
      <c r="Z920" s="62"/>
      <c r="AA920" s="62"/>
      <c r="AB920" s="62"/>
      <c r="AC920" s="62"/>
      <c r="AD920" s="62"/>
      <c r="AE920" s="62"/>
      <c r="AF920" s="62"/>
      <c r="AG920" s="62"/>
      <c r="AH920" s="62"/>
      <c r="AI920" s="62"/>
    </row>
    <row r="921" spans="1:35" ht="36.75" customHeight="1">
      <c r="A921" s="67" t="s">
        <v>2972</v>
      </c>
      <c r="B921" s="77" t="s">
        <v>467</v>
      </c>
      <c r="C921" s="49" t="s">
        <v>2678</v>
      </c>
      <c r="D921" s="49" t="s">
        <v>2991</v>
      </c>
      <c r="E921" s="426" t="s">
        <v>4370</v>
      </c>
      <c r="F921" s="426" t="s">
        <v>5177</v>
      </c>
      <c r="G921" s="458" t="s">
        <v>654</v>
      </c>
      <c r="H921" s="459" t="s">
        <v>2973</v>
      </c>
      <c r="I921" s="430" t="s">
        <v>2974</v>
      </c>
      <c r="J921" s="428" t="s">
        <v>3113</v>
      </c>
      <c r="K921" s="429" t="s">
        <v>3362</v>
      </c>
      <c r="L921" s="46"/>
      <c r="M921" s="55"/>
      <c r="N921" s="88">
        <v>0</v>
      </c>
      <c r="O921" s="89">
        <v>0</v>
      </c>
      <c r="P921" s="89">
        <v>0</v>
      </c>
      <c r="Q921" s="89">
        <v>0</v>
      </c>
      <c r="R921" s="240">
        <f>IF(N921="","",Q921-N921)</f>
        <v>0</v>
      </c>
      <c r="S921" s="90" t="str">
        <f>IF(N921=0,"",R921/N921)</f>
        <v/>
      </c>
      <c r="T921" s="240">
        <f>IF(O921="","",Q921-O921)</f>
        <v>0</v>
      </c>
      <c r="U921" s="90" t="str">
        <f>IF(O921=0,"",T921/O921)</f>
        <v/>
      </c>
      <c r="V921" s="240">
        <f>IF(P921="","",Q921-P921)</f>
        <v>0</v>
      </c>
      <c r="W921" s="90" t="str">
        <f>IF(P921=0,"",V921/P921)</f>
        <v/>
      </c>
      <c r="Y921" s="62"/>
      <c r="Z921" s="62"/>
      <c r="AA921" s="62"/>
      <c r="AB921" s="62"/>
      <c r="AC921" s="62"/>
      <c r="AD921" s="62"/>
      <c r="AE921" s="62"/>
      <c r="AF921" s="62"/>
      <c r="AG921" s="62"/>
      <c r="AH921" s="62"/>
      <c r="AI921" s="62"/>
    </row>
    <row r="922" spans="1:35" ht="44.25" customHeight="1">
      <c r="A922" s="67" t="s">
        <v>2975</v>
      </c>
      <c r="B922" s="77" t="s">
        <v>467</v>
      </c>
      <c r="C922" s="49" t="s">
        <v>2678</v>
      </c>
      <c r="D922" s="49" t="s">
        <v>3001</v>
      </c>
      <c r="E922" s="426" t="s">
        <v>5021</v>
      </c>
      <c r="F922" s="426" t="s">
        <v>5178</v>
      </c>
      <c r="G922" s="458" t="s">
        <v>656</v>
      </c>
      <c r="H922" s="459" t="s">
        <v>2976</v>
      </c>
      <c r="I922" s="430" t="s">
        <v>2977</v>
      </c>
      <c r="J922" s="428" t="s">
        <v>3113</v>
      </c>
      <c r="K922" s="429" t="s">
        <v>3362</v>
      </c>
      <c r="L922" s="46"/>
      <c r="M922" s="55"/>
      <c r="N922" s="88">
        <v>0</v>
      </c>
      <c r="O922" s="89">
        <v>0</v>
      </c>
      <c r="P922" s="89">
        <v>0</v>
      </c>
      <c r="Q922" s="89">
        <v>0</v>
      </c>
      <c r="R922" s="240">
        <f>IF(N922="","",Q922-N922)</f>
        <v>0</v>
      </c>
      <c r="S922" s="90" t="str">
        <f>IF(N922=0,"",R922/N922)</f>
        <v/>
      </c>
      <c r="T922" s="240">
        <f>IF(O922="","",Q922-O922)</f>
        <v>0</v>
      </c>
      <c r="U922" s="90" t="str">
        <f>IF(O922=0,"",T922/O922)</f>
        <v/>
      </c>
      <c r="V922" s="240">
        <f>IF(P922="","",Q922-P922)</f>
        <v>0</v>
      </c>
      <c r="W922" s="90" t="str">
        <f>IF(P922=0,"",V922/P922)</f>
        <v/>
      </c>
      <c r="Y922" s="62"/>
      <c r="Z922" s="62"/>
      <c r="AA922" s="62"/>
      <c r="AB922" s="62"/>
      <c r="AC922" s="62"/>
      <c r="AD922" s="62"/>
      <c r="AE922" s="62"/>
      <c r="AF922" s="62"/>
      <c r="AG922" s="62"/>
      <c r="AH922" s="62"/>
      <c r="AI922" s="62"/>
    </row>
    <row r="923" spans="1:35" ht="47.25" customHeight="1">
      <c r="A923" s="397" t="s">
        <v>4968</v>
      </c>
      <c r="B923" s="77" t="s">
        <v>467</v>
      </c>
      <c r="C923" s="49" t="s">
        <v>2678</v>
      </c>
      <c r="D923" s="49" t="s">
        <v>1311</v>
      </c>
      <c r="E923" s="426" t="s">
        <v>5019</v>
      </c>
      <c r="F923" s="426" t="s">
        <v>5179</v>
      </c>
      <c r="G923" s="398" t="s">
        <v>4523</v>
      </c>
      <c r="H923" s="398" t="s">
        <v>4969</v>
      </c>
      <c r="I923" s="430" t="s">
        <v>4970</v>
      </c>
      <c r="J923" s="428" t="s">
        <v>3113</v>
      </c>
      <c r="K923" s="429" t="s">
        <v>3362</v>
      </c>
      <c r="L923" s="46"/>
      <c r="M923" s="55"/>
      <c r="N923" s="88">
        <v>0</v>
      </c>
      <c r="O923" s="89">
        <v>0</v>
      </c>
      <c r="P923" s="89">
        <v>0</v>
      </c>
      <c r="Q923" s="89">
        <v>0</v>
      </c>
      <c r="R923" s="240">
        <f>IF(N923="","",Q923-N923)</f>
        <v>0</v>
      </c>
      <c r="S923" s="90" t="str">
        <f>IF(N923=0,"",R923/N923)</f>
        <v/>
      </c>
      <c r="T923" s="240">
        <f>IF(O923="","",Q923-O923)</f>
        <v>0</v>
      </c>
      <c r="U923" s="90" t="str">
        <f>IF(O923=0,"",T923/O923)</f>
        <v/>
      </c>
      <c r="V923" s="240">
        <f>IF(P923="","",Q923-P923)</f>
        <v>0</v>
      </c>
      <c r="W923" s="90" t="str">
        <f>IF(P923=0,"",V923/P923)</f>
        <v/>
      </c>
      <c r="Y923" s="62"/>
      <c r="Z923" s="62"/>
      <c r="AA923" s="62"/>
      <c r="AB923" s="62"/>
      <c r="AC923" s="62"/>
      <c r="AD923" s="62"/>
      <c r="AE923" s="62"/>
      <c r="AF923" s="62"/>
      <c r="AG923" s="62"/>
      <c r="AH923" s="62"/>
      <c r="AI923" s="62"/>
    </row>
    <row r="924" spans="1:35" ht="48.75" customHeight="1">
      <c r="A924" s="397" t="s">
        <v>4971</v>
      </c>
      <c r="B924" s="77" t="s">
        <v>467</v>
      </c>
      <c r="C924" s="49" t="s">
        <v>2678</v>
      </c>
      <c r="D924" s="49" t="s">
        <v>2463</v>
      </c>
      <c r="E924" s="426" t="s">
        <v>5020</v>
      </c>
      <c r="F924" s="426" t="s">
        <v>4972</v>
      </c>
      <c r="G924" s="398" t="s">
        <v>658</v>
      </c>
      <c r="H924" s="398" t="s">
        <v>3423</v>
      </c>
      <c r="I924" s="430" t="s">
        <v>4973</v>
      </c>
      <c r="J924" s="428" t="s">
        <v>3113</v>
      </c>
      <c r="K924" s="429" t="s">
        <v>3362</v>
      </c>
      <c r="L924" s="46"/>
      <c r="M924" s="55"/>
      <c r="N924" s="88">
        <v>0</v>
      </c>
      <c r="O924" s="89">
        <v>0</v>
      </c>
      <c r="P924" s="89">
        <v>0</v>
      </c>
      <c r="Q924" s="89">
        <v>0</v>
      </c>
      <c r="R924" s="240">
        <f>IF(N924="","",Q924-N924)</f>
        <v>0</v>
      </c>
      <c r="S924" s="90" t="str">
        <f>IF(N924=0,"",R924/N924)</f>
        <v/>
      </c>
      <c r="T924" s="240">
        <f>IF(O924="","",Q924-O924)</f>
        <v>0</v>
      </c>
      <c r="U924" s="90" t="str">
        <f>IF(O924=0,"",T924/O924)</f>
        <v/>
      </c>
      <c r="V924" s="240">
        <f>IF(P924="","",Q924-P924)</f>
        <v>0</v>
      </c>
      <c r="W924" s="90" t="str">
        <f>IF(P924=0,"",V924/P924)</f>
        <v/>
      </c>
      <c r="Y924" s="62"/>
      <c r="Z924" s="62"/>
      <c r="AA924" s="62"/>
      <c r="AB924" s="62"/>
      <c r="AC924" s="62"/>
      <c r="AD924" s="62"/>
      <c r="AE924" s="62"/>
      <c r="AF924" s="62"/>
      <c r="AG924" s="62"/>
      <c r="AH924" s="62"/>
      <c r="AI924" s="62"/>
    </row>
    <row r="925" spans="1:35" ht="36.75" customHeight="1">
      <c r="A925" s="67" t="s">
        <v>2978</v>
      </c>
      <c r="B925" s="77" t="s">
        <v>467</v>
      </c>
      <c r="C925" s="49" t="s">
        <v>2678</v>
      </c>
      <c r="D925" s="49" t="s">
        <v>1314</v>
      </c>
      <c r="E925" s="426" t="s">
        <v>4371</v>
      </c>
      <c r="F925" s="426" t="s">
        <v>5378</v>
      </c>
      <c r="G925" s="458" t="s">
        <v>659</v>
      </c>
      <c r="H925" s="460" t="s">
        <v>4974</v>
      </c>
      <c r="I925" s="436" t="s">
        <v>3424</v>
      </c>
      <c r="J925" s="428" t="s">
        <v>3113</v>
      </c>
      <c r="K925" s="429" t="s">
        <v>3362</v>
      </c>
      <c r="L925" s="46"/>
      <c r="M925" s="55"/>
      <c r="N925" s="88">
        <v>0</v>
      </c>
      <c r="O925" s="89">
        <v>0</v>
      </c>
      <c r="P925" s="89">
        <v>0</v>
      </c>
      <c r="Q925" s="89">
        <v>0</v>
      </c>
      <c r="R925" s="240">
        <f>IF(N925="","",Q925-N925)</f>
        <v>0</v>
      </c>
      <c r="S925" s="90" t="str">
        <f>IF(N925=0,"",R925/N925)</f>
        <v/>
      </c>
      <c r="T925" s="240">
        <f>IF(O925="","",Q925-O925)</f>
        <v>0</v>
      </c>
      <c r="U925" s="90" t="str">
        <f>IF(O925=0,"",T925/O925)</f>
        <v/>
      </c>
      <c r="V925" s="240">
        <f>IF(P925="","",Q925-P925)</f>
        <v>0</v>
      </c>
      <c r="W925" s="90" t="str">
        <f>IF(P925=0,"",V925/P925)</f>
        <v/>
      </c>
      <c r="Y925" s="62"/>
      <c r="Z925" s="62"/>
      <c r="AA925" s="62"/>
      <c r="AB925" s="62"/>
      <c r="AC925" s="62"/>
      <c r="AD925" s="62"/>
      <c r="AE925" s="62"/>
      <c r="AF925" s="62"/>
      <c r="AG925" s="62"/>
      <c r="AH925" s="62"/>
      <c r="AI925" s="62"/>
    </row>
    <row r="926" spans="1:35" ht="27" customHeight="1">
      <c r="A926" s="66" t="s">
        <v>1212</v>
      </c>
      <c r="B926" s="75" t="s">
        <v>467</v>
      </c>
      <c r="C926" s="52" t="s">
        <v>2997</v>
      </c>
      <c r="D926" s="52" t="s">
        <v>2993</v>
      </c>
      <c r="E926" s="420" t="s">
        <v>1214</v>
      </c>
      <c r="F926" s="420" t="s">
        <v>1213</v>
      </c>
      <c r="G926" s="435"/>
      <c r="H926" s="435"/>
      <c r="I926" s="436"/>
      <c r="J926" s="437"/>
      <c r="K926" s="438"/>
      <c r="L926" s="46"/>
      <c r="M926" s="55"/>
      <c r="N926" s="88">
        <v>0</v>
      </c>
      <c r="O926" s="89">
        <v>0</v>
      </c>
      <c r="P926" s="89">
        <v>0</v>
      </c>
      <c r="Q926" s="89">
        <v>0</v>
      </c>
      <c r="R926" s="240">
        <f>IF(N926="","",Q926-N926)</f>
        <v>0</v>
      </c>
      <c r="S926" s="90" t="str">
        <f>IF(N926=0,"",R926/N926)</f>
        <v/>
      </c>
      <c r="T926" s="240">
        <f>IF(O926="","",Q926-O926)</f>
        <v>0</v>
      </c>
      <c r="U926" s="90" t="str">
        <f>IF(O926=0,"",T926/O926)</f>
        <v/>
      </c>
      <c r="V926" s="240">
        <f>IF(P926="","",Q926-P926)</f>
        <v>0</v>
      </c>
      <c r="W926" s="90" t="str">
        <f>IF(P926=0,"",V926/P926)</f>
        <v/>
      </c>
      <c r="Y926" s="62"/>
      <c r="Z926" s="62"/>
      <c r="AA926" s="62"/>
      <c r="AB926" s="62"/>
      <c r="AC926" s="62"/>
      <c r="AD926" s="62"/>
      <c r="AE926" s="62"/>
      <c r="AF926" s="62"/>
      <c r="AG926" s="62"/>
      <c r="AH926" s="62"/>
      <c r="AI926" s="62"/>
    </row>
    <row r="927" spans="1:35" ht="27" customHeight="1">
      <c r="A927" s="67" t="s">
        <v>1215</v>
      </c>
      <c r="B927" s="77" t="s">
        <v>467</v>
      </c>
      <c r="C927" s="49" t="s">
        <v>2997</v>
      </c>
      <c r="D927" s="49" t="s">
        <v>3001</v>
      </c>
      <c r="E927" s="426" t="s">
        <v>5379</v>
      </c>
      <c r="F927" s="426" t="s">
        <v>1216</v>
      </c>
      <c r="G927" s="458" t="s">
        <v>220</v>
      </c>
      <c r="H927" s="459" t="s">
        <v>3425</v>
      </c>
      <c r="I927" s="436" t="s">
        <v>1406</v>
      </c>
      <c r="J927" s="437" t="s">
        <v>3377</v>
      </c>
      <c r="K927" s="438" t="s">
        <v>3379</v>
      </c>
      <c r="L927" s="46"/>
      <c r="M927" s="55"/>
      <c r="N927" s="88">
        <v>0</v>
      </c>
      <c r="O927" s="89">
        <v>0</v>
      </c>
      <c r="P927" s="89">
        <v>0</v>
      </c>
      <c r="Q927" s="89">
        <v>0</v>
      </c>
      <c r="R927" s="240">
        <f>IF(N927="","",Q927-N927)</f>
        <v>0</v>
      </c>
      <c r="S927" s="90" t="str">
        <f>IF(N927=0,"",R927/N927)</f>
        <v/>
      </c>
      <c r="T927" s="240">
        <f>IF(O927="","",Q927-O927)</f>
        <v>0</v>
      </c>
      <c r="U927" s="90" t="str">
        <f>IF(O927=0,"",T927/O927)</f>
        <v/>
      </c>
      <c r="V927" s="240">
        <f>IF(P927="","",Q927-P927)</f>
        <v>0</v>
      </c>
      <c r="W927" s="90" t="str">
        <f>IF(P927=0,"",V927/P927)</f>
        <v/>
      </c>
      <c r="Y927" s="62"/>
      <c r="Z927" s="62"/>
      <c r="AA927" s="62"/>
      <c r="AB927" s="62"/>
      <c r="AC927" s="62"/>
      <c r="AD927" s="62"/>
      <c r="AE927" s="62"/>
      <c r="AF927" s="62"/>
      <c r="AG927" s="62"/>
      <c r="AH927" s="62"/>
      <c r="AI927" s="62"/>
    </row>
    <row r="928" spans="1:35" ht="27" customHeight="1">
      <c r="A928" s="67" t="s">
        <v>1896</v>
      </c>
      <c r="B928" s="77" t="s">
        <v>467</v>
      </c>
      <c r="C928" s="49" t="s">
        <v>2997</v>
      </c>
      <c r="D928" s="49" t="s">
        <v>1989</v>
      </c>
      <c r="E928" s="426" t="s">
        <v>1898</v>
      </c>
      <c r="F928" s="426" t="s">
        <v>1897</v>
      </c>
      <c r="G928" s="458" t="s">
        <v>220</v>
      </c>
      <c r="H928" s="459" t="s">
        <v>3425</v>
      </c>
      <c r="I928" s="436" t="s">
        <v>1406</v>
      </c>
      <c r="J928" s="437" t="s">
        <v>3377</v>
      </c>
      <c r="K928" s="438" t="s">
        <v>3379</v>
      </c>
      <c r="L928" s="46"/>
      <c r="M928" s="55"/>
      <c r="N928" s="88">
        <v>52500</v>
      </c>
      <c r="O928" s="89">
        <v>55000</v>
      </c>
      <c r="P928" s="89">
        <v>55000</v>
      </c>
      <c r="Q928" s="89">
        <v>55000</v>
      </c>
      <c r="R928" s="240">
        <f>IF(N928="","",Q928-N928)</f>
        <v>2500</v>
      </c>
      <c r="S928" s="90">
        <f>IF(N928=0,"",R928/N928)</f>
        <v>4.7619047619047616E-2</v>
      </c>
      <c r="T928" s="240">
        <f>IF(O928="","",Q928-O928)</f>
        <v>0</v>
      </c>
      <c r="U928" s="90">
        <f>IF(O928=0,"",T928/O928)</f>
        <v>0</v>
      </c>
      <c r="V928" s="240">
        <f>IF(P928="","",Q928-P928)</f>
        <v>0</v>
      </c>
      <c r="W928" s="90">
        <f>IF(P928=0,"",V928/P928)</f>
        <v>0</v>
      </c>
      <c r="Y928" s="62"/>
      <c r="Z928" s="62"/>
      <c r="AA928" s="62"/>
      <c r="AB928" s="62"/>
      <c r="AC928" s="62"/>
      <c r="AD928" s="62"/>
      <c r="AE928" s="62"/>
      <c r="AF928" s="62"/>
      <c r="AG928" s="62"/>
      <c r="AH928" s="62"/>
      <c r="AI928" s="62"/>
    </row>
    <row r="929" spans="1:35" ht="16.5" customHeight="1">
      <c r="A929" s="68" t="s">
        <v>1899</v>
      </c>
      <c r="B929" s="78" t="s">
        <v>467</v>
      </c>
      <c r="C929" s="50" t="s">
        <v>2998</v>
      </c>
      <c r="D929" s="50" t="s">
        <v>2993</v>
      </c>
      <c r="E929" s="420" t="s">
        <v>1900</v>
      </c>
      <c r="F929" s="420" t="s">
        <v>1180</v>
      </c>
      <c r="G929" s="435"/>
      <c r="H929" s="435"/>
      <c r="I929" s="436"/>
      <c r="J929" s="437"/>
      <c r="K929" s="438"/>
      <c r="L929" s="46"/>
      <c r="M929" s="55"/>
      <c r="N929" s="88">
        <v>0</v>
      </c>
      <c r="O929" s="89">
        <v>0</v>
      </c>
      <c r="P929" s="89">
        <v>0</v>
      </c>
      <c r="Q929" s="89">
        <v>0</v>
      </c>
      <c r="R929" s="240">
        <f>IF(N929="","",Q929-N929)</f>
        <v>0</v>
      </c>
      <c r="S929" s="90" t="str">
        <f>IF(N929=0,"",R929/N929)</f>
        <v/>
      </c>
      <c r="T929" s="240">
        <f>IF(O929="","",Q929-O929)</f>
        <v>0</v>
      </c>
      <c r="U929" s="90" t="str">
        <f>IF(O929=0,"",T929/O929)</f>
        <v/>
      </c>
      <c r="V929" s="240">
        <f>IF(P929="","",Q929-P929)</f>
        <v>0</v>
      </c>
      <c r="W929" s="90" t="str">
        <f>IF(P929=0,"",V929/P929)</f>
        <v/>
      </c>
      <c r="Y929" s="62"/>
      <c r="Z929" s="62"/>
      <c r="AA929" s="62"/>
      <c r="AB929" s="62"/>
      <c r="AC929" s="62"/>
      <c r="AD929" s="62"/>
      <c r="AE929" s="62"/>
      <c r="AF929" s="62"/>
      <c r="AG929" s="62"/>
      <c r="AH929" s="62"/>
      <c r="AI929" s="62"/>
    </row>
    <row r="930" spans="1:35" ht="27" customHeight="1">
      <c r="A930" s="65" t="s">
        <v>1903</v>
      </c>
      <c r="B930" s="76" t="s">
        <v>467</v>
      </c>
      <c r="C930" s="48" t="s">
        <v>2998</v>
      </c>
      <c r="D930" s="48" t="s">
        <v>3001</v>
      </c>
      <c r="E930" s="426" t="s">
        <v>5380</v>
      </c>
      <c r="F930" s="426" t="s">
        <v>5180</v>
      </c>
      <c r="G930" s="435" t="s">
        <v>1514</v>
      </c>
      <c r="H930" s="399" t="s">
        <v>4950</v>
      </c>
      <c r="I930" s="436" t="s">
        <v>3112</v>
      </c>
      <c r="J930" s="428" t="s">
        <v>3113</v>
      </c>
      <c r="K930" s="429" t="s">
        <v>3362</v>
      </c>
      <c r="L930" s="46"/>
      <c r="M930" s="55"/>
      <c r="N930" s="88">
        <v>0</v>
      </c>
      <c r="O930" s="89">
        <v>0</v>
      </c>
      <c r="P930" s="89">
        <v>0</v>
      </c>
      <c r="Q930" s="89">
        <v>0</v>
      </c>
      <c r="R930" s="240">
        <f>IF(N930="","",Q930-N930)</f>
        <v>0</v>
      </c>
      <c r="S930" s="90" t="str">
        <f>IF(N930=0,"",R930/N930)</f>
        <v/>
      </c>
      <c r="T930" s="240">
        <f>IF(O930="","",Q930-O930)</f>
        <v>0</v>
      </c>
      <c r="U930" s="90" t="str">
        <f>IF(O930=0,"",T930/O930)</f>
        <v/>
      </c>
      <c r="V930" s="240">
        <f>IF(P930="","",Q930-P930)</f>
        <v>0</v>
      </c>
      <c r="W930" s="90" t="str">
        <f>IF(P930=0,"",V930/P930)</f>
        <v/>
      </c>
      <c r="Y930" s="62"/>
      <c r="Z930" s="62"/>
      <c r="AA930" s="62"/>
      <c r="AB930" s="62"/>
      <c r="AC930" s="62"/>
      <c r="AD930" s="62"/>
      <c r="AE930" s="62"/>
      <c r="AF930" s="62"/>
      <c r="AG930" s="62"/>
      <c r="AH930" s="62"/>
      <c r="AI930" s="62"/>
    </row>
    <row r="931" spans="1:35" ht="27" customHeight="1">
      <c r="A931" s="65" t="s">
        <v>1904</v>
      </c>
      <c r="B931" s="76" t="s">
        <v>467</v>
      </c>
      <c r="C931" s="48" t="s">
        <v>2998</v>
      </c>
      <c r="D931" s="48" t="s">
        <v>1307</v>
      </c>
      <c r="E931" s="426" t="s">
        <v>5381</v>
      </c>
      <c r="F931" s="426" t="s">
        <v>5181</v>
      </c>
      <c r="G931" s="435" t="s">
        <v>216</v>
      </c>
      <c r="H931" s="435" t="s">
        <v>3426</v>
      </c>
      <c r="I931" s="436" t="s">
        <v>1902</v>
      </c>
      <c r="J931" s="437" t="s">
        <v>3377</v>
      </c>
      <c r="K931" s="438" t="s">
        <v>3379</v>
      </c>
      <c r="L931" s="46"/>
      <c r="M931" s="55"/>
      <c r="N931" s="88">
        <v>0</v>
      </c>
      <c r="O931" s="89">
        <v>0</v>
      </c>
      <c r="P931" s="89">
        <v>0</v>
      </c>
      <c r="Q931" s="89">
        <v>0</v>
      </c>
      <c r="R931" s="240">
        <f>IF(N931="","",Q931-N931)</f>
        <v>0</v>
      </c>
      <c r="S931" s="90" t="str">
        <f>IF(N931=0,"",R931/N931)</f>
        <v/>
      </c>
      <c r="T931" s="240">
        <f>IF(O931="","",Q931-O931)</f>
        <v>0</v>
      </c>
      <c r="U931" s="90" t="str">
        <f>IF(O931=0,"",T931/O931)</f>
        <v/>
      </c>
      <c r="V931" s="240">
        <f>IF(P931="","",Q931-P931)</f>
        <v>0</v>
      </c>
      <c r="W931" s="90" t="str">
        <f>IF(P931=0,"",V931/P931)</f>
        <v/>
      </c>
      <c r="Y931" s="62"/>
      <c r="Z931" s="62"/>
      <c r="AA931" s="62"/>
      <c r="AB931" s="62"/>
      <c r="AC931" s="62"/>
      <c r="AD931" s="62"/>
      <c r="AE931" s="62"/>
      <c r="AF931" s="62"/>
      <c r="AG931" s="62"/>
      <c r="AH931" s="62"/>
      <c r="AI931" s="62"/>
    </row>
    <row r="932" spans="1:35" ht="15.75" customHeight="1">
      <c r="A932" s="65" t="s">
        <v>1905</v>
      </c>
      <c r="B932" s="76" t="s">
        <v>467</v>
      </c>
      <c r="C932" s="48" t="s">
        <v>2998</v>
      </c>
      <c r="D932" s="48" t="s">
        <v>1989</v>
      </c>
      <c r="E932" s="426" t="s">
        <v>1906</v>
      </c>
      <c r="F932" s="426" t="s">
        <v>5182</v>
      </c>
      <c r="G932" s="435" t="s">
        <v>334</v>
      </c>
      <c r="H932" s="435" t="s">
        <v>1423</v>
      </c>
      <c r="I932" s="436" t="s">
        <v>2623</v>
      </c>
      <c r="J932" s="437" t="s">
        <v>2624</v>
      </c>
      <c r="K932" s="438" t="s">
        <v>3366</v>
      </c>
      <c r="L932" s="46"/>
      <c r="M932" s="55"/>
      <c r="N932" s="88">
        <v>0</v>
      </c>
      <c r="O932" s="89">
        <v>0</v>
      </c>
      <c r="P932" s="89">
        <v>1550</v>
      </c>
      <c r="Q932" s="89">
        <v>0</v>
      </c>
      <c r="R932" s="240">
        <f>IF(N932="","",Q932-N932)</f>
        <v>0</v>
      </c>
      <c r="S932" s="90" t="str">
        <f>IF(N932=0,"",R932/N932)</f>
        <v/>
      </c>
      <c r="T932" s="240">
        <f>IF(O932="","",Q932-O932)</f>
        <v>0</v>
      </c>
      <c r="U932" s="90" t="str">
        <f>IF(O932=0,"",T932/O932)</f>
        <v/>
      </c>
      <c r="V932" s="240">
        <f>IF(P932="","",Q932-P932)</f>
        <v>-1550</v>
      </c>
      <c r="W932" s="90">
        <f>IF(P932=0,"",V932/P932)</f>
        <v>-1</v>
      </c>
      <c r="Y932" s="62"/>
      <c r="Z932" s="62"/>
      <c r="AA932" s="62"/>
      <c r="AB932" s="62"/>
      <c r="AC932" s="62"/>
      <c r="AD932" s="62"/>
      <c r="AE932" s="62"/>
      <c r="AF932" s="62"/>
      <c r="AG932" s="62"/>
      <c r="AH932" s="62"/>
      <c r="AI932" s="62"/>
    </row>
    <row r="933" spans="1:35" ht="16.5" customHeight="1">
      <c r="A933" s="65" t="s">
        <v>1907</v>
      </c>
      <c r="B933" s="76" t="s">
        <v>467</v>
      </c>
      <c r="C933" s="48" t="s">
        <v>2998</v>
      </c>
      <c r="D933" s="48" t="s">
        <v>1291</v>
      </c>
      <c r="E933" s="426" t="s">
        <v>1908</v>
      </c>
      <c r="F933" s="426" t="s">
        <v>5183</v>
      </c>
      <c r="G933" s="435" t="s">
        <v>216</v>
      </c>
      <c r="H933" s="435" t="s">
        <v>3426</v>
      </c>
      <c r="I933" s="436" t="s">
        <v>1902</v>
      </c>
      <c r="J933" s="437" t="s">
        <v>3377</v>
      </c>
      <c r="K933" s="438" t="s">
        <v>3379</v>
      </c>
      <c r="L933" s="46"/>
      <c r="M933" s="55"/>
      <c r="N933" s="88">
        <v>0</v>
      </c>
      <c r="O933" s="89">
        <v>0</v>
      </c>
      <c r="P933" s="89">
        <v>0</v>
      </c>
      <c r="Q933" s="89">
        <v>0</v>
      </c>
      <c r="R933" s="240">
        <f>IF(N933="","",Q933-N933)</f>
        <v>0</v>
      </c>
      <c r="S933" s="90" t="str">
        <f>IF(N933=0,"",R933/N933)</f>
        <v/>
      </c>
      <c r="T933" s="240">
        <f>IF(O933="","",Q933-O933)</f>
        <v>0</v>
      </c>
      <c r="U933" s="90" t="str">
        <f>IF(O933=0,"",T933/O933)</f>
        <v/>
      </c>
      <c r="V933" s="240">
        <f>IF(P933="","",Q933-P933)</f>
        <v>0</v>
      </c>
      <c r="W933" s="90" t="str">
        <f>IF(P933=0,"",V933/P933)</f>
        <v/>
      </c>
      <c r="Y933" s="62"/>
      <c r="Z933" s="62"/>
      <c r="AA933" s="62"/>
      <c r="AB933" s="62"/>
      <c r="AC933" s="62"/>
      <c r="AD933" s="62"/>
      <c r="AE933" s="62"/>
      <c r="AF933" s="62"/>
      <c r="AG933" s="62"/>
      <c r="AH933" s="62"/>
      <c r="AI933" s="62"/>
    </row>
    <row r="934" spans="1:35" ht="16.5" customHeight="1">
      <c r="A934" s="66" t="s">
        <v>1909</v>
      </c>
      <c r="B934" s="75" t="s">
        <v>467</v>
      </c>
      <c r="C934" s="52" t="s">
        <v>2999</v>
      </c>
      <c r="D934" s="52" t="s">
        <v>2993</v>
      </c>
      <c r="E934" s="434" t="s">
        <v>1911</v>
      </c>
      <c r="F934" s="420" t="s">
        <v>1910</v>
      </c>
      <c r="G934" s="435"/>
      <c r="H934" s="435"/>
      <c r="I934" s="436"/>
      <c r="J934" s="437"/>
      <c r="K934" s="438"/>
      <c r="L934" s="46"/>
      <c r="M934" s="55"/>
      <c r="N934" s="88">
        <v>0</v>
      </c>
      <c r="O934" s="89">
        <v>0</v>
      </c>
      <c r="P934" s="89">
        <v>0</v>
      </c>
      <c r="Q934" s="89">
        <v>0</v>
      </c>
      <c r="R934" s="240">
        <f>IF(N934="","",Q934-N934)</f>
        <v>0</v>
      </c>
      <c r="S934" s="90" t="str">
        <f>IF(N934=0,"",R934/N934)</f>
        <v/>
      </c>
      <c r="T934" s="240">
        <f>IF(O934="","",Q934-O934)</f>
        <v>0</v>
      </c>
      <c r="U934" s="90" t="str">
        <f>IF(O934=0,"",T934/O934)</f>
        <v/>
      </c>
      <c r="V934" s="240">
        <f>IF(P934="","",Q934-P934)</f>
        <v>0</v>
      </c>
      <c r="W934" s="90" t="str">
        <f>IF(P934=0,"",V934/P934)</f>
        <v/>
      </c>
      <c r="Y934" s="62"/>
      <c r="Z934" s="62"/>
      <c r="AA934" s="62"/>
      <c r="AB934" s="62"/>
      <c r="AC934" s="62"/>
      <c r="AD934" s="62"/>
      <c r="AE934" s="62"/>
      <c r="AF934" s="62"/>
      <c r="AG934" s="62"/>
      <c r="AH934" s="62"/>
      <c r="AI934" s="62"/>
    </row>
    <row r="935" spans="1:35" ht="27" customHeight="1">
      <c r="A935" s="65" t="s">
        <v>1912</v>
      </c>
      <c r="B935" s="76" t="s">
        <v>467</v>
      </c>
      <c r="C935" s="48" t="s">
        <v>2999</v>
      </c>
      <c r="D935" s="48" t="s">
        <v>2991</v>
      </c>
      <c r="E935" s="439" t="s">
        <v>4372</v>
      </c>
      <c r="F935" s="426" t="s">
        <v>5184</v>
      </c>
      <c r="G935" s="435" t="s">
        <v>334</v>
      </c>
      <c r="H935" s="435" t="s">
        <v>1423</v>
      </c>
      <c r="I935" s="436" t="s">
        <v>2623</v>
      </c>
      <c r="J935" s="437" t="s">
        <v>2624</v>
      </c>
      <c r="K935" s="438" t="s">
        <v>3366</v>
      </c>
      <c r="L935" s="46"/>
      <c r="M935" s="55"/>
      <c r="N935" s="88">
        <v>3392974.22</v>
      </c>
      <c r="O935" s="89">
        <v>3160000</v>
      </c>
      <c r="P935" s="89">
        <v>2100000</v>
      </c>
      <c r="Q935" s="89">
        <v>2800000</v>
      </c>
      <c r="R935" s="240">
        <f>IF(N935="","",Q935-N935)</f>
        <v>-592974.2200000002</v>
      </c>
      <c r="S935" s="90">
        <f>IF(N935=0,"",R935/N935)</f>
        <v>-0.17476531843498658</v>
      </c>
      <c r="T935" s="240">
        <f>IF(O935="","",Q935-O935)</f>
        <v>-360000</v>
      </c>
      <c r="U935" s="90">
        <f>IF(O935=0,"",T935/O935)</f>
        <v>-0.11392405063291139</v>
      </c>
      <c r="V935" s="240">
        <f>IF(P935="","",Q935-P935)</f>
        <v>700000</v>
      </c>
      <c r="W935" s="90">
        <f>IF(P935=0,"",V935/P935)</f>
        <v>0.33333333333333331</v>
      </c>
      <c r="Y935" s="62"/>
      <c r="Z935" s="62"/>
      <c r="AA935" s="62"/>
      <c r="AB935" s="62"/>
      <c r="AC935" s="62"/>
      <c r="AD935" s="62"/>
      <c r="AE935" s="62"/>
      <c r="AF935" s="62"/>
      <c r="AG935" s="62"/>
      <c r="AH935" s="62"/>
      <c r="AI935" s="62"/>
    </row>
    <row r="936" spans="1:35" ht="33.75">
      <c r="A936" s="65" t="s">
        <v>1913</v>
      </c>
      <c r="B936" s="76" t="s">
        <v>467</v>
      </c>
      <c r="C936" s="48" t="s">
        <v>2999</v>
      </c>
      <c r="D936" s="48" t="s">
        <v>3001</v>
      </c>
      <c r="E936" s="439" t="s">
        <v>4373</v>
      </c>
      <c r="F936" s="426" t="s">
        <v>5185</v>
      </c>
      <c r="G936" s="435" t="s">
        <v>334</v>
      </c>
      <c r="H936" s="435" t="s">
        <v>1423</v>
      </c>
      <c r="I936" s="436" t="s">
        <v>2623</v>
      </c>
      <c r="J936" s="437" t="s">
        <v>2624</v>
      </c>
      <c r="K936" s="438" t="s">
        <v>3366</v>
      </c>
      <c r="L936" s="46"/>
      <c r="M936" s="55"/>
      <c r="N936" s="88">
        <v>4459127.82</v>
      </c>
      <c r="O936" s="89">
        <v>4550000</v>
      </c>
      <c r="P936" s="89">
        <v>4320000</v>
      </c>
      <c r="Q936" s="89">
        <v>4550000</v>
      </c>
      <c r="R936" s="240">
        <f>IF(N936="","",Q936-N936)</f>
        <v>90872.179999999702</v>
      </c>
      <c r="S936" s="90">
        <f>IF(N936=0,"",R936/N936)</f>
        <v>2.0378913471020371E-2</v>
      </c>
      <c r="T936" s="240">
        <f>IF(O936="","",Q936-O936)</f>
        <v>0</v>
      </c>
      <c r="U936" s="90">
        <f>IF(O936=0,"",T936/O936)</f>
        <v>0</v>
      </c>
      <c r="V936" s="240">
        <f>IF(P936="","",Q936-P936)</f>
        <v>230000</v>
      </c>
      <c r="W936" s="90">
        <f>IF(P936=0,"",V936/P936)</f>
        <v>5.3240740740740741E-2</v>
      </c>
      <c r="Y936" s="62"/>
      <c r="Z936" s="62"/>
      <c r="AA936" s="62"/>
      <c r="AB936" s="62"/>
      <c r="AC936" s="62"/>
      <c r="AD936" s="62"/>
      <c r="AE936" s="62"/>
      <c r="AF936" s="62"/>
      <c r="AG936" s="62"/>
      <c r="AH936" s="62"/>
      <c r="AI936" s="62"/>
    </row>
    <row r="937" spans="1:35" ht="33.75">
      <c r="A937" s="65" t="s">
        <v>1914</v>
      </c>
      <c r="B937" s="76" t="s">
        <v>467</v>
      </c>
      <c r="C937" s="48" t="s">
        <v>2999</v>
      </c>
      <c r="D937" s="48" t="s">
        <v>2463</v>
      </c>
      <c r="E937" s="439" t="s">
        <v>4374</v>
      </c>
      <c r="F937" s="426" t="s">
        <v>4375</v>
      </c>
      <c r="G937" s="435" t="s">
        <v>334</v>
      </c>
      <c r="H937" s="435" t="s">
        <v>1423</v>
      </c>
      <c r="I937" s="436" t="s">
        <v>2623</v>
      </c>
      <c r="J937" s="437" t="s">
        <v>2624</v>
      </c>
      <c r="K937" s="438" t="s">
        <v>3366</v>
      </c>
      <c r="L937" s="46"/>
      <c r="M937" s="55"/>
      <c r="N937" s="88">
        <v>3579191.04</v>
      </c>
      <c r="O937" s="89">
        <v>3600000</v>
      </c>
      <c r="P937" s="89">
        <v>2500000</v>
      </c>
      <c r="Q937" s="89">
        <v>3600000</v>
      </c>
      <c r="R937" s="240">
        <f>IF(N937="","",Q937-N937)</f>
        <v>20808.959999999963</v>
      </c>
      <c r="S937" s="90">
        <f>IF(N937=0,"",R937/N937)</f>
        <v>5.8138723995017497E-3</v>
      </c>
      <c r="T937" s="240">
        <f>IF(O937="","",Q937-O937)</f>
        <v>0</v>
      </c>
      <c r="U937" s="90">
        <f>IF(O937=0,"",T937/O937)</f>
        <v>0</v>
      </c>
      <c r="V937" s="240">
        <f>IF(P937="","",Q937-P937)</f>
        <v>1100000</v>
      </c>
      <c r="W937" s="90">
        <f>IF(P937=0,"",V937/P937)</f>
        <v>0.44</v>
      </c>
      <c r="Y937" s="62"/>
      <c r="Z937" s="62"/>
      <c r="AA937" s="62"/>
      <c r="AB937" s="62"/>
      <c r="AC937" s="62"/>
      <c r="AD937" s="62"/>
      <c r="AE937" s="62"/>
      <c r="AF937" s="62"/>
      <c r="AG937" s="62"/>
      <c r="AH937" s="62"/>
      <c r="AI937" s="62"/>
    </row>
    <row r="938" spans="1:35" ht="16.5" customHeight="1">
      <c r="A938" s="65" t="s">
        <v>1915</v>
      </c>
      <c r="B938" s="76" t="s">
        <v>467</v>
      </c>
      <c r="C938" s="48" t="s">
        <v>2999</v>
      </c>
      <c r="D938" s="48" t="s">
        <v>1314</v>
      </c>
      <c r="E938" s="439" t="s">
        <v>1917</v>
      </c>
      <c r="F938" s="426" t="s">
        <v>1916</v>
      </c>
      <c r="G938" s="435" t="s">
        <v>216</v>
      </c>
      <c r="H938" s="435" t="s">
        <v>3426</v>
      </c>
      <c r="I938" s="436" t="s">
        <v>1902</v>
      </c>
      <c r="J938" s="437" t="s">
        <v>3377</v>
      </c>
      <c r="K938" s="438" t="s">
        <v>3379</v>
      </c>
      <c r="L938" s="46"/>
      <c r="M938" s="55"/>
      <c r="N938" s="88">
        <v>196605.84</v>
      </c>
      <c r="O938" s="89">
        <v>200000</v>
      </c>
      <c r="P938" s="89">
        <v>109000</v>
      </c>
      <c r="Q938" s="89">
        <v>150000</v>
      </c>
      <c r="R938" s="240">
        <f>IF(N938="","",Q938-N938)</f>
        <v>-46605.84</v>
      </c>
      <c r="S938" s="90">
        <f>IF(N938=0,"",R938/N938)</f>
        <v>-0.2370521648797411</v>
      </c>
      <c r="T938" s="240">
        <f>IF(O938="","",Q938-O938)</f>
        <v>-50000</v>
      </c>
      <c r="U938" s="90">
        <f>IF(O938=0,"",T938/O938)</f>
        <v>-0.25</v>
      </c>
      <c r="V938" s="240">
        <f>IF(P938="","",Q938-P938)</f>
        <v>41000</v>
      </c>
      <c r="W938" s="90">
        <f>IF(P938=0,"",V938/P938)</f>
        <v>0.37614678899082571</v>
      </c>
      <c r="Y938" s="62"/>
      <c r="Z938" s="62"/>
      <c r="AA938" s="62"/>
      <c r="AB938" s="62"/>
      <c r="AC938" s="62"/>
      <c r="AD938" s="62"/>
      <c r="AE938" s="62"/>
      <c r="AF938" s="62"/>
      <c r="AG938" s="62"/>
      <c r="AH938" s="62"/>
      <c r="AI938" s="62"/>
    </row>
    <row r="939" spans="1:35" ht="16.5" customHeight="1">
      <c r="A939" s="65" t="s">
        <v>1918</v>
      </c>
      <c r="B939" s="76" t="s">
        <v>467</v>
      </c>
      <c r="C939" s="48" t="s">
        <v>2999</v>
      </c>
      <c r="D939" s="48" t="s">
        <v>1315</v>
      </c>
      <c r="E939" s="439" t="s">
        <v>1920</v>
      </c>
      <c r="F939" s="426" t="s">
        <v>1919</v>
      </c>
      <c r="G939" s="435" t="s">
        <v>216</v>
      </c>
      <c r="H939" s="435" t="s">
        <v>3426</v>
      </c>
      <c r="I939" s="436" t="s">
        <v>1902</v>
      </c>
      <c r="J939" s="437" t="s">
        <v>3377</v>
      </c>
      <c r="K939" s="438" t="s">
        <v>3379</v>
      </c>
      <c r="L939" s="46"/>
      <c r="M939" s="55"/>
      <c r="N939" s="88">
        <v>238.28</v>
      </c>
      <c r="O939" s="89">
        <v>1000</v>
      </c>
      <c r="P939" s="89">
        <v>0</v>
      </c>
      <c r="Q939" s="89">
        <v>1000</v>
      </c>
      <c r="R939" s="240">
        <f>IF(N939="","",Q939-N939)</f>
        <v>761.72</v>
      </c>
      <c r="S939" s="90">
        <f>IF(N939=0,"",R939/N939)</f>
        <v>3.1967433271781101</v>
      </c>
      <c r="T939" s="240">
        <f>IF(O939="","",Q939-O939)</f>
        <v>0</v>
      </c>
      <c r="U939" s="90">
        <f>IF(O939=0,"",T939/O939)</f>
        <v>0</v>
      </c>
      <c r="V939" s="240">
        <f>IF(P939="","",Q939-P939)</f>
        <v>1000</v>
      </c>
      <c r="W939" s="90" t="str">
        <f>IF(P939=0,"",V939/P939)</f>
        <v/>
      </c>
      <c r="Y939" s="62"/>
      <c r="Z939" s="62"/>
      <c r="AA939" s="62"/>
      <c r="AB939" s="62"/>
      <c r="AC939" s="62"/>
      <c r="AD939" s="62"/>
      <c r="AE939" s="62"/>
      <c r="AF939" s="62"/>
      <c r="AG939" s="62"/>
      <c r="AH939" s="62"/>
      <c r="AI939" s="62"/>
    </row>
    <row r="940" spans="1:35" ht="16.5" customHeight="1">
      <c r="A940" s="65" t="s">
        <v>1921</v>
      </c>
      <c r="B940" s="76" t="s">
        <v>467</v>
      </c>
      <c r="C940" s="48" t="s">
        <v>2999</v>
      </c>
      <c r="D940" s="48" t="s">
        <v>2138</v>
      </c>
      <c r="E940" s="439" t="s">
        <v>1923</v>
      </c>
      <c r="F940" s="426" t="s">
        <v>1922</v>
      </c>
      <c r="G940" s="435" t="s">
        <v>216</v>
      </c>
      <c r="H940" s="435" t="s">
        <v>3426</v>
      </c>
      <c r="I940" s="436" t="s">
        <v>1902</v>
      </c>
      <c r="J940" s="437" t="s">
        <v>3377</v>
      </c>
      <c r="K940" s="438" t="s">
        <v>3379</v>
      </c>
      <c r="L940" s="46"/>
      <c r="M940" s="55"/>
      <c r="N940" s="88">
        <v>66151.150000000009</v>
      </c>
      <c r="O940" s="89">
        <v>68000</v>
      </c>
      <c r="P940" s="89">
        <v>50000</v>
      </c>
      <c r="Q940" s="89">
        <v>70000</v>
      </c>
      <c r="R940" s="240">
        <f>IF(N940="","",Q940-N940)</f>
        <v>3848.8499999999913</v>
      </c>
      <c r="S940" s="90">
        <f>IF(N940=0,"",R940/N940)</f>
        <v>5.8182661979421228E-2</v>
      </c>
      <c r="T940" s="240">
        <f>IF(O940="","",Q940-O940)</f>
        <v>2000</v>
      </c>
      <c r="U940" s="90">
        <f>IF(O940=0,"",T940/O940)</f>
        <v>2.9411764705882353E-2</v>
      </c>
      <c r="V940" s="240">
        <f>IF(P940="","",Q940-P940)</f>
        <v>20000</v>
      </c>
      <c r="W940" s="90">
        <f>IF(P940=0,"",V940/P940)</f>
        <v>0.4</v>
      </c>
      <c r="Y940" s="62"/>
      <c r="Z940" s="62"/>
      <c r="AA940" s="62"/>
      <c r="AB940" s="62"/>
      <c r="AC940" s="62"/>
      <c r="AD940" s="62"/>
      <c r="AE940" s="62"/>
      <c r="AF940" s="62"/>
      <c r="AG940" s="62"/>
      <c r="AH940" s="62"/>
      <c r="AI940" s="62"/>
    </row>
    <row r="941" spans="1:35" ht="16.5" customHeight="1">
      <c r="A941" s="66" t="s">
        <v>1924</v>
      </c>
      <c r="B941" s="75" t="s">
        <v>467</v>
      </c>
      <c r="C941" s="52" t="s">
        <v>3002</v>
      </c>
      <c r="D941" s="52" t="s">
        <v>2993</v>
      </c>
      <c r="E941" s="434" t="s">
        <v>1926</v>
      </c>
      <c r="F941" s="420" t="s">
        <v>1925</v>
      </c>
      <c r="G941" s="435"/>
      <c r="H941" s="435"/>
      <c r="I941" s="436"/>
      <c r="J941" s="437"/>
      <c r="K941" s="438"/>
      <c r="L941" s="46"/>
      <c r="M941" s="55"/>
      <c r="N941" s="88">
        <v>0</v>
      </c>
      <c r="O941" s="89">
        <v>0</v>
      </c>
      <c r="P941" s="89">
        <v>0</v>
      </c>
      <c r="Q941" s="89">
        <v>0</v>
      </c>
      <c r="R941" s="240">
        <f>IF(N941="","",Q941-N941)</f>
        <v>0</v>
      </c>
      <c r="S941" s="90" t="str">
        <f>IF(N941=0,"",R941/N941)</f>
        <v/>
      </c>
      <c r="T941" s="240">
        <f>IF(O941="","",Q941-O941)</f>
        <v>0</v>
      </c>
      <c r="U941" s="90" t="str">
        <f>IF(O941=0,"",T941/O941)</f>
        <v/>
      </c>
      <c r="V941" s="240">
        <f>IF(P941="","",Q941-P941)</f>
        <v>0</v>
      </c>
      <c r="W941" s="90" t="str">
        <f>IF(P941=0,"",V941/P941)</f>
        <v/>
      </c>
      <c r="Y941" s="62"/>
      <c r="Z941" s="62"/>
      <c r="AA941" s="62"/>
      <c r="AB941" s="62"/>
      <c r="AC941" s="62"/>
      <c r="AD941" s="62"/>
      <c r="AE941" s="62"/>
      <c r="AF941" s="62"/>
      <c r="AG941" s="62"/>
      <c r="AH941" s="62"/>
      <c r="AI941" s="62"/>
    </row>
    <row r="942" spans="1:35" ht="25.5" customHeight="1">
      <c r="A942" s="65" t="s">
        <v>1927</v>
      </c>
      <c r="B942" s="76" t="s">
        <v>467</v>
      </c>
      <c r="C942" s="48" t="s">
        <v>3002</v>
      </c>
      <c r="D942" s="48" t="s">
        <v>2991</v>
      </c>
      <c r="E942" s="439" t="s">
        <v>3427</v>
      </c>
      <c r="F942" s="426" t="s">
        <v>3428</v>
      </c>
      <c r="G942" s="435" t="s">
        <v>334</v>
      </c>
      <c r="H942" s="435" t="s">
        <v>1423</v>
      </c>
      <c r="I942" s="436" t="s">
        <v>2623</v>
      </c>
      <c r="J942" s="437" t="s">
        <v>2624</v>
      </c>
      <c r="K942" s="438" t="s">
        <v>3366</v>
      </c>
      <c r="L942" s="46"/>
      <c r="M942" s="55"/>
      <c r="N942" s="88">
        <v>160894.32999999999</v>
      </c>
      <c r="O942" s="89">
        <v>195000</v>
      </c>
      <c r="P942" s="89">
        <v>135000</v>
      </c>
      <c r="Q942" s="89">
        <v>180000</v>
      </c>
      <c r="R942" s="240">
        <f>IF(N942="","",Q942-N942)</f>
        <v>19105.670000000013</v>
      </c>
      <c r="S942" s="90">
        <f>IF(N942=0,"",R942/N942)</f>
        <v>0.11874669542425774</v>
      </c>
      <c r="T942" s="240">
        <f>IF(O942="","",Q942-O942)</f>
        <v>-15000</v>
      </c>
      <c r="U942" s="90">
        <f>IF(O942=0,"",T942/O942)</f>
        <v>-7.6923076923076927E-2</v>
      </c>
      <c r="V942" s="240">
        <f>IF(P942="","",Q942-P942)</f>
        <v>45000</v>
      </c>
      <c r="W942" s="90">
        <f>IF(P942=0,"",V942/P942)</f>
        <v>0.33333333333333331</v>
      </c>
      <c r="Y942" s="62"/>
      <c r="Z942" s="62"/>
      <c r="AA942" s="62"/>
      <c r="AB942" s="62"/>
      <c r="AC942" s="62"/>
      <c r="AD942" s="62"/>
      <c r="AE942" s="62"/>
      <c r="AF942" s="62"/>
      <c r="AG942" s="62"/>
      <c r="AH942" s="62"/>
      <c r="AI942" s="62"/>
    </row>
    <row r="943" spans="1:35" ht="25.5" customHeight="1">
      <c r="A943" s="67" t="s">
        <v>3429</v>
      </c>
      <c r="B943" s="77" t="s">
        <v>467</v>
      </c>
      <c r="C943" s="49" t="s">
        <v>3002</v>
      </c>
      <c r="D943" s="49" t="s">
        <v>1990</v>
      </c>
      <c r="E943" s="426" t="s">
        <v>3430</v>
      </c>
      <c r="F943" s="426" t="s">
        <v>3431</v>
      </c>
      <c r="G943" s="398" t="s">
        <v>771</v>
      </c>
      <c r="H943" s="398" t="s">
        <v>2619</v>
      </c>
      <c r="I943" s="436" t="s">
        <v>2620</v>
      </c>
      <c r="J943" s="437" t="s">
        <v>2624</v>
      </c>
      <c r="K943" s="438" t="s">
        <v>3366</v>
      </c>
      <c r="L943" s="46"/>
      <c r="M943" s="55"/>
      <c r="N943" s="88">
        <v>0</v>
      </c>
      <c r="O943" s="89">
        <v>0</v>
      </c>
      <c r="P943" s="89">
        <v>0</v>
      </c>
      <c r="Q943" s="89">
        <v>0</v>
      </c>
      <c r="R943" s="240">
        <f>IF(N943="","",Q943-N943)</f>
        <v>0</v>
      </c>
      <c r="S943" s="90" t="str">
        <f>IF(N943=0,"",R943/N943)</f>
        <v/>
      </c>
      <c r="T943" s="240">
        <f>IF(O943="","",Q943-O943)</f>
        <v>0</v>
      </c>
      <c r="U943" s="90" t="str">
        <f>IF(O943=0,"",T943/O943)</f>
        <v/>
      </c>
      <c r="V943" s="240">
        <f>IF(P943="","",Q943-P943)</f>
        <v>0</v>
      </c>
      <c r="W943" s="90" t="str">
        <f>IF(P943=0,"",V943/P943)</f>
        <v/>
      </c>
      <c r="Y943" s="62"/>
      <c r="Z943" s="62"/>
      <c r="AA943" s="62"/>
      <c r="AB943" s="62"/>
      <c r="AC943" s="62"/>
      <c r="AD943" s="62"/>
      <c r="AE943" s="62"/>
      <c r="AF943" s="62"/>
      <c r="AG943" s="62"/>
      <c r="AH943" s="62"/>
      <c r="AI943" s="62"/>
    </row>
    <row r="944" spans="1:35" ht="25.5" customHeight="1">
      <c r="A944" s="65" t="s">
        <v>1955</v>
      </c>
      <c r="B944" s="76" t="s">
        <v>467</v>
      </c>
      <c r="C944" s="48" t="s">
        <v>3002</v>
      </c>
      <c r="D944" s="48" t="s">
        <v>3001</v>
      </c>
      <c r="E944" s="439" t="s">
        <v>3432</v>
      </c>
      <c r="F944" s="426" t="s">
        <v>2749</v>
      </c>
      <c r="G944" s="435" t="s">
        <v>334</v>
      </c>
      <c r="H944" s="435" t="s">
        <v>1423</v>
      </c>
      <c r="I944" s="436" t="s">
        <v>2623</v>
      </c>
      <c r="J944" s="437" t="s">
        <v>2624</v>
      </c>
      <c r="K944" s="438" t="s">
        <v>3366</v>
      </c>
      <c r="L944" s="46"/>
      <c r="M944" s="55"/>
      <c r="N944" s="88">
        <v>382341.47</v>
      </c>
      <c r="O944" s="89">
        <v>465000</v>
      </c>
      <c r="P944" s="89">
        <v>412000</v>
      </c>
      <c r="Q944" s="89">
        <v>470000</v>
      </c>
      <c r="R944" s="240">
        <f>IF(N944="","",Q944-N944)</f>
        <v>87658.530000000028</v>
      </c>
      <c r="S944" s="90">
        <f>IF(N944=0,"",R944/N944)</f>
        <v>0.22926764915142486</v>
      </c>
      <c r="T944" s="240">
        <f>IF(O944="","",Q944-O944)</f>
        <v>5000</v>
      </c>
      <c r="U944" s="90">
        <f>IF(O944=0,"",T944/O944)</f>
        <v>1.0752688172043012E-2</v>
      </c>
      <c r="V944" s="240">
        <f>IF(P944="","",Q944-P944)</f>
        <v>58000</v>
      </c>
      <c r="W944" s="90">
        <f>IF(P944=0,"",V944/P944)</f>
        <v>0.14077669902912621</v>
      </c>
      <c r="Y944" s="62"/>
      <c r="Z944" s="62"/>
      <c r="AA944" s="62"/>
      <c r="AB944" s="62"/>
      <c r="AC944" s="62"/>
      <c r="AD944" s="62"/>
      <c r="AE944" s="62"/>
      <c r="AF944" s="62"/>
      <c r="AG944" s="62"/>
      <c r="AH944" s="62"/>
      <c r="AI944" s="62"/>
    </row>
    <row r="945" spans="1:35" ht="25.5" customHeight="1">
      <c r="A945" s="67" t="s">
        <v>2750</v>
      </c>
      <c r="B945" s="77" t="s">
        <v>467</v>
      </c>
      <c r="C945" s="49" t="s">
        <v>3002</v>
      </c>
      <c r="D945" s="49" t="s">
        <v>1311</v>
      </c>
      <c r="E945" s="426" t="s">
        <v>2751</v>
      </c>
      <c r="F945" s="426" t="s">
        <v>2752</v>
      </c>
      <c r="G945" s="398" t="s">
        <v>771</v>
      </c>
      <c r="H945" s="398" t="s">
        <v>2619</v>
      </c>
      <c r="I945" s="436" t="s">
        <v>2620</v>
      </c>
      <c r="J945" s="437" t="s">
        <v>2624</v>
      </c>
      <c r="K945" s="438" t="s">
        <v>3366</v>
      </c>
      <c r="L945" s="46"/>
      <c r="M945" s="55"/>
      <c r="N945" s="88">
        <v>5643.5700000000006</v>
      </c>
      <c r="O945" s="89">
        <v>7000</v>
      </c>
      <c r="P945" s="89">
        <v>6000</v>
      </c>
      <c r="Q945" s="89">
        <v>6000</v>
      </c>
      <c r="R945" s="240">
        <f>IF(N945="","",Q945-N945)</f>
        <v>356.42999999999938</v>
      </c>
      <c r="S945" s="90">
        <f>IF(N945=0,"",R945/N945)</f>
        <v>6.3156831580010411E-2</v>
      </c>
      <c r="T945" s="240">
        <f>IF(O945="","",Q945-O945)</f>
        <v>-1000</v>
      </c>
      <c r="U945" s="90">
        <f>IF(O945=0,"",T945/O945)</f>
        <v>-0.14285714285714285</v>
      </c>
      <c r="V945" s="240">
        <f>IF(P945="","",Q945-P945)</f>
        <v>0</v>
      </c>
      <c r="W945" s="90">
        <f>IF(P945=0,"",V945/P945)</f>
        <v>0</v>
      </c>
      <c r="Y945" s="62"/>
      <c r="Z945" s="62"/>
      <c r="AA945" s="62"/>
      <c r="AB945" s="62"/>
      <c r="AC945" s="62"/>
      <c r="AD945" s="62"/>
      <c r="AE945" s="62"/>
      <c r="AF945" s="62"/>
      <c r="AG945" s="62"/>
      <c r="AH945" s="62"/>
      <c r="AI945" s="62"/>
    </row>
    <row r="946" spans="1:35" ht="25.5" customHeight="1">
      <c r="A946" s="66" t="s">
        <v>1956</v>
      </c>
      <c r="B946" s="75" t="s">
        <v>467</v>
      </c>
      <c r="C946" s="52" t="s">
        <v>2461</v>
      </c>
      <c r="D946" s="52" t="s">
        <v>2993</v>
      </c>
      <c r="E946" s="434" t="s">
        <v>1958</v>
      </c>
      <c r="F946" s="420" t="s">
        <v>1957</v>
      </c>
      <c r="G946" s="435"/>
      <c r="H946" s="435"/>
      <c r="I946" s="436"/>
      <c r="J946" s="437"/>
      <c r="K946" s="438"/>
      <c r="L946" s="46"/>
      <c r="M946" s="55"/>
      <c r="N946" s="88">
        <v>0</v>
      </c>
      <c r="O946" s="89">
        <v>0</v>
      </c>
      <c r="P946" s="89">
        <v>0</v>
      </c>
      <c r="Q946" s="89">
        <v>0</v>
      </c>
      <c r="R946" s="240">
        <f>IF(N946="","",Q946-N946)</f>
        <v>0</v>
      </c>
      <c r="S946" s="90" t="str">
        <f>IF(N946=0,"",R946/N946)</f>
        <v/>
      </c>
      <c r="T946" s="240">
        <f>IF(O946="","",Q946-O946)</f>
        <v>0</v>
      </c>
      <c r="U946" s="90" t="str">
        <f>IF(O946=0,"",T946/O946)</f>
        <v/>
      </c>
      <c r="V946" s="240">
        <f>IF(P946="","",Q946-P946)</f>
        <v>0</v>
      </c>
      <c r="W946" s="90" t="str">
        <f>IF(P946=0,"",V946/P946)</f>
        <v/>
      </c>
      <c r="Y946" s="62"/>
      <c r="Z946" s="62"/>
      <c r="AA946" s="62"/>
      <c r="AB946" s="62"/>
      <c r="AC946" s="62"/>
      <c r="AD946" s="62"/>
      <c r="AE946" s="62"/>
      <c r="AF946" s="62"/>
      <c r="AG946" s="62"/>
      <c r="AH946" s="62"/>
      <c r="AI946" s="62"/>
    </row>
    <row r="947" spans="1:35" ht="25.5" customHeight="1">
      <c r="A947" s="67" t="s">
        <v>2753</v>
      </c>
      <c r="B947" s="77" t="s">
        <v>467</v>
      </c>
      <c r="C947" s="49" t="s">
        <v>2461</v>
      </c>
      <c r="D947" s="49" t="s">
        <v>2911</v>
      </c>
      <c r="E947" s="426" t="s">
        <v>2754</v>
      </c>
      <c r="F947" s="426" t="s">
        <v>2755</v>
      </c>
      <c r="G947" s="435" t="s">
        <v>338</v>
      </c>
      <c r="H947" s="435" t="s">
        <v>2756</v>
      </c>
      <c r="I947" s="436" t="s">
        <v>2757</v>
      </c>
      <c r="J947" s="437" t="s">
        <v>2758</v>
      </c>
      <c r="K947" s="438" t="s">
        <v>3364</v>
      </c>
      <c r="L947" s="46"/>
      <c r="M947" s="55"/>
      <c r="N947" s="88">
        <v>0</v>
      </c>
      <c r="O947" s="89">
        <v>0</v>
      </c>
      <c r="P947" s="89">
        <v>0</v>
      </c>
      <c r="Q947" s="89">
        <v>0</v>
      </c>
      <c r="R947" s="240">
        <f>IF(N947="","",Q947-N947)</f>
        <v>0</v>
      </c>
      <c r="S947" s="90" t="str">
        <f>IF(N947=0,"",R947/N947)</f>
        <v/>
      </c>
      <c r="T947" s="240">
        <f>IF(O947="","",Q947-O947)</f>
        <v>0</v>
      </c>
      <c r="U947" s="90" t="str">
        <f>IF(O947=0,"",T947/O947)</f>
        <v/>
      </c>
      <c r="V947" s="240">
        <f>IF(P947="","",Q947-P947)</f>
        <v>0</v>
      </c>
      <c r="W947" s="90" t="str">
        <f>IF(P947=0,"",V947/P947)</f>
        <v/>
      </c>
      <c r="Y947" s="62"/>
      <c r="Z947" s="62"/>
      <c r="AA947" s="62"/>
      <c r="AB947" s="62"/>
      <c r="AC947" s="62"/>
      <c r="AD947" s="62"/>
      <c r="AE947" s="62"/>
      <c r="AF947" s="62"/>
      <c r="AG947" s="62"/>
      <c r="AH947" s="62"/>
      <c r="AI947" s="62"/>
    </row>
    <row r="948" spans="1:35" ht="25.5" customHeight="1">
      <c r="A948" s="65" t="s">
        <v>1959</v>
      </c>
      <c r="B948" s="76" t="s">
        <v>467</v>
      </c>
      <c r="C948" s="48" t="s">
        <v>2461</v>
      </c>
      <c r="D948" s="48" t="s">
        <v>2991</v>
      </c>
      <c r="E948" s="439" t="s">
        <v>2759</v>
      </c>
      <c r="F948" s="426" t="s">
        <v>2760</v>
      </c>
      <c r="G948" s="435" t="s">
        <v>340</v>
      </c>
      <c r="H948" s="435" t="s">
        <v>2761</v>
      </c>
      <c r="I948" s="436" t="s">
        <v>1960</v>
      </c>
      <c r="J948" s="437" t="s">
        <v>2758</v>
      </c>
      <c r="K948" s="438" t="s">
        <v>3364</v>
      </c>
      <c r="L948" s="46"/>
      <c r="M948" s="55"/>
      <c r="N948" s="88">
        <v>2869327.2</v>
      </c>
      <c r="O948" s="89">
        <v>2680000</v>
      </c>
      <c r="P948" s="89">
        <v>1950000</v>
      </c>
      <c r="Q948" s="89">
        <v>2870000</v>
      </c>
      <c r="R948" s="240">
        <f>IF(N948="","",Q948-N948)</f>
        <v>672.79999999981374</v>
      </c>
      <c r="S948" s="90">
        <f>IF(N948=0,"",R948/N948)</f>
        <v>2.3448005511529451E-4</v>
      </c>
      <c r="T948" s="240">
        <f>IF(O948="","",Q948-O948)</f>
        <v>190000</v>
      </c>
      <c r="U948" s="90">
        <f>IF(O948=0,"",T948/O948)</f>
        <v>7.0895522388059698E-2</v>
      </c>
      <c r="V948" s="240">
        <f>IF(P948="","",Q948-P948)</f>
        <v>920000</v>
      </c>
      <c r="W948" s="90">
        <f>IF(P948=0,"",V948/P948)</f>
        <v>0.47179487179487178</v>
      </c>
      <c r="Y948" s="62"/>
      <c r="Z948" s="62"/>
      <c r="AA948" s="62"/>
      <c r="AB948" s="62"/>
      <c r="AC948" s="62"/>
      <c r="AD948" s="62"/>
      <c r="AE948" s="62"/>
      <c r="AF948" s="62"/>
      <c r="AG948" s="62"/>
      <c r="AH948" s="62"/>
      <c r="AI948" s="62"/>
    </row>
    <row r="949" spans="1:35" ht="34.5" customHeight="1">
      <c r="A949" s="65" t="s">
        <v>2762</v>
      </c>
      <c r="B949" s="76" t="s">
        <v>467</v>
      </c>
      <c r="C949" s="48" t="s">
        <v>2461</v>
      </c>
      <c r="D949" s="48" t="s">
        <v>3001</v>
      </c>
      <c r="E949" s="439" t="s">
        <v>2763</v>
      </c>
      <c r="F949" s="426" t="s">
        <v>2764</v>
      </c>
      <c r="G949" s="435" t="s">
        <v>344</v>
      </c>
      <c r="H949" s="435" t="s">
        <v>2765</v>
      </c>
      <c r="I949" s="436" t="s">
        <v>2766</v>
      </c>
      <c r="J949" s="437" t="s">
        <v>2758</v>
      </c>
      <c r="K949" s="438" t="s">
        <v>3364</v>
      </c>
      <c r="L949" s="46"/>
      <c r="M949" s="55"/>
      <c r="N949" s="88">
        <v>351309.94</v>
      </c>
      <c r="O949" s="89">
        <v>340000</v>
      </c>
      <c r="P949" s="89">
        <v>175000</v>
      </c>
      <c r="Q949" s="89">
        <v>300000</v>
      </c>
      <c r="R949" s="240">
        <f>IF(N949="","",Q949-N949)</f>
        <v>-51309.94</v>
      </c>
      <c r="S949" s="90">
        <f>IF(N949=0,"",R949/N949)</f>
        <v>-0.14605319735615793</v>
      </c>
      <c r="T949" s="240">
        <f>IF(O949="","",Q949-O949)</f>
        <v>-40000</v>
      </c>
      <c r="U949" s="90">
        <f>IF(O949=0,"",T949/O949)</f>
        <v>-0.11764705882352941</v>
      </c>
      <c r="V949" s="240">
        <f>IF(P949="","",Q949-P949)</f>
        <v>125000</v>
      </c>
      <c r="W949" s="90">
        <f>IF(P949=0,"",V949/P949)</f>
        <v>0.7142857142857143</v>
      </c>
      <c r="Y949" s="62"/>
      <c r="Z949" s="62"/>
      <c r="AA949" s="62"/>
      <c r="AB949" s="62"/>
      <c r="AC949" s="62"/>
      <c r="AD949" s="62"/>
      <c r="AE949" s="62"/>
      <c r="AF949" s="62"/>
      <c r="AG949" s="62"/>
      <c r="AH949" s="62"/>
      <c r="AI949" s="62"/>
    </row>
    <row r="950" spans="1:35" ht="15.75" customHeight="1">
      <c r="A950" s="65" t="s">
        <v>2767</v>
      </c>
      <c r="B950" s="76" t="s">
        <v>467</v>
      </c>
      <c r="C950" s="48" t="s">
        <v>2461</v>
      </c>
      <c r="D950" s="48" t="s">
        <v>1314</v>
      </c>
      <c r="E950" s="439" t="s">
        <v>2768</v>
      </c>
      <c r="F950" s="426" t="s">
        <v>2769</v>
      </c>
      <c r="G950" s="435" t="s">
        <v>348</v>
      </c>
      <c r="H950" s="435" t="s">
        <v>2770</v>
      </c>
      <c r="I950" s="436" t="s">
        <v>2771</v>
      </c>
      <c r="J950" s="437" t="s">
        <v>2758</v>
      </c>
      <c r="K950" s="438" t="s">
        <v>3364</v>
      </c>
      <c r="L950" s="46"/>
      <c r="M950" s="55"/>
      <c r="N950" s="88">
        <v>474344.79000000004</v>
      </c>
      <c r="O950" s="89">
        <v>435000.00000000006</v>
      </c>
      <c r="P950" s="89">
        <v>170000</v>
      </c>
      <c r="Q950" s="89">
        <v>350000</v>
      </c>
      <c r="R950" s="240">
        <f>IF(N950="","",Q950-N950)</f>
        <v>-124344.79000000004</v>
      </c>
      <c r="S950" s="90">
        <f>IF(N950=0,"",R950/N950)</f>
        <v>-0.26214009855573628</v>
      </c>
      <c r="T950" s="240">
        <f>IF(O950="","",Q950-O950)</f>
        <v>-85000.000000000058</v>
      </c>
      <c r="U950" s="90">
        <f>IF(O950=0,"",T950/O950)</f>
        <v>-0.19540229885057481</v>
      </c>
      <c r="V950" s="240">
        <f>IF(P950="","",Q950-P950)</f>
        <v>180000</v>
      </c>
      <c r="W950" s="90">
        <f>IF(P950=0,"",V950/P950)</f>
        <v>1.0588235294117647</v>
      </c>
      <c r="Y950" s="62"/>
      <c r="Z950" s="62"/>
      <c r="AA950" s="62"/>
      <c r="AB950" s="62"/>
      <c r="AC950" s="62"/>
      <c r="AD950" s="62"/>
      <c r="AE950" s="62"/>
      <c r="AF950" s="62"/>
      <c r="AG950" s="62"/>
      <c r="AH950" s="62"/>
      <c r="AI950" s="62"/>
    </row>
    <row r="951" spans="1:35" ht="25.5" customHeight="1">
      <c r="A951" s="66" t="s">
        <v>1961</v>
      </c>
      <c r="B951" s="75" t="s">
        <v>467</v>
      </c>
      <c r="C951" s="52" t="s">
        <v>1962</v>
      </c>
      <c r="D951" s="52" t="s">
        <v>2993</v>
      </c>
      <c r="E951" s="434" t="s">
        <v>1964</v>
      </c>
      <c r="F951" s="420" t="s">
        <v>1963</v>
      </c>
      <c r="G951" s="435"/>
      <c r="H951" s="435"/>
      <c r="I951" s="436"/>
      <c r="J951" s="437"/>
      <c r="K951" s="438"/>
      <c r="L951" s="46"/>
      <c r="M951" s="55"/>
      <c r="N951" s="88">
        <v>0</v>
      </c>
      <c r="O951" s="89">
        <v>0</v>
      </c>
      <c r="P951" s="89">
        <v>0</v>
      </c>
      <c r="Q951" s="89">
        <v>0</v>
      </c>
      <c r="R951" s="240">
        <f>IF(N951="","",Q951-N951)</f>
        <v>0</v>
      </c>
      <c r="S951" s="90" t="str">
        <f>IF(N951=0,"",R951/N951)</f>
        <v/>
      </c>
      <c r="T951" s="240">
        <f>IF(O951="","",Q951-O951)</f>
        <v>0</v>
      </c>
      <c r="U951" s="90" t="str">
        <f>IF(O951=0,"",T951/O951)</f>
        <v/>
      </c>
      <c r="V951" s="240">
        <f>IF(P951="","",Q951-P951)</f>
        <v>0</v>
      </c>
      <c r="W951" s="90" t="str">
        <f>IF(P951=0,"",V951/P951)</f>
        <v/>
      </c>
      <c r="Y951" s="62"/>
      <c r="Z951" s="62"/>
      <c r="AA951" s="62"/>
      <c r="AB951" s="62"/>
      <c r="AC951" s="62"/>
      <c r="AD951" s="62"/>
      <c r="AE951" s="62"/>
      <c r="AF951" s="62"/>
      <c r="AG951" s="62"/>
      <c r="AH951" s="62"/>
      <c r="AI951" s="62"/>
    </row>
    <row r="952" spans="1:35" ht="25.5" customHeight="1">
      <c r="A952" s="65" t="s">
        <v>1965</v>
      </c>
      <c r="B952" s="76" t="s">
        <v>467</v>
      </c>
      <c r="C952" s="48" t="s">
        <v>1962</v>
      </c>
      <c r="D952" s="48" t="s">
        <v>2991</v>
      </c>
      <c r="E952" s="439" t="s">
        <v>1964</v>
      </c>
      <c r="F952" s="426" t="s">
        <v>1963</v>
      </c>
      <c r="G952" s="435" t="s">
        <v>771</v>
      </c>
      <c r="H952" s="435" t="s">
        <v>2619</v>
      </c>
      <c r="I952" s="436" t="s">
        <v>2620</v>
      </c>
      <c r="J952" s="437" t="s">
        <v>2624</v>
      </c>
      <c r="K952" s="438" t="s">
        <v>3366</v>
      </c>
      <c r="L952" s="46"/>
      <c r="M952" s="55"/>
      <c r="N952" s="88">
        <v>108909.09999999999</v>
      </c>
      <c r="O952" s="89">
        <v>101000</v>
      </c>
      <c r="P952" s="89">
        <v>90000</v>
      </c>
      <c r="Q952" s="89">
        <v>100000</v>
      </c>
      <c r="R952" s="240">
        <f>IF(N952="","",Q952-N952)</f>
        <v>-8909.0999999999913</v>
      </c>
      <c r="S952" s="90">
        <f>IF(N952=0,"",R952/N952)</f>
        <v>-8.1803081652497278E-2</v>
      </c>
      <c r="T952" s="240">
        <f>IF(O952="","",Q952-O952)</f>
        <v>-1000</v>
      </c>
      <c r="U952" s="90">
        <f>IF(O952=0,"",T952/O952)</f>
        <v>-9.9009900990099011E-3</v>
      </c>
      <c r="V952" s="240">
        <f>IF(P952="","",Q952-P952)</f>
        <v>10000</v>
      </c>
      <c r="W952" s="90">
        <f>IF(P952=0,"",V952/P952)</f>
        <v>0.1111111111111111</v>
      </c>
      <c r="Y952" s="62"/>
      <c r="Z952" s="62"/>
      <c r="AA952" s="62"/>
      <c r="AB952" s="62"/>
      <c r="AC952" s="62"/>
      <c r="AD952" s="62"/>
      <c r="AE952" s="62"/>
      <c r="AF952" s="62"/>
      <c r="AG952" s="62"/>
      <c r="AH952" s="62"/>
      <c r="AI952" s="62"/>
    </row>
    <row r="953" spans="1:35" ht="25.5" customHeight="1">
      <c r="A953" s="65" t="s">
        <v>1966</v>
      </c>
      <c r="B953" s="76" t="s">
        <v>467</v>
      </c>
      <c r="C953" s="48" t="s">
        <v>1962</v>
      </c>
      <c r="D953" s="48" t="s">
        <v>3001</v>
      </c>
      <c r="E953" s="439" t="s">
        <v>1401</v>
      </c>
      <c r="F953" s="426" t="s">
        <v>1967</v>
      </c>
      <c r="G953" s="435" t="s">
        <v>334</v>
      </c>
      <c r="H953" s="435" t="s">
        <v>1423</v>
      </c>
      <c r="I953" s="436" t="s">
        <v>2623</v>
      </c>
      <c r="J953" s="437" t="s">
        <v>2624</v>
      </c>
      <c r="K953" s="438" t="s">
        <v>3366</v>
      </c>
      <c r="L953" s="46"/>
      <c r="M953" s="55"/>
      <c r="N953" s="88">
        <v>364420.93</v>
      </c>
      <c r="O953" s="89">
        <v>465000</v>
      </c>
      <c r="P953" s="89">
        <v>240000</v>
      </c>
      <c r="Q953" s="89">
        <v>365000</v>
      </c>
      <c r="R953" s="240">
        <f>IF(N953="","",Q953-N953)</f>
        <v>579.07000000000698</v>
      </c>
      <c r="S953" s="90">
        <f>IF(N953=0,"",R953/N953)</f>
        <v>1.5890141106878987E-3</v>
      </c>
      <c r="T953" s="240">
        <f>IF(O953="","",Q953-O953)</f>
        <v>-100000</v>
      </c>
      <c r="U953" s="90">
        <f>IF(O953=0,"",T953/O953)</f>
        <v>-0.21505376344086022</v>
      </c>
      <c r="V953" s="240">
        <f>IF(P953="","",Q953-P953)</f>
        <v>125000</v>
      </c>
      <c r="W953" s="90">
        <f>IF(P953=0,"",V953/P953)</f>
        <v>0.52083333333333337</v>
      </c>
      <c r="Y953" s="62"/>
      <c r="Z953" s="62"/>
      <c r="AA953" s="62"/>
      <c r="AB953" s="62"/>
      <c r="AC953" s="62"/>
      <c r="AD953" s="62"/>
      <c r="AE953" s="62"/>
      <c r="AF953" s="62"/>
      <c r="AG953" s="62"/>
      <c r="AH953" s="62"/>
      <c r="AI953" s="62"/>
    </row>
    <row r="954" spans="1:35" ht="15.75" customHeight="1">
      <c r="A954" s="66" t="s">
        <v>1402</v>
      </c>
      <c r="B954" s="75" t="s">
        <v>467</v>
      </c>
      <c r="C954" s="52" t="s">
        <v>2462</v>
      </c>
      <c r="D954" s="52" t="s">
        <v>2993</v>
      </c>
      <c r="E954" s="434" t="s">
        <v>1404</v>
      </c>
      <c r="F954" s="420" t="s">
        <v>1403</v>
      </c>
      <c r="G954" s="435"/>
      <c r="H954" s="435"/>
      <c r="I954" s="436"/>
      <c r="J954" s="437"/>
      <c r="K954" s="438"/>
      <c r="L954" s="46"/>
      <c r="M954" s="55"/>
      <c r="N954" s="88">
        <v>0</v>
      </c>
      <c r="O954" s="89">
        <v>0</v>
      </c>
      <c r="P954" s="89">
        <v>0</v>
      </c>
      <c r="Q954" s="89">
        <v>0</v>
      </c>
      <c r="R954" s="240">
        <f>IF(N954="","",Q954-N954)</f>
        <v>0</v>
      </c>
      <c r="S954" s="90" t="str">
        <f>IF(N954=0,"",R954/N954)</f>
        <v/>
      </c>
      <c r="T954" s="240">
        <f>IF(O954="","",Q954-O954)</f>
        <v>0</v>
      </c>
      <c r="U954" s="90" t="str">
        <f>IF(O954=0,"",T954/O954)</f>
        <v/>
      </c>
      <c r="V954" s="240">
        <f>IF(P954="","",Q954-P954)</f>
        <v>0</v>
      </c>
      <c r="W954" s="90" t="str">
        <f>IF(P954=0,"",V954/P954)</f>
        <v/>
      </c>
      <c r="Y954" s="62"/>
      <c r="Z954" s="62"/>
      <c r="AA954" s="62"/>
      <c r="AB954" s="62"/>
      <c r="AC954" s="62"/>
      <c r="AD954" s="62"/>
      <c r="AE954" s="62"/>
      <c r="AF954" s="62"/>
      <c r="AG954" s="62"/>
      <c r="AH954" s="62"/>
      <c r="AI954" s="62"/>
    </row>
    <row r="955" spans="1:35" ht="15.75" customHeight="1">
      <c r="A955" s="65" t="s">
        <v>1405</v>
      </c>
      <c r="B955" s="76" t="s">
        <v>467</v>
      </c>
      <c r="C955" s="48" t="s">
        <v>2462</v>
      </c>
      <c r="D955" s="48" t="s">
        <v>2991</v>
      </c>
      <c r="E955" s="439" t="s">
        <v>1404</v>
      </c>
      <c r="F955" s="426" t="s">
        <v>1403</v>
      </c>
      <c r="G955" s="435" t="s">
        <v>220</v>
      </c>
      <c r="H955" s="435" t="s">
        <v>3425</v>
      </c>
      <c r="I955" s="436" t="s">
        <v>1406</v>
      </c>
      <c r="J955" s="437" t="s">
        <v>3377</v>
      </c>
      <c r="K955" s="438" t="s">
        <v>3379</v>
      </c>
      <c r="L955" s="46"/>
      <c r="M955" s="55"/>
      <c r="N955" s="88">
        <v>662540.9</v>
      </c>
      <c r="O955" s="89">
        <v>360000</v>
      </c>
      <c r="P955" s="89">
        <v>175000</v>
      </c>
      <c r="Q955" s="89">
        <v>420000</v>
      </c>
      <c r="R955" s="240">
        <f>IF(N955="","",Q955-N955)</f>
        <v>-242540.90000000002</v>
      </c>
      <c r="S955" s="90">
        <f>IF(N955=0,"",R955/N955)</f>
        <v>-0.36607687163162306</v>
      </c>
      <c r="T955" s="240">
        <f>IF(O955="","",Q955-O955)</f>
        <v>60000</v>
      </c>
      <c r="U955" s="90">
        <f>IF(O955=0,"",T955/O955)</f>
        <v>0.16666666666666666</v>
      </c>
      <c r="V955" s="240">
        <f>IF(P955="","",Q955-P955)</f>
        <v>245000</v>
      </c>
      <c r="W955" s="90">
        <f>IF(P955=0,"",V955/P955)</f>
        <v>1.4</v>
      </c>
      <c r="Y955" s="62"/>
      <c r="Z955" s="62"/>
      <c r="AA955" s="62"/>
      <c r="AB955" s="62"/>
      <c r="AC955" s="62"/>
      <c r="AD955" s="62"/>
      <c r="AE955" s="62"/>
      <c r="AF955" s="62"/>
      <c r="AG955" s="62"/>
      <c r="AH955" s="62"/>
      <c r="AI955" s="62"/>
    </row>
    <row r="956" spans="1:35" ht="25.5" customHeight="1">
      <c r="A956" s="66" t="s">
        <v>1407</v>
      </c>
      <c r="B956" s="75" t="s">
        <v>467</v>
      </c>
      <c r="C956" s="52" t="s">
        <v>1991</v>
      </c>
      <c r="D956" s="52" t="s">
        <v>2993</v>
      </c>
      <c r="E956" s="434" t="s">
        <v>4376</v>
      </c>
      <c r="F956" s="420" t="s">
        <v>4377</v>
      </c>
      <c r="G956" s="435"/>
      <c r="H956" s="435"/>
      <c r="I956" s="436"/>
      <c r="J956" s="437"/>
      <c r="K956" s="438"/>
      <c r="L956" s="46"/>
      <c r="M956" s="55"/>
      <c r="N956" s="88">
        <v>0</v>
      </c>
      <c r="O956" s="89">
        <v>0</v>
      </c>
      <c r="P956" s="89">
        <v>0</v>
      </c>
      <c r="Q956" s="89">
        <v>0</v>
      </c>
      <c r="R956" s="240">
        <f>IF(N956="","",Q956-N956)</f>
        <v>0</v>
      </c>
      <c r="S956" s="90" t="str">
        <f>IF(N956=0,"",R956/N956)</f>
        <v/>
      </c>
      <c r="T956" s="240">
        <f>IF(O956="","",Q956-O956)</f>
        <v>0</v>
      </c>
      <c r="U956" s="90" t="str">
        <f>IF(O956=0,"",T956/O956)</f>
        <v/>
      </c>
      <c r="V956" s="240">
        <f>IF(P956="","",Q956-P956)</f>
        <v>0</v>
      </c>
      <c r="W956" s="90" t="str">
        <f>IF(P956=0,"",V956/P956)</f>
        <v/>
      </c>
      <c r="Y956" s="62"/>
      <c r="Z956" s="62"/>
      <c r="AA956" s="62"/>
      <c r="AB956" s="62"/>
      <c r="AC956" s="62"/>
      <c r="AD956" s="62"/>
      <c r="AE956" s="62"/>
      <c r="AF956" s="62"/>
      <c r="AG956" s="62"/>
      <c r="AH956" s="62"/>
      <c r="AI956" s="62"/>
    </row>
    <row r="957" spans="1:35" ht="25.5" customHeight="1">
      <c r="A957" s="65" t="s">
        <v>1408</v>
      </c>
      <c r="B957" s="76" t="s">
        <v>467</v>
      </c>
      <c r="C957" s="48" t="s">
        <v>1991</v>
      </c>
      <c r="D957" s="48" t="s">
        <v>2991</v>
      </c>
      <c r="E957" s="439" t="s">
        <v>4376</v>
      </c>
      <c r="F957" s="426" t="s">
        <v>4377</v>
      </c>
      <c r="G957" s="435" t="s">
        <v>216</v>
      </c>
      <c r="H957" s="435" t="s">
        <v>3426</v>
      </c>
      <c r="I957" s="436" t="s">
        <v>1902</v>
      </c>
      <c r="J957" s="437" t="s">
        <v>3377</v>
      </c>
      <c r="K957" s="438" t="s">
        <v>3379</v>
      </c>
      <c r="L957" s="46"/>
      <c r="M957" s="55"/>
      <c r="N957" s="88">
        <v>13880</v>
      </c>
      <c r="O957" s="89">
        <v>9600</v>
      </c>
      <c r="P957" s="89">
        <v>7000</v>
      </c>
      <c r="Q957" s="89">
        <v>7000</v>
      </c>
      <c r="R957" s="240">
        <f>IF(N957="","",Q957-N957)</f>
        <v>-6880</v>
      </c>
      <c r="S957" s="90">
        <f>IF(N957=0,"",R957/N957)</f>
        <v>-0.49567723342939479</v>
      </c>
      <c r="T957" s="240">
        <f>IF(O957="","",Q957-O957)</f>
        <v>-2600</v>
      </c>
      <c r="U957" s="90">
        <f>IF(O957=0,"",T957/O957)</f>
        <v>-0.27083333333333331</v>
      </c>
      <c r="V957" s="240">
        <f>IF(P957="","",Q957-P957)</f>
        <v>0</v>
      </c>
      <c r="W957" s="90">
        <f>IF(P957=0,"",V957/P957)</f>
        <v>0</v>
      </c>
      <c r="Y957" s="62"/>
      <c r="Z957" s="62"/>
      <c r="AA957" s="62"/>
      <c r="AB957" s="62"/>
      <c r="AC957" s="62"/>
      <c r="AD957" s="62"/>
      <c r="AE957" s="62"/>
      <c r="AF957" s="62"/>
      <c r="AG957" s="62"/>
      <c r="AH957" s="62"/>
      <c r="AI957" s="62"/>
    </row>
    <row r="958" spans="1:35" ht="25.5" customHeight="1">
      <c r="A958" s="64" t="s">
        <v>1409</v>
      </c>
      <c r="B958" s="86" t="s">
        <v>1410</v>
      </c>
      <c r="C958" s="87" t="s">
        <v>2992</v>
      </c>
      <c r="D958" s="87" t="s">
        <v>2993</v>
      </c>
      <c r="E958" s="415" t="s">
        <v>1412</v>
      </c>
      <c r="F958" s="415" t="s">
        <v>1411</v>
      </c>
      <c r="G958" s="416"/>
      <c r="H958" s="416"/>
      <c r="I958" s="417"/>
      <c r="J958" s="418"/>
      <c r="K958" s="419"/>
      <c r="L958" s="46"/>
      <c r="M958" s="96"/>
      <c r="N958" s="88">
        <v>0</v>
      </c>
      <c r="O958" s="89">
        <v>0</v>
      </c>
      <c r="P958" s="89">
        <v>0</v>
      </c>
      <c r="Q958" s="89">
        <v>0</v>
      </c>
      <c r="R958" s="240">
        <f>IF(N958="","",Q958-N958)</f>
        <v>0</v>
      </c>
      <c r="S958" s="90" t="str">
        <f>IF(N958=0,"",R958/N958)</f>
        <v/>
      </c>
      <c r="T958" s="240">
        <f>IF(O958="","",Q958-O958)</f>
        <v>0</v>
      </c>
      <c r="U958" s="90" t="str">
        <f>IF(O958=0,"",T958/O958)</f>
        <v/>
      </c>
      <c r="V958" s="240">
        <f>IF(P958="","",Q958-P958)</f>
        <v>0</v>
      </c>
      <c r="W958" s="90" t="str">
        <f>IF(P958=0,"",V958/P958)</f>
        <v/>
      </c>
      <c r="Y958" s="62"/>
      <c r="Z958" s="62"/>
      <c r="AA958" s="62"/>
      <c r="AB958" s="62"/>
      <c r="AC958" s="62"/>
      <c r="AD958" s="62"/>
      <c r="AE958" s="62"/>
      <c r="AF958" s="62"/>
      <c r="AG958" s="62"/>
      <c r="AH958" s="62"/>
      <c r="AI958" s="62"/>
    </row>
    <row r="959" spans="1:35" ht="15.75" customHeight="1">
      <c r="A959" s="66" t="s">
        <v>1413</v>
      </c>
      <c r="B959" s="75" t="s">
        <v>1410</v>
      </c>
      <c r="C959" s="52" t="s">
        <v>2994</v>
      </c>
      <c r="D959" s="52" t="s">
        <v>2993</v>
      </c>
      <c r="E959" s="434" t="s">
        <v>1414</v>
      </c>
      <c r="F959" s="420" t="s">
        <v>1414</v>
      </c>
      <c r="G959" s="435"/>
      <c r="H959" s="435"/>
      <c r="I959" s="436"/>
      <c r="J959" s="437"/>
      <c r="K959" s="438"/>
      <c r="L959" s="46"/>
      <c r="M959" s="55"/>
      <c r="N959" s="88">
        <v>0</v>
      </c>
      <c r="O959" s="89">
        <v>0</v>
      </c>
      <c r="P959" s="89">
        <v>0</v>
      </c>
      <c r="Q959" s="89">
        <v>0</v>
      </c>
      <c r="R959" s="240">
        <f>IF(N959="","",Q959-N959)</f>
        <v>0</v>
      </c>
      <c r="S959" s="90" t="str">
        <f>IF(N959=0,"",R959/N959)</f>
        <v/>
      </c>
      <c r="T959" s="240">
        <f>IF(O959="","",Q959-O959)</f>
        <v>0</v>
      </c>
      <c r="U959" s="90" t="str">
        <f>IF(O959=0,"",T959/O959)</f>
        <v/>
      </c>
      <c r="V959" s="240">
        <f>IF(P959="","",Q959-P959)</f>
        <v>0</v>
      </c>
      <c r="W959" s="90" t="str">
        <f>IF(P959=0,"",V959/P959)</f>
        <v/>
      </c>
      <c r="Y959" s="62"/>
      <c r="Z959" s="62"/>
      <c r="AA959" s="62"/>
      <c r="AB959" s="62"/>
      <c r="AC959" s="62"/>
      <c r="AD959" s="62"/>
      <c r="AE959" s="62"/>
      <c r="AF959" s="62"/>
      <c r="AG959" s="62"/>
      <c r="AH959" s="62"/>
      <c r="AI959" s="62"/>
    </row>
    <row r="960" spans="1:35" ht="15.75" customHeight="1">
      <c r="A960" s="65" t="s">
        <v>1415</v>
      </c>
      <c r="B960" s="76" t="s">
        <v>1410</v>
      </c>
      <c r="C960" s="48" t="s">
        <v>2994</v>
      </c>
      <c r="D960" s="48" t="s">
        <v>2991</v>
      </c>
      <c r="E960" s="439" t="s">
        <v>1416</v>
      </c>
      <c r="F960" s="426" t="s">
        <v>5186</v>
      </c>
      <c r="G960" s="435" t="s">
        <v>389</v>
      </c>
      <c r="H960" s="435" t="s">
        <v>2772</v>
      </c>
      <c r="I960" s="436" t="s">
        <v>2773</v>
      </c>
      <c r="J960" s="437" t="s">
        <v>3369</v>
      </c>
      <c r="K960" s="438" t="s">
        <v>3370</v>
      </c>
      <c r="L960" s="46"/>
      <c r="M960" s="55"/>
      <c r="N960" s="88">
        <v>18724372.07</v>
      </c>
      <c r="O960" s="89">
        <v>18000000</v>
      </c>
      <c r="P960" s="89">
        <v>13500000</v>
      </c>
      <c r="Q960" s="89">
        <v>13500000</v>
      </c>
      <c r="R960" s="240">
        <f>IF(N960="","",Q960-N960)</f>
        <v>-5224372.07</v>
      </c>
      <c r="S960" s="90">
        <f>IF(N960=0,"",R960/N960)</f>
        <v>-0.27901454053940938</v>
      </c>
      <c r="T960" s="240">
        <f>IF(O960="","",Q960-O960)</f>
        <v>-4500000</v>
      </c>
      <c r="U960" s="90">
        <f>IF(O960=0,"",T960/O960)</f>
        <v>-0.25</v>
      </c>
      <c r="V960" s="240">
        <f>IF(P960="","",Q960-P960)</f>
        <v>0</v>
      </c>
      <c r="W960" s="90">
        <f>IF(P960=0,"",V960/P960)</f>
        <v>0</v>
      </c>
      <c r="Y960" s="62"/>
      <c r="Z960" s="62"/>
      <c r="AA960" s="62"/>
      <c r="AB960" s="62"/>
      <c r="AC960" s="62"/>
      <c r="AD960" s="62"/>
      <c r="AE960" s="62"/>
      <c r="AF960" s="62"/>
      <c r="AG960" s="62"/>
      <c r="AH960" s="62"/>
      <c r="AI960" s="62"/>
    </row>
    <row r="961" spans="1:35" ht="15.75" customHeight="1">
      <c r="A961" s="65" t="s">
        <v>1417</v>
      </c>
      <c r="B961" s="76" t="s">
        <v>1410</v>
      </c>
      <c r="C961" s="48" t="s">
        <v>2994</v>
      </c>
      <c r="D961" s="48" t="s">
        <v>3001</v>
      </c>
      <c r="E961" s="439" t="s">
        <v>1418</v>
      </c>
      <c r="F961" s="426" t="s">
        <v>5187</v>
      </c>
      <c r="G961" s="435" t="s">
        <v>390</v>
      </c>
      <c r="H961" s="435" t="s">
        <v>2774</v>
      </c>
      <c r="I961" s="436" t="s">
        <v>1419</v>
      </c>
      <c r="J961" s="437" t="s">
        <v>3369</v>
      </c>
      <c r="K961" s="438" t="s">
        <v>3370</v>
      </c>
      <c r="L961" s="46"/>
      <c r="M961" s="55"/>
      <c r="N961" s="88">
        <v>1815009.13</v>
      </c>
      <c r="O961" s="89">
        <v>2000000</v>
      </c>
      <c r="P961" s="89">
        <v>117000</v>
      </c>
      <c r="Q961" s="89">
        <v>150000</v>
      </c>
      <c r="R961" s="240">
        <f>IF(N961="","",Q961-N961)</f>
        <v>-1665009.13</v>
      </c>
      <c r="S961" s="90">
        <f>IF(N961=0,"",R961/N961)</f>
        <v>-0.91735578762625836</v>
      </c>
      <c r="T961" s="240">
        <f>IF(O961="","",Q961-O961)</f>
        <v>-1850000</v>
      </c>
      <c r="U961" s="90">
        <f>IF(O961=0,"",T961/O961)</f>
        <v>-0.92500000000000004</v>
      </c>
      <c r="V961" s="240">
        <f>IF(P961="","",Q961-P961)</f>
        <v>33000</v>
      </c>
      <c r="W961" s="90">
        <f>IF(P961=0,"",V961/P961)</f>
        <v>0.28205128205128205</v>
      </c>
      <c r="Y961" s="62"/>
      <c r="Z961" s="62"/>
      <c r="AA961" s="62"/>
      <c r="AB961" s="62"/>
      <c r="AC961" s="62"/>
      <c r="AD961" s="62"/>
      <c r="AE961" s="62"/>
      <c r="AF961" s="62"/>
      <c r="AG961" s="62"/>
      <c r="AH961" s="62"/>
      <c r="AI961" s="62"/>
    </row>
    <row r="962" spans="1:35" ht="15.75" customHeight="1">
      <c r="A962" s="65" t="s">
        <v>1420</v>
      </c>
      <c r="B962" s="76" t="s">
        <v>1410</v>
      </c>
      <c r="C962" s="48" t="s">
        <v>2994</v>
      </c>
      <c r="D962" s="48" t="s">
        <v>2463</v>
      </c>
      <c r="E962" s="439" t="s">
        <v>1422</v>
      </c>
      <c r="F962" s="426" t="s">
        <v>1421</v>
      </c>
      <c r="G962" s="435" t="s">
        <v>392</v>
      </c>
      <c r="H962" s="435" t="s">
        <v>2775</v>
      </c>
      <c r="I962" s="436" t="s">
        <v>2776</v>
      </c>
      <c r="J962" s="437" t="s">
        <v>3369</v>
      </c>
      <c r="K962" s="438" t="s">
        <v>3370</v>
      </c>
      <c r="L962" s="46"/>
      <c r="M962" s="55"/>
      <c r="N962" s="88">
        <v>419146.41</v>
      </c>
      <c r="O962" s="89">
        <v>300000</v>
      </c>
      <c r="P962" s="89">
        <v>300000</v>
      </c>
      <c r="Q962" s="89">
        <v>300000</v>
      </c>
      <c r="R962" s="240">
        <f>IF(N962="","",Q962-N962)</f>
        <v>-119146.40999999997</v>
      </c>
      <c r="S962" s="90">
        <f>IF(N962=0,"",R962/N962)</f>
        <v>-0.28425964569277828</v>
      </c>
      <c r="T962" s="240">
        <f>IF(O962="","",Q962-O962)</f>
        <v>0</v>
      </c>
      <c r="U962" s="90">
        <f>IF(O962=0,"",T962/O962)</f>
        <v>0</v>
      </c>
      <c r="V962" s="240">
        <f>IF(P962="","",Q962-P962)</f>
        <v>0</v>
      </c>
      <c r="W962" s="90">
        <f>IF(P962=0,"",V962/P962)</f>
        <v>0</v>
      </c>
      <c r="Y962" s="62"/>
      <c r="Z962" s="62"/>
      <c r="AA962" s="62"/>
      <c r="AB962" s="62"/>
      <c r="AC962" s="62"/>
      <c r="AD962" s="62"/>
      <c r="AE962" s="62"/>
      <c r="AF962" s="62"/>
      <c r="AG962" s="62"/>
      <c r="AH962" s="62"/>
      <c r="AI962" s="62"/>
    </row>
    <row r="963" spans="1:35" ht="25.5" customHeight="1">
      <c r="A963" s="64" t="s">
        <v>1424</v>
      </c>
      <c r="B963" s="86" t="s">
        <v>1425</v>
      </c>
      <c r="C963" s="87" t="s">
        <v>2992</v>
      </c>
      <c r="D963" s="87" t="s">
        <v>2993</v>
      </c>
      <c r="E963" s="415" t="s">
        <v>1427</v>
      </c>
      <c r="F963" s="415" t="s">
        <v>1426</v>
      </c>
      <c r="G963" s="416"/>
      <c r="H963" s="416"/>
      <c r="I963" s="417"/>
      <c r="J963" s="418"/>
      <c r="K963" s="419"/>
      <c r="L963" s="46"/>
      <c r="M963" s="96"/>
      <c r="N963" s="88">
        <v>0</v>
      </c>
      <c r="O963" s="89">
        <v>0</v>
      </c>
      <c r="P963" s="89">
        <v>0</v>
      </c>
      <c r="Q963" s="89">
        <v>0</v>
      </c>
      <c r="R963" s="240">
        <f>IF(N963="","",Q963-N963)</f>
        <v>0</v>
      </c>
      <c r="S963" s="90" t="str">
        <f>IF(N963=0,"",R963/N963)</f>
        <v/>
      </c>
      <c r="T963" s="240">
        <f>IF(O963="","",Q963-O963)</f>
        <v>0</v>
      </c>
      <c r="U963" s="90" t="str">
        <f>IF(O963=0,"",T963/O963)</f>
        <v/>
      </c>
      <c r="V963" s="240">
        <f>IF(P963="","",Q963-P963)</f>
        <v>0</v>
      </c>
      <c r="W963" s="90" t="str">
        <f>IF(P963=0,"",V963/P963)</f>
        <v/>
      </c>
      <c r="Y963" s="62"/>
      <c r="Z963" s="62"/>
      <c r="AA963" s="62"/>
      <c r="AB963" s="62"/>
      <c r="AC963" s="62"/>
      <c r="AD963" s="62"/>
      <c r="AE963" s="62"/>
      <c r="AF963" s="62"/>
      <c r="AG963" s="62"/>
      <c r="AH963" s="62"/>
      <c r="AI963" s="62"/>
    </row>
    <row r="964" spans="1:35" ht="16.5" customHeight="1">
      <c r="A964" s="66" t="s">
        <v>1428</v>
      </c>
      <c r="B964" s="75" t="s">
        <v>1425</v>
      </c>
      <c r="C964" s="52" t="s">
        <v>2994</v>
      </c>
      <c r="D964" s="52" t="s">
        <v>2993</v>
      </c>
      <c r="E964" s="434" t="s">
        <v>1430</v>
      </c>
      <c r="F964" s="420" t="s">
        <v>1429</v>
      </c>
      <c r="G964" s="435"/>
      <c r="H964" s="435"/>
      <c r="I964" s="436"/>
      <c r="J964" s="437"/>
      <c r="K964" s="438"/>
      <c r="L964" s="46"/>
      <c r="M964" s="55"/>
      <c r="N964" s="88">
        <v>0</v>
      </c>
      <c r="O964" s="89">
        <v>0</v>
      </c>
      <c r="P964" s="89">
        <v>0</v>
      </c>
      <c r="Q964" s="89">
        <v>0</v>
      </c>
      <c r="R964" s="240">
        <f>IF(N964="","",Q964-N964)</f>
        <v>0</v>
      </c>
      <c r="S964" s="90" t="str">
        <f>IF(N964=0,"",R964/N964)</f>
        <v/>
      </c>
      <c r="T964" s="240">
        <f>IF(O964="","",Q964-O964)</f>
        <v>0</v>
      </c>
      <c r="U964" s="90" t="str">
        <f>IF(O964=0,"",T964/O964)</f>
        <v/>
      </c>
      <c r="V964" s="240">
        <f>IF(P964="","",Q964-P964)</f>
        <v>0</v>
      </c>
      <c r="W964" s="90" t="str">
        <f>IF(P964=0,"",V964/P964)</f>
        <v/>
      </c>
      <c r="Y964" s="62"/>
      <c r="Z964" s="62"/>
      <c r="AA964" s="62"/>
      <c r="AB964" s="62"/>
      <c r="AC964" s="62"/>
      <c r="AD964" s="62"/>
      <c r="AE964" s="62"/>
      <c r="AF964" s="62"/>
      <c r="AG964" s="62"/>
      <c r="AH964" s="62"/>
      <c r="AI964" s="62"/>
    </row>
    <row r="965" spans="1:35" ht="27.75" customHeight="1">
      <c r="A965" s="65" t="s">
        <v>1431</v>
      </c>
      <c r="B965" s="76" t="s">
        <v>1425</v>
      </c>
      <c r="C965" s="48" t="s">
        <v>2994</v>
      </c>
      <c r="D965" s="48" t="s">
        <v>2991</v>
      </c>
      <c r="E965" s="439" t="s">
        <v>1433</v>
      </c>
      <c r="F965" s="426" t="s">
        <v>1432</v>
      </c>
      <c r="G965" s="435" t="s">
        <v>386</v>
      </c>
      <c r="H965" s="399" t="s">
        <v>4975</v>
      </c>
      <c r="I965" s="436" t="s">
        <v>2778</v>
      </c>
      <c r="J965" s="437" t="s">
        <v>3367</v>
      </c>
      <c r="K965" s="438" t="s">
        <v>3368</v>
      </c>
      <c r="L965" s="46"/>
      <c r="M965" s="55"/>
      <c r="N965" s="88">
        <v>2551405.37</v>
      </c>
      <c r="O965" s="89">
        <v>2580000</v>
      </c>
      <c r="P965" s="89">
        <v>2246000</v>
      </c>
      <c r="Q965" s="89">
        <v>2500000</v>
      </c>
      <c r="R965" s="240">
        <f>IF(N965="","",Q965-N965)</f>
        <v>-51405.370000000112</v>
      </c>
      <c r="S965" s="90">
        <f>IF(N965=0,"",R965/N965)</f>
        <v>-2.0147864625682788E-2</v>
      </c>
      <c r="T965" s="240">
        <f>IF(O965="","",Q965-O965)</f>
        <v>-80000</v>
      </c>
      <c r="U965" s="90">
        <f>IF(O965=0,"",T965/O965)</f>
        <v>-3.1007751937984496E-2</v>
      </c>
      <c r="V965" s="240">
        <f>IF(P965="","",Q965-P965)</f>
        <v>254000</v>
      </c>
      <c r="W965" s="90">
        <f>IF(P965=0,"",V965/P965)</f>
        <v>0.11308993766696349</v>
      </c>
      <c r="Y965" s="62"/>
      <c r="Z965" s="62"/>
      <c r="AA965" s="62"/>
      <c r="AB965" s="62"/>
      <c r="AC965" s="62"/>
      <c r="AD965" s="62"/>
      <c r="AE965" s="62"/>
      <c r="AF965" s="62"/>
      <c r="AG965" s="62"/>
      <c r="AH965" s="62"/>
      <c r="AI965" s="62"/>
    </row>
    <row r="966" spans="1:35" ht="24.75" customHeight="1">
      <c r="A966" s="66" t="s">
        <v>1434</v>
      </c>
      <c r="B966" s="75" t="s">
        <v>1425</v>
      </c>
      <c r="C966" s="52" t="s">
        <v>2995</v>
      </c>
      <c r="D966" s="52" t="s">
        <v>2993</v>
      </c>
      <c r="E966" s="434" t="s">
        <v>1436</v>
      </c>
      <c r="F966" s="420" t="s">
        <v>1435</v>
      </c>
      <c r="G966" s="435"/>
      <c r="H966" s="435"/>
      <c r="I966" s="436"/>
      <c r="J966" s="437"/>
      <c r="K966" s="438"/>
      <c r="L966" s="46"/>
      <c r="M966" s="55"/>
      <c r="N966" s="88">
        <v>0</v>
      </c>
      <c r="O966" s="89">
        <v>0</v>
      </c>
      <c r="P966" s="89">
        <v>0</v>
      </c>
      <c r="Q966" s="89">
        <v>0</v>
      </c>
      <c r="R966" s="240">
        <f>IF(N966="","",Q966-N966)</f>
        <v>0</v>
      </c>
      <c r="S966" s="90" t="str">
        <f>IF(N966=0,"",R966/N966)</f>
        <v/>
      </c>
      <c r="T966" s="240">
        <f>IF(O966="","",Q966-O966)</f>
        <v>0</v>
      </c>
      <c r="U966" s="90" t="str">
        <f>IF(O966=0,"",T966/O966)</f>
        <v/>
      </c>
      <c r="V966" s="240">
        <f>IF(P966="","",Q966-P966)</f>
        <v>0</v>
      </c>
      <c r="W966" s="90" t="str">
        <f>IF(P966=0,"",V966/P966)</f>
        <v/>
      </c>
      <c r="Y966" s="62"/>
      <c r="Z966" s="62"/>
      <c r="AA966" s="62"/>
      <c r="AB966" s="62"/>
      <c r="AC966" s="62"/>
      <c r="AD966" s="62"/>
      <c r="AE966" s="62"/>
      <c r="AF966" s="62"/>
      <c r="AG966" s="62"/>
      <c r="AH966" s="62"/>
      <c r="AI966" s="62"/>
    </row>
    <row r="967" spans="1:35" ht="16.5" customHeight="1">
      <c r="A967" s="67" t="s">
        <v>2779</v>
      </c>
      <c r="B967" s="77" t="s">
        <v>1425</v>
      </c>
      <c r="C967" s="49" t="s">
        <v>2995</v>
      </c>
      <c r="D967" s="49" t="s">
        <v>2911</v>
      </c>
      <c r="E967" s="426" t="s">
        <v>2780</v>
      </c>
      <c r="F967" s="426" t="s">
        <v>2781</v>
      </c>
      <c r="G967" s="398" t="s">
        <v>354</v>
      </c>
      <c r="H967" s="398" t="s">
        <v>2782</v>
      </c>
      <c r="I967" s="430" t="s">
        <v>2783</v>
      </c>
      <c r="J967" s="437" t="s">
        <v>3367</v>
      </c>
      <c r="K967" s="438" t="s">
        <v>3368</v>
      </c>
      <c r="L967" s="46"/>
      <c r="M967" s="55"/>
      <c r="N967" s="88">
        <v>34835.32</v>
      </c>
      <c r="O967" s="89">
        <v>30000</v>
      </c>
      <c r="P967" s="89">
        <v>80000</v>
      </c>
      <c r="Q967" s="89">
        <v>15000</v>
      </c>
      <c r="R967" s="240">
        <f>IF(N967="","",Q967-N967)</f>
        <v>-19835.32</v>
      </c>
      <c r="S967" s="90">
        <f>IF(N967=0,"",R967/N967)</f>
        <v>-0.5694025489072585</v>
      </c>
      <c r="T967" s="240">
        <f>IF(O967="","",Q967-O967)</f>
        <v>-15000</v>
      </c>
      <c r="U967" s="90">
        <f>IF(O967=0,"",T967/O967)</f>
        <v>-0.5</v>
      </c>
      <c r="V967" s="240">
        <f>IF(P967="","",Q967-P967)</f>
        <v>-65000</v>
      </c>
      <c r="W967" s="90">
        <f>IF(P967=0,"",V967/P967)</f>
        <v>-0.8125</v>
      </c>
      <c r="Y967" s="62"/>
      <c r="Z967" s="62"/>
      <c r="AA967" s="62"/>
      <c r="AB967" s="62"/>
      <c r="AC967" s="62"/>
      <c r="AD967" s="62"/>
      <c r="AE967" s="62"/>
      <c r="AF967" s="62"/>
      <c r="AG967" s="62"/>
      <c r="AH967" s="62"/>
      <c r="AI967" s="62"/>
    </row>
    <row r="968" spans="1:35" ht="27.75" customHeight="1">
      <c r="A968" s="65" t="s">
        <v>1437</v>
      </c>
      <c r="B968" s="76" t="s">
        <v>1425</v>
      </c>
      <c r="C968" s="48" t="s">
        <v>2995</v>
      </c>
      <c r="D968" s="48" t="s">
        <v>2991</v>
      </c>
      <c r="E968" s="439" t="s">
        <v>1438</v>
      </c>
      <c r="F968" s="426" t="s">
        <v>5188</v>
      </c>
      <c r="G968" s="435" t="s">
        <v>386</v>
      </c>
      <c r="H968" s="399" t="s">
        <v>4975</v>
      </c>
      <c r="I968" s="436" t="s">
        <v>2778</v>
      </c>
      <c r="J968" s="437" t="s">
        <v>3367</v>
      </c>
      <c r="K968" s="438" t="s">
        <v>3368</v>
      </c>
      <c r="L968" s="46"/>
      <c r="M968" s="55"/>
      <c r="N968" s="88">
        <v>0</v>
      </c>
      <c r="O968" s="89">
        <v>5000</v>
      </c>
      <c r="P968" s="89">
        <v>0</v>
      </c>
      <c r="Q968" s="89">
        <v>5000</v>
      </c>
      <c r="R968" s="240">
        <f>IF(N968="","",Q968-N968)</f>
        <v>5000</v>
      </c>
      <c r="S968" s="90" t="str">
        <f>IF(N968=0,"",R968/N968)</f>
        <v/>
      </c>
      <c r="T968" s="240">
        <f>IF(O968="","",Q968-O968)</f>
        <v>0</v>
      </c>
      <c r="U968" s="90">
        <f>IF(O968=0,"",T968/O968)</f>
        <v>0</v>
      </c>
      <c r="V968" s="240">
        <f>IF(P968="","",Q968-P968)</f>
        <v>5000</v>
      </c>
      <c r="W968" s="90" t="str">
        <f>IF(P968=0,"",V968/P968)</f>
        <v/>
      </c>
      <c r="Y968" s="62"/>
      <c r="Z968" s="62"/>
      <c r="AA968" s="62"/>
      <c r="AB968" s="62"/>
      <c r="AC968" s="62"/>
      <c r="AD968" s="62"/>
      <c r="AE968" s="62"/>
      <c r="AF968" s="62"/>
      <c r="AG968" s="62"/>
      <c r="AH968" s="62"/>
      <c r="AI968" s="62"/>
    </row>
    <row r="969" spans="1:35" ht="31.5">
      <c r="A969" s="65" t="s">
        <v>1439</v>
      </c>
      <c r="B969" s="76" t="s">
        <v>1425</v>
      </c>
      <c r="C969" s="48" t="s">
        <v>2995</v>
      </c>
      <c r="D969" s="48" t="s">
        <v>1461</v>
      </c>
      <c r="E969" s="426" t="s">
        <v>1441</v>
      </c>
      <c r="F969" s="426" t="s">
        <v>1440</v>
      </c>
      <c r="G969" s="435" t="s">
        <v>386</v>
      </c>
      <c r="H969" s="399" t="s">
        <v>4975</v>
      </c>
      <c r="I969" s="436" t="s">
        <v>2778</v>
      </c>
      <c r="J969" s="437" t="s">
        <v>3367</v>
      </c>
      <c r="K969" s="438" t="s">
        <v>3368</v>
      </c>
      <c r="L969" s="46"/>
      <c r="M969" s="55"/>
      <c r="N969" s="88">
        <v>485526.42</v>
      </c>
      <c r="O969" s="89">
        <v>300000</v>
      </c>
      <c r="P969" s="89">
        <v>245000</v>
      </c>
      <c r="Q969" s="89">
        <v>300000</v>
      </c>
      <c r="R969" s="240">
        <f>IF(N969="","",Q969-N969)</f>
        <v>-185526.41999999998</v>
      </c>
      <c r="S969" s="90">
        <f>IF(N969=0,"",R969/N969)</f>
        <v>-0.38211395375765544</v>
      </c>
      <c r="T969" s="240">
        <f>IF(O969="","",Q969-O969)</f>
        <v>0</v>
      </c>
      <c r="U969" s="90">
        <f>IF(O969=0,"",T969/O969)</f>
        <v>0</v>
      </c>
      <c r="V969" s="240">
        <f>IF(P969="","",Q969-P969)</f>
        <v>55000</v>
      </c>
      <c r="W969" s="90">
        <f>IF(P969=0,"",V969/P969)</f>
        <v>0.22448979591836735</v>
      </c>
      <c r="Y969" s="62"/>
      <c r="Z969" s="62"/>
      <c r="AA969" s="62"/>
      <c r="AB969" s="62"/>
      <c r="AC969" s="62"/>
      <c r="AD969" s="62"/>
      <c r="AE969" s="62"/>
      <c r="AF969" s="62"/>
      <c r="AG969" s="62"/>
      <c r="AH969" s="62"/>
      <c r="AI969" s="62"/>
    </row>
    <row r="970" spans="1:35" ht="16.5" customHeight="1">
      <c r="A970" s="65" t="s">
        <v>1442</v>
      </c>
      <c r="B970" s="76" t="s">
        <v>1425</v>
      </c>
      <c r="C970" s="48" t="s">
        <v>2995</v>
      </c>
      <c r="D970" s="48" t="s">
        <v>1315</v>
      </c>
      <c r="E970" s="426" t="s">
        <v>1444</v>
      </c>
      <c r="F970" s="426" t="s">
        <v>1443</v>
      </c>
      <c r="G970" s="435" t="s">
        <v>218</v>
      </c>
      <c r="H970" s="435" t="s">
        <v>2784</v>
      </c>
      <c r="I970" s="436" t="s">
        <v>2785</v>
      </c>
      <c r="J970" s="437" t="s">
        <v>3377</v>
      </c>
      <c r="K970" s="438" t="s">
        <v>3379</v>
      </c>
      <c r="L970" s="46"/>
      <c r="M970" s="55"/>
      <c r="N970" s="88">
        <v>288549.01</v>
      </c>
      <c r="O970" s="89">
        <v>90000</v>
      </c>
      <c r="P970" s="89">
        <v>90000</v>
      </c>
      <c r="Q970" s="89">
        <v>90000</v>
      </c>
      <c r="R970" s="240">
        <f>IF(N970="","",Q970-N970)</f>
        <v>-198549.01</v>
      </c>
      <c r="S970" s="90">
        <f>IF(N970=0,"",R970/N970)</f>
        <v>-0.68809458053590278</v>
      </c>
      <c r="T970" s="240">
        <f>IF(O970="","",Q970-O970)</f>
        <v>0</v>
      </c>
      <c r="U970" s="90">
        <f>IF(O970=0,"",T970/O970)</f>
        <v>0</v>
      </c>
      <c r="V970" s="240">
        <f>IF(P970="","",Q970-P970)</f>
        <v>0</v>
      </c>
      <c r="W970" s="90">
        <f>IF(P970=0,"",V970/P970)</f>
        <v>0</v>
      </c>
      <c r="Y970" s="62"/>
      <c r="Z970" s="62"/>
      <c r="AA970" s="62"/>
      <c r="AB970" s="62"/>
      <c r="AC970" s="62"/>
      <c r="AD970" s="62"/>
      <c r="AE970" s="62"/>
      <c r="AF970" s="62"/>
      <c r="AG970" s="62"/>
      <c r="AH970" s="62"/>
      <c r="AI970" s="62"/>
    </row>
    <row r="971" spans="1:35" ht="31.5">
      <c r="A971" s="65" t="s">
        <v>1445</v>
      </c>
      <c r="B971" s="76" t="s">
        <v>1425</v>
      </c>
      <c r="C971" s="48" t="s">
        <v>2995</v>
      </c>
      <c r="D971" s="48" t="s">
        <v>1467</v>
      </c>
      <c r="E971" s="439" t="s">
        <v>4414</v>
      </c>
      <c r="F971" s="426" t="s">
        <v>4412</v>
      </c>
      <c r="G971" s="435" t="s">
        <v>386</v>
      </c>
      <c r="H971" s="399" t="s">
        <v>4975</v>
      </c>
      <c r="I971" s="436" t="s">
        <v>2778</v>
      </c>
      <c r="J971" s="437" t="s">
        <v>3367</v>
      </c>
      <c r="K971" s="438" t="s">
        <v>3368</v>
      </c>
      <c r="L971" s="46"/>
      <c r="M971" s="55"/>
      <c r="N971" s="88">
        <v>579088.52999999991</v>
      </c>
      <c r="O971" s="89">
        <v>655000</v>
      </c>
      <c r="P971" s="89">
        <v>375000</v>
      </c>
      <c r="Q971" s="89">
        <v>500000</v>
      </c>
      <c r="R971" s="240">
        <f>IF(N971="","",Q971-N971)</f>
        <v>-79088.529999999912</v>
      </c>
      <c r="S971" s="90">
        <f>IF(N971=0,"",R971/N971)</f>
        <v>-0.13657416077641862</v>
      </c>
      <c r="T971" s="240">
        <f>IF(O971="","",Q971-O971)</f>
        <v>-155000</v>
      </c>
      <c r="U971" s="90">
        <f>IF(O971=0,"",T971/O971)</f>
        <v>-0.23664122137404581</v>
      </c>
      <c r="V971" s="240">
        <f>IF(P971="","",Q971-P971)</f>
        <v>125000</v>
      </c>
      <c r="W971" s="90">
        <f>IF(P971=0,"",V971/P971)</f>
        <v>0.33333333333333331</v>
      </c>
      <c r="Y971" s="62"/>
      <c r="Z971" s="62"/>
      <c r="AA971" s="62"/>
      <c r="AB971" s="62"/>
      <c r="AC971" s="62"/>
      <c r="AD971" s="62"/>
      <c r="AE971" s="62"/>
      <c r="AF971" s="62"/>
      <c r="AG971" s="62"/>
      <c r="AH971" s="62"/>
      <c r="AI971" s="62"/>
    </row>
    <row r="972" spans="1:35" ht="22.5">
      <c r="A972" s="65" t="s">
        <v>4411</v>
      </c>
      <c r="B972" s="76" t="s">
        <v>1425</v>
      </c>
      <c r="C972" s="48" t="s">
        <v>2995</v>
      </c>
      <c r="D972" s="48" t="s">
        <v>2138</v>
      </c>
      <c r="E972" s="439" t="s">
        <v>4413</v>
      </c>
      <c r="F972" s="426" t="s">
        <v>5382</v>
      </c>
      <c r="G972" s="435" t="s">
        <v>374</v>
      </c>
      <c r="H972" s="435" t="s">
        <v>2276</v>
      </c>
      <c r="I972" s="436" t="s">
        <v>2277</v>
      </c>
      <c r="J972" s="437" t="s">
        <v>3367</v>
      </c>
      <c r="K972" s="438" t="s">
        <v>3368</v>
      </c>
      <c r="L972" s="46"/>
      <c r="M972" s="55"/>
      <c r="N972" s="88">
        <v>797140.27999999991</v>
      </c>
      <c r="O972" s="89">
        <v>700000</v>
      </c>
      <c r="P972" s="89">
        <v>542000</v>
      </c>
      <c r="Q972" s="89">
        <v>600000</v>
      </c>
      <c r="R972" s="240">
        <f>IF(N972="","",Q972-N972)</f>
        <v>-197140.27999999991</v>
      </c>
      <c r="S972" s="90">
        <f>IF(N972=0,"",R972/N972)</f>
        <v>-0.24730939452714637</v>
      </c>
      <c r="T972" s="240">
        <f>IF(O972="","",Q972-O972)</f>
        <v>-100000</v>
      </c>
      <c r="U972" s="90">
        <f>IF(O972=0,"",T972/O972)</f>
        <v>-0.14285714285714285</v>
      </c>
      <c r="V972" s="240">
        <f>IF(P972="","",Q972-P972)</f>
        <v>58000</v>
      </c>
      <c r="W972" s="90">
        <f>IF(P972=0,"",V972/P972)</f>
        <v>0.1070110701107011</v>
      </c>
      <c r="Y972" s="62"/>
      <c r="Z972" s="62"/>
      <c r="AA972" s="62"/>
      <c r="AB972" s="62"/>
      <c r="AC972" s="62"/>
      <c r="AD972" s="62"/>
      <c r="AE972" s="62"/>
      <c r="AF972" s="62"/>
      <c r="AG972" s="62"/>
      <c r="AH972" s="62"/>
      <c r="AI972" s="62"/>
    </row>
    <row r="973" spans="1:35" ht="38.25" customHeight="1">
      <c r="A973" s="67" t="s">
        <v>2786</v>
      </c>
      <c r="B973" s="77" t="s">
        <v>1425</v>
      </c>
      <c r="C973" s="49" t="s">
        <v>2995</v>
      </c>
      <c r="D973" s="49" t="s">
        <v>2464</v>
      </c>
      <c r="E973" s="426" t="s">
        <v>2787</v>
      </c>
      <c r="F973" s="426" t="s">
        <v>2788</v>
      </c>
      <c r="G973" s="398" t="s">
        <v>358</v>
      </c>
      <c r="H973" s="398" t="s">
        <v>2789</v>
      </c>
      <c r="I973" s="430" t="s">
        <v>2790</v>
      </c>
      <c r="J973" s="437" t="s">
        <v>3367</v>
      </c>
      <c r="K973" s="438" t="s">
        <v>3368</v>
      </c>
      <c r="L973" s="46"/>
      <c r="M973" s="55"/>
      <c r="N973" s="88">
        <v>1169015.55</v>
      </c>
      <c r="O973" s="89">
        <v>1000000</v>
      </c>
      <c r="P973" s="89">
        <v>750000</v>
      </c>
      <c r="Q973" s="89">
        <v>750000</v>
      </c>
      <c r="R973" s="240">
        <f>IF(N973="","",Q973-N973)</f>
        <v>-419015.55000000005</v>
      </c>
      <c r="S973" s="90">
        <f>IF(N973=0,"",R973/N973)</f>
        <v>-0.35843453921549634</v>
      </c>
      <c r="T973" s="240">
        <f>IF(O973="","",Q973-O973)</f>
        <v>-250000</v>
      </c>
      <c r="U973" s="90">
        <f>IF(O973=0,"",T973/O973)</f>
        <v>-0.25</v>
      </c>
      <c r="V973" s="240">
        <f>IF(P973="","",Q973-P973)</f>
        <v>0</v>
      </c>
      <c r="W973" s="90">
        <f>IF(P973=0,"",V973/P973)</f>
        <v>0</v>
      </c>
      <c r="Y973" s="62"/>
      <c r="Z973" s="62"/>
      <c r="AA973" s="62"/>
      <c r="AB973" s="62"/>
      <c r="AC973" s="62"/>
      <c r="AD973" s="62"/>
      <c r="AE973" s="62"/>
      <c r="AF973" s="62"/>
      <c r="AG973" s="62"/>
      <c r="AH973" s="62"/>
      <c r="AI973" s="62"/>
    </row>
    <row r="974" spans="1:35" ht="38.25" customHeight="1">
      <c r="A974" s="67" t="s">
        <v>2791</v>
      </c>
      <c r="B974" s="77" t="s">
        <v>1425</v>
      </c>
      <c r="C974" s="49" t="s">
        <v>2995</v>
      </c>
      <c r="D974" s="49" t="s">
        <v>2792</v>
      </c>
      <c r="E974" s="426" t="s">
        <v>2793</v>
      </c>
      <c r="F974" s="426" t="s">
        <v>2794</v>
      </c>
      <c r="G974" s="398" t="s">
        <v>370</v>
      </c>
      <c r="H974" s="398" t="s">
        <v>2795</v>
      </c>
      <c r="I974" s="430" t="s">
        <v>2796</v>
      </c>
      <c r="J974" s="437" t="s">
        <v>3367</v>
      </c>
      <c r="K974" s="438" t="s">
        <v>3368</v>
      </c>
      <c r="L974" s="46"/>
      <c r="M974" s="55"/>
      <c r="N974" s="88">
        <v>3759142.07</v>
      </c>
      <c r="O974" s="89">
        <v>3300000</v>
      </c>
      <c r="P974" s="89">
        <v>3775000</v>
      </c>
      <c r="Q974" s="89">
        <v>3810000</v>
      </c>
      <c r="R974" s="240">
        <f>IF(N974="","",Q974-N974)</f>
        <v>50857.930000000168</v>
      </c>
      <c r="S974" s="90">
        <f>IF(N974=0,"",R974/N974)</f>
        <v>1.3529132193718917E-2</v>
      </c>
      <c r="T974" s="240">
        <f>IF(O974="","",Q974-O974)</f>
        <v>510000</v>
      </c>
      <c r="U974" s="90">
        <f>IF(O974=0,"",T974/O974)</f>
        <v>0.15454545454545454</v>
      </c>
      <c r="V974" s="240">
        <f>IF(P974="","",Q974-P974)</f>
        <v>35000</v>
      </c>
      <c r="W974" s="90">
        <f>IF(P974=0,"",V974/P974)</f>
        <v>9.2715231788079479E-3</v>
      </c>
      <c r="Y974" s="62"/>
      <c r="Z974" s="62"/>
      <c r="AA974" s="62"/>
      <c r="AB974" s="62"/>
      <c r="AC974" s="62"/>
      <c r="AD974" s="62"/>
      <c r="AE974" s="62"/>
      <c r="AF974" s="62"/>
      <c r="AG974" s="62"/>
      <c r="AH974" s="62"/>
      <c r="AI974" s="62"/>
    </row>
    <row r="975" spans="1:35" ht="27.75" customHeight="1">
      <c r="A975" s="67" t="s">
        <v>2797</v>
      </c>
      <c r="B975" s="77" t="s">
        <v>1425</v>
      </c>
      <c r="C975" s="49" t="s">
        <v>2995</v>
      </c>
      <c r="D975" s="49" t="s">
        <v>2798</v>
      </c>
      <c r="E975" s="426" t="s">
        <v>2799</v>
      </c>
      <c r="F975" s="426" t="s">
        <v>2800</v>
      </c>
      <c r="G975" s="398" t="s">
        <v>360</v>
      </c>
      <c r="H975" s="398" t="s">
        <v>2801</v>
      </c>
      <c r="I975" s="430" t="s">
        <v>2802</v>
      </c>
      <c r="J975" s="437" t="s">
        <v>3367</v>
      </c>
      <c r="K975" s="438" t="s">
        <v>3368</v>
      </c>
      <c r="L975" s="46"/>
      <c r="M975" s="55"/>
      <c r="N975" s="88">
        <v>2225066.88</v>
      </c>
      <c r="O975" s="89">
        <v>2000000</v>
      </c>
      <c r="P975" s="89">
        <v>2000000</v>
      </c>
      <c r="Q975" s="89">
        <v>2000000</v>
      </c>
      <c r="R975" s="240">
        <f>IF(N975="","",Q975-N975)</f>
        <v>-225066.87999999989</v>
      </c>
      <c r="S975" s="90">
        <f>IF(N975=0,"",R975/N975)</f>
        <v>-0.10115061350425561</v>
      </c>
      <c r="T975" s="240">
        <f>IF(O975="","",Q975-O975)</f>
        <v>0</v>
      </c>
      <c r="U975" s="90">
        <f>IF(O975=0,"",T975/O975)</f>
        <v>0</v>
      </c>
      <c r="V975" s="240">
        <f>IF(P975="","",Q975-P975)</f>
        <v>0</v>
      </c>
      <c r="W975" s="90">
        <f>IF(P975=0,"",V975/P975)</f>
        <v>0</v>
      </c>
      <c r="Y975" s="62"/>
      <c r="Z975" s="62"/>
      <c r="AA975" s="62"/>
      <c r="AB975" s="62"/>
      <c r="AC975" s="62"/>
      <c r="AD975" s="62"/>
      <c r="AE975" s="62"/>
      <c r="AF975" s="62"/>
      <c r="AG975" s="62"/>
      <c r="AH975" s="62"/>
      <c r="AI975" s="62"/>
    </row>
    <row r="976" spans="1:35" ht="16.5" customHeight="1">
      <c r="A976" s="65" t="s">
        <v>130</v>
      </c>
      <c r="B976" s="76" t="s">
        <v>1425</v>
      </c>
      <c r="C976" s="48" t="s">
        <v>2995</v>
      </c>
      <c r="D976" s="48" t="s">
        <v>79</v>
      </c>
      <c r="E976" s="439" t="s">
        <v>132</v>
      </c>
      <c r="F976" s="426" t="s">
        <v>131</v>
      </c>
      <c r="G976" s="435" t="s">
        <v>386</v>
      </c>
      <c r="H976" s="399" t="s">
        <v>4975</v>
      </c>
      <c r="I976" s="436" t="s">
        <v>2778</v>
      </c>
      <c r="J976" s="437" t="s">
        <v>3367</v>
      </c>
      <c r="K976" s="438" t="s">
        <v>3368</v>
      </c>
      <c r="L976" s="46"/>
      <c r="M976" s="55"/>
      <c r="N976" s="88">
        <v>71740.84</v>
      </c>
      <c r="O976" s="89">
        <v>65000</v>
      </c>
      <c r="P976" s="89">
        <v>70000</v>
      </c>
      <c r="Q976" s="89">
        <v>70000</v>
      </c>
      <c r="R976" s="240">
        <f>IF(N976="","",Q976-N976)</f>
        <v>-1740.8399999999965</v>
      </c>
      <c r="S976" s="90">
        <f>IF(N976=0,"",R976/N976)</f>
        <v>-2.4265676287035343E-2</v>
      </c>
      <c r="T976" s="240">
        <f>IF(O976="","",Q976-O976)</f>
        <v>5000</v>
      </c>
      <c r="U976" s="90">
        <f>IF(O976=0,"",T976/O976)</f>
        <v>7.6923076923076927E-2</v>
      </c>
      <c r="V976" s="240">
        <f>IF(P976="","",Q976-P976)</f>
        <v>0</v>
      </c>
      <c r="W976" s="90">
        <f>IF(P976=0,"",V976/P976)</f>
        <v>0</v>
      </c>
      <c r="Y976" s="62"/>
      <c r="Z976" s="62"/>
      <c r="AA976" s="62"/>
      <c r="AB976" s="62"/>
      <c r="AC976" s="62"/>
      <c r="AD976" s="62"/>
      <c r="AE976" s="62"/>
      <c r="AF976" s="62"/>
      <c r="AG976" s="62"/>
      <c r="AH976" s="62"/>
      <c r="AI976" s="62"/>
    </row>
    <row r="977" spans="1:35" ht="22.5">
      <c r="A977" s="65" t="s">
        <v>133</v>
      </c>
      <c r="B977" s="76" t="s">
        <v>1425</v>
      </c>
      <c r="C977" s="48" t="s">
        <v>2995</v>
      </c>
      <c r="D977" s="48" t="s">
        <v>1581</v>
      </c>
      <c r="E977" s="439" t="s">
        <v>135</v>
      </c>
      <c r="F977" s="426" t="s">
        <v>134</v>
      </c>
      <c r="G977" s="435" t="s">
        <v>386</v>
      </c>
      <c r="H977" s="399" t="s">
        <v>4975</v>
      </c>
      <c r="I977" s="436" t="s">
        <v>2778</v>
      </c>
      <c r="J977" s="437" t="s">
        <v>3367</v>
      </c>
      <c r="K977" s="438" t="s">
        <v>3368</v>
      </c>
      <c r="L977" s="46"/>
      <c r="M977" s="55"/>
      <c r="N977" s="88">
        <v>227936.25</v>
      </c>
      <c r="O977" s="89">
        <v>250000</v>
      </c>
      <c r="P977" s="89">
        <v>805000</v>
      </c>
      <c r="Q977" s="89">
        <v>350000</v>
      </c>
      <c r="R977" s="240">
        <f>IF(N977="","",Q977-N977)</f>
        <v>122063.75</v>
      </c>
      <c r="S977" s="90">
        <f>IF(N977=0,"",R977/N977)</f>
        <v>0.53551705794931692</v>
      </c>
      <c r="T977" s="240">
        <f>IF(O977="","",Q977-O977)</f>
        <v>100000</v>
      </c>
      <c r="U977" s="90">
        <f>IF(O977=0,"",T977/O977)</f>
        <v>0.4</v>
      </c>
      <c r="V977" s="240">
        <f>IF(P977="","",Q977-P977)</f>
        <v>-455000</v>
      </c>
      <c r="W977" s="90">
        <f>IF(P977=0,"",V977/P977)</f>
        <v>-0.56521739130434778</v>
      </c>
      <c r="Y977" s="62"/>
      <c r="Z977" s="62"/>
      <c r="AA977" s="62"/>
      <c r="AB977" s="62"/>
      <c r="AC977" s="62"/>
      <c r="AD977" s="62"/>
      <c r="AE977" s="62"/>
      <c r="AF977" s="62"/>
      <c r="AG977" s="62"/>
      <c r="AH977" s="62"/>
      <c r="AI977" s="62"/>
    </row>
    <row r="978" spans="1:35" ht="15.75" customHeight="1">
      <c r="A978" s="65" t="s">
        <v>136</v>
      </c>
      <c r="B978" s="76" t="s">
        <v>1425</v>
      </c>
      <c r="C978" s="48" t="s">
        <v>2995</v>
      </c>
      <c r="D978" s="48" t="s">
        <v>1582</v>
      </c>
      <c r="E978" s="439" t="s">
        <v>138</v>
      </c>
      <c r="F978" s="426" t="s">
        <v>137</v>
      </c>
      <c r="G978" s="435" t="s">
        <v>386</v>
      </c>
      <c r="H978" s="399" t="s">
        <v>4975</v>
      </c>
      <c r="I978" s="436" t="s">
        <v>2778</v>
      </c>
      <c r="J978" s="437" t="s">
        <v>3367</v>
      </c>
      <c r="K978" s="438" t="s">
        <v>3368</v>
      </c>
      <c r="L978" s="46"/>
      <c r="M978" s="55"/>
      <c r="N978" s="88">
        <v>0</v>
      </c>
      <c r="O978" s="89">
        <v>0</v>
      </c>
      <c r="P978" s="89">
        <v>0</v>
      </c>
      <c r="Q978" s="89">
        <v>0</v>
      </c>
      <c r="R978" s="240">
        <f>IF(N978="","",Q978-N978)</f>
        <v>0</v>
      </c>
      <c r="S978" s="90" t="str">
        <f>IF(N978=0,"",R978/N978)</f>
        <v/>
      </c>
      <c r="T978" s="240">
        <f>IF(O978="","",Q978-O978)</f>
        <v>0</v>
      </c>
      <c r="U978" s="90" t="str">
        <f>IF(O978=0,"",T978/O978)</f>
        <v/>
      </c>
      <c r="V978" s="240">
        <f>IF(P978="","",Q978-P978)</f>
        <v>0</v>
      </c>
      <c r="W978" s="90" t="str">
        <f>IF(P978=0,"",V978/P978)</f>
        <v/>
      </c>
      <c r="Y978" s="62"/>
      <c r="Z978" s="62"/>
      <c r="AA978" s="62"/>
      <c r="AB978" s="62"/>
      <c r="AC978" s="62"/>
      <c r="AD978" s="62"/>
      <c r="AE978" s="62"/>
      <c r="AF978" s="62"/>
      <c r="AG978" s="62"/>
      <c r="AH978" s="62"/>
      <c r="AI978" s="62"/>
    </row>
    <row r="979" spans="1:35" ht="22.5">
      <c r="A979" s="65" t="s">
        <v>139</v>
      </c>
      <c r="B979" s="76" t="s">
        <v>1425</v>
      </c>
      <c r="C979" s="48" t="s">
        <v>2995</v>
      </c>
      <c r="D979" s="48" t="s">
        <v>1989</v>
      </c>
      <c r="E979" s="439" t="s">
        <v>141</v>
      </c>
      <c r="F979" s="426" t="s">
        <v>140</v>
      </c>
      <c r="G979" s="435" t="s">
        <v>386</v>
      </c>
      <c r="H979" s="399" t="s">
        <v>4975</v>
      </c>
      <c r="I979" s="436" t="s">
        <v>2778</v>
      </c>
      <c r="J979" s="437" t="s">
        <v>3367</v>
      </c>
      <c r="K979" s="438" t="s">
        <v>3368</v>
      </c>
      <c r="L979" s="46"/>
      <c r="M979" s="55"/>
      <c r="N979" s="88">
        <v>4704340.1399999997</v>
      </c>
      <c r="O979" s="89">
        <v>4600000</v>
      </c>
      <c r="P979" s="89">
        <v>4200000</v>
      </c>
      <c r="Q979" s="89">
        <v>4600000</v>
      </c>
      <c r="R979" s="240">
        <f>IF(N979="","",Q979-N979)</f>
        <v>-104340.13999999966</v>
      </c>
      <c r="S979" s="90">
        <f>IF(N979=0,"",R979/N979)</f>
        <v>-2.2179548437158643E-2</v>
      </c>
      <c r="T979" s="240">
        <f>IF(O979="","",Q979-O979)</f>
        <v>0</v>
      </c>
      <c r="U979" s="90">
        <f>IF(O979=0,"",T979/O979)</f>
        <v>0</v>
      </c>
      <c r="V979" s="240">
        <f>IF(P979="","",Q979-P979)</f>
        <v>400000</v>
      </c>
      <c r="W979" s="90">
        <f>IF(P979=0,"",V979/P979)</f>
        <v>9.5238095238095233E-2</v>
      </c>
      <c r="Y979" s="62"/>
      <c r="Z979" s="62"/>
      <c r="AA979" s="62"/>
      <c r="AB979" s="62"/>
      <c r="AC979" s="62"/>
      <c r="AD979" s="62"/>
      <c r="AE979" s="62"/>
      <c r="AF979" s="62"/>
      <c r="AG979" s="62"/>
      <c r="AH979" s="62"/>
      <c r="AI979" s="62"/>
    </row>
    <row r="980" spans="1:35" ht="27" customHeight="1">
      <c r="A980" s="66" t="s">
        <v>142</v>
      </c>
      <c r="B980" s="75" t="s">
        <v>1425</v>
      </c>
      <c r="C980" s="52" t="s">
        <v>2997</v>
      </c>
      <c r="D980" s="52" t="s">
        <v>2993</v>
      </c>
      <c r="E980" s="420" t="s">
        <v>2803</v>
      </c>
      <c r="F980" s="420" t="s">
        <v>2804</v>
      </c>
      <c r="G980" s="435"/>
      <c r="H980" s="435"/>
      <c r="I980" s="436"/>
      <c r="J980" s="437"/>
      <c r="K980" s="438"/>
      <c r="L980" s="46"/>
      <c r="M980" s="55"/>
      <c r="N980" s="88">
        <v>0</v>
      </c>
      <c r="O980" s="89">
        <v>0</v>
      </c>
      <c r="P980" s="89">
        <v>0</v>
      </c>
      <c r="Q980" s="89">
        <v>0</v>
      </c>
      <c r="R980" s="240">
        <f>IF(N980="","",Q980-N980)</f>
        <v>0</v>
      </c>
      <c r="S980" s="90" t="str">
        <f>IF(N980=0,"",R980/N980)</f>
        <v/>
      </c>
      <c r="T980" s="240">
        <f>IF(O980="","",Q980-O980)</f>
        <v>0</v>
      </c>
      <c r="U980" s="90" t="str">
        <f>IF(O980=0,"",T980/O980)</f>
        <v/>
      </c>
      <c r="V980" s="240">
        <f>IF(P980="","",Q980-P980)</f>
        <v>0</v>
      </c>
      <c r="W980" s="90" t="str">
        <f>IF(P980=0,"",V980/P980)</f>
        <v/>
      </c>
      <c r="Y980" s="62"/>
      <c r="Z980" s="62"/>
      <c r="AA980" s="62"/>
      <c r="AB980" s="62"/>
      <c r="AC980" s="62"/>
      <c r="AD980" s="62"/>
      <c r="AE980" s="62"/>
      <c r="AF980" s="62"/>
      <c r="AG980" s="62"/>
      <c r="AH980" s="62"/>
      <c r="AI980" s="62"/>
    </row>
    <row r="981" spans="1:35" ht="27" customHeight="1">
      <c r="A981" s="65" t="s">
        <v>143</v>
      </c>
      <c r="B981" s="76" t="s">
        <v>1425</v>
      </c>
      <c r="C981" s="48" t="s">
        <v>2997</v>
      </c>
      <c r="D981" s="48" t="s">
        <v>2991</v>
      </c>
      <c r="E981" s="426" t="s">
        <v>145</v>
      </c>
      <c r="F981" s="426" t="s">
        <v>144</v>
      </c>
      <c r="G981" s="435" t="s">
        <v>384</v>
      </c>
      <c r="H981" s="435" t="s">
        <v>2805</v>
      </c>
      <c r="I981" s="436" t="s">
        <v>2806</v>
      </c>
      <c r="J981" s="437" t="s">
        <v>3367</v>
      </c>
      <c r="K981" s="438" t="s">
        <v>3368</v>
      </c>
      <c r="L981" s="46"/>
      <c r="M981" s="55"/>
      <c r="N981" s="88">
        <v>5150886.6900000004</v>
      </c>
      <c r="O981" s="89">
        <v>3000000</v>
      </c>
      <c r="P981" s="89">
        <v>3000000</v>
      </c>
      <c r="Q981" s="89">
        <v>3000000</v>
      </c>
      <c r="R981" s="240">
        <f>IF(N981="","",Q981-N981)</f>
        <v>-2150886.6900000004</v>
      </c>
      <c r="S981" s="90">
        <f>IF(N981=0,"",R981/N981)</f>
        <v>-0.41757600573426712</v>
      </c>
      <c r="T981" s="240">
        <f>IF(O981="","",Q981-O981)</f>
        <v>0</v>
      </c>
      <c r="U981" s="90">
        <f>IF(O981=0,"",T981/O981)</f>
        <v>0</v>
      </c>
      <c r="V981" s="240">
        <f>IF(P981="","",Q981-P981)</f>
        <v>0</v>
      </c>
      <c r="W981" s="90">
        <f>IF(P981=0,"",V981/P981)</f>
        <v>0</v>
      </c>
      <c r="Y981" s="62"/>
      <c r="Z981" s="62"/>
      <c r="AA981" s="62"/>
      <c r="AB981" s="62"/>
      <c r="AC981" s="62"/>
      <c r="AD981" s="62"/>
      <c r="AE981" s="62"/>
      <c r="AF981" s="62"/>
      <c r="AG981" s="62"/>
      <c r="AH981" s="62"/>
      <c r="AI981" s="62"/>
    </row>
    <row r="982" spans="1:35" ht="36" customHeight="1">
      <c r="A982" s="65" t="s">
        <v>2807</v>
      </c>
      <c r="B982" s="76" t="s">
        <v>1425</v>
      </c>
      <c r="C982" s="48" t="s">
        <v>2997</v>
      </c>
      <c r="D982" s="48" t="s">
        <v>2656</v>
      </c>
      <c r="E982" s="439" t="s">
        <v>2808</v>
      </c>
      <c r="F982" s="439" t="s">
        <v>2265</v>
      </c>
      <c r="G982" s="435" t="s">
        <v>380</v>
      </c>
      <c r="H982" s="435" t="s">
        <v>2266</v>
      </c>
      <c r="I982" s="436" t="s">
        <v>2267</v>
      </c>
      <c r="J982" s="437" t="s">
        <v>3367</v>
      </c>
      <c r="K982" s="438" t="s">
        <v>3368</v>
      </c>
      <c r="L982" s="46"/>
      <c r="M982" s="55"/>
      <c r="N982" s="88">
        <v>0</v>
      </c>
      <c r="O982" s="89">
        <v>0</v>
      </c>
      <c r="P982" s="89">
        <v>0</v>
      </c>
      <c r="Q982" s="89">
        <v>0</v>
      </c>
      <c r="R982" s="240">
        <f>IF(N982="","",Q982-N982)</f>
        <v>0</v>
      </c>
      <c r="S982" s="90" t="str">
        <f>IF(N982=0,"",R982/N982)</f>
        <v/>
      </c>
      <c r="T982" s="240">
        <f>IF(O982="","",Q982-O982)</f>
        <v>0</v>
      </c>
      <c r="U982" s="90" t="str">
        <f>IF(O982=0,"",T982/O982)</f>
        <v/>
      </c>
      <c r="V982" s="240">
        <f>IF(P982="","",Q982-P982)</f>
        <v>0</v>
      </c>
      <c r="W982" s="90" t="str">
        <f>IF(P982=0,"",V982/P982)</f>
        <v/>
      </c>
      <c r="Y982" s="62"/>
      <c r="Z982" s="62"/>
      <c r="AA982" s="62"/>
      <c r="AB982" s="62"/>
      <c r="AC982" s="62"/>
      <c r="AD982" s="62"/>
      <c r="AE982" s="62"/>
      <c r="AF982" s="62"/>
      <c r="AG982" s="62"/>
      <c r="AH982" s="62"/>
      <c r="AI982" s="62"/>
    </row>
    <row r="983" spans="1:35" ht="36" customHeight="1">
      <c r="A983" s="65" t="s">
        <v>2268</v>
      </c>
      <c r="B983" s="76" t="s">
        <v>1425</v>
      </c>
      <c r="C983" s="48" t="s">
        <v>2997</v>
      </c>
      <c r="D983" s="48" t="s">
        <v>1289</v>
      </c>
      <c r="E983" s="439" t="s">
        <v>2269</v>
      </c>
      <c r="F983" s="439" t="s">
        <v>2270</v>
      </c>
      <c r="G983" s="435" t="s">
        <v>382</v>
      </c>
      <c r="H983" s="435" t="s">
        <v>2271</v>
      </c>
      <c r="I983" s="461" t="s">
        <v>2272</v>
      </c>
      <c r="J983" s="437" t="s">
        <v>3367</v>
      </c>
      <c r="K983" s="438" t="s">
        <v>3368</v>
      </c>
      <c r="L983" s="46"/>
      <c r="M983" s="55"/>
      <c r="N983" s="88">
        <v>0</v>
      </c>
      <c r="O983" s="89">
        <v>0</v>
      </c>
      <c r="P983" s="89">
        <v>0</v>
      </c>
      <c r="Q983" s="89">
        <v>0</v>
      </c>
      <c r="R983" s="240">
        <f>IF(N983="","",Q983-N983)</f>
        <v>0</v>
      </c>
      <c r="S983" s="90" t="str">
        <f>IF(N983=0,"",R983/N983)</f>
        <v/>
      </c>
      <c r="T983" s="240">
        <f>IF(O983="","",Q983-O983)</f>
        <v>0</v>
      </c>
      <c r="U983" s="90" t="str">
        <f>IF(O983=0,"",T983/O983)</f>
        <v/>
      </c>
      <c r="V983" s="240">
        <f>IF(P983="","",Q983-P983)</f>
        <v>0</v>
      </c>
      <c r="W983" s="90" t="str">
        <f>IF(P983=0,"",V983/P983)</f>
        <v/>
      </c>
      <c r="Y983" s="62"/>
      <c r="Z983" s="62"/>
      <c r="AA983" s="62"/>
      <c r="AB983" s="62"/>
      <c r="AC983" s="62"/>
      <c r="AD983" s="62"/>
      <c r="AE983" s="62"/>
      <c r="AF983" s="62"/>
      <c r="AG983" s="62"/>
      <c r="AH983" s="62"/>
      <c r="AI983" s="62"/>
    </row>
    <row r="984" spans="1:35" ht="27" customHeight="1">
      <c r="A984" s="65" t="s">
        <v>2273</v>
      </c>
      <c r="B984" s="76" t="s">
        <v>1425</v>
      </c>
      <c r="C984" s="48" t="s">
        <v>2997</v>
      </c>
      <c r="D984" s="48" t="s">
        <v>1290</v>
      </c>
      <c r="E984" s="426" t="s">
        <v>2274</v>
      </c>
      <c r="F984" s="426" t="s">
        <v>2275</v>
      </c>
      <c r="G984" s="398" t="s">
        <v>384</v>
      </c>
      <c r="H984" s="398" t="s">
        <v>2805</v>
      </c>
      <c r="I984" s="430" t="s">
        <v>2806</v>
      </c>
      <c r="J984" s="437" t="s">
        <v>3367</v>
      </c>
      <c r="K984" s="438" t="s">
        <v>3368</v>
      </c>
      <c r="L984" s="46"/>
      <c r="M984" s="55"/>
      <c r="N984" s="88">
        <v>0</v>
      </c>
      <c r="O984" s="89">
        <v>0</v>
      </c>
      <c r="P984" s="89">
        <v>0</v>
      </c>
      <c r="Q984" s="89">
        <v>0</v>
      </c>
      <c r="R984" s="240">
        <f>IF(N984="","",Q984-N984)</f>
        <v>0</v>
      </c>
      <c r="S984" s="90" t="str">
        <f>IF(N984=0,"",R984/N984)</f>
        <v/>
      </c>
      <c r="T984" s="240">
        <f>IF(O984="","",Q984-O984)</f>
        <v>0</v>
      </c>
      <c r="U984" s="90" t="str">
        <f>IF(O984=0,"",T984/O984)</f>
        <v/>
      </c>
      <c r="V984" s="240">
        <f>IF(P984="","",Q984-P984)</f>
        <v>0</v>
      </c>
      <c r="W984" s="90" t="str">
        <f>IF(P984=0,"",V984/P984)</f>
        <v/>
      </c>
      <c r="Y984" s="62"/>
      <c r="Z984" s="62"/>
      <c r="AA984" s="62"/>
      <c r="AB984" s="62"/>
      <c r="AC984" s="62"/>
      <c r="AD984" s="62"/>
      <c r="AE984" s="62"/>
      <c r="AF984" s="62"/>
      <c r="AG984" s="62"/>
      <c r="AH984" s="62"/>
      <c r="AI984" s="62"/>
    </row>
    <row r="985" spans="1:35" ht="24.75" customHeight="1">
      <c r="A985" s="397" t="s">
        <v>4976</v>
      </c>
      <c r="B985" s="77" t="s">
        <v>1425</v>
      </c>
      <c r="C985" s="49" t="s">
        <v>2997</v>
      </c>
      <c r="D985" s="49" t="s">
        <v>1990</v>
      </c>
      <c r="E985" s="426" t="s">
        <v>4977</v>
      </c>
      <c r="F985" s="426" t="s">
        <v>4978</v>
      </c>
      <c r="G985" s="398" t="s">
        <v>4529</v>
      </c>
      <c r="H985" s="398" t="s">
        <v>2777</v>
      </c>
      <c r="I985" s="430" t="s">
        <v>4979</v>
      </c>
      <c r="J985" s="428" t="s">
        <v>3367</v>
      </c>
      <c r="K985" s="429" t="s">
        <v>3368</v>
      </c>
      <c r="L985" s="46"/>
      <c r="M985" s="55"/>
      <c r="N985" s="88">
        <v>0</v>
      </c>
      <c r="O985" s="89">
        <v>0</v>
      </c>
      <c r="P985" s="89">
        <v>0</v>
      </c>
      <c r="Q985" s="89">
        <v>0</v>
      </c>
      <c r="R985" s="240">
        <f>IF(N985="","",Q985-N985)</f>
        <v>0</v>
      </c>
      <c r="S985" s="90" t="str">
        <f>IF(N985=0,"",R985/N985)</f>
        <v/>
      </c>
      <c r="T985" s="240">
        <f>IF(O985="","",Q985-O985)</f>
        <v>0</v>
      </c>
      <c r="U985" s="90" t="str">
        <f>IF(O985=0,"",T985/O985)</f>
        <v/>
      </c>
      <c r="V985" s="240">
        <f>IF(P985="","",Q985-P985)</f>
        <v>0</v>
      </c>
      <c r="W985" s="90" t="str">
        <f>IF(P985=0,"",V985/P985)</f>
        <v/>
      </c>
      <c r="Y985" s="62"/>
      <c r="Z985" s="62"/>
      <c r="AA985" s="62"/>
      <c r="AB985" s="62"/>
      <c r="AC985" s="62"/>
      <c r="AD985" s="62"/>
      <c r="AE985" s="62"/>
      <c r="AF985" s="62"/>
      <c r="AG985" s="62"/>
      <c r="AH985" s="62"/>
      <c r="AI985" s="62"/>
    </row>
    <row r="986" spans="1:35" ht="27" customHeight="1">
      <c r="A986" s="65" t="s">
        <v>146</v>
      </c>
      <c r="B986" s="76" t="s">
        <v>1425</v>
      </c>
      <c r="C986" s="48" t="s">
        <v>2997</v>
      </c>
      <c r="D986" s="48" t="s">
        <v>3001</v>
      </c>
      <c r="E986" s="426" t="s">
        <v>147</v>
      </c>
      <c r="F986" s="426" t="s">
        <v>5189</v>
      </c>
      <c r="G986" s="435" t="s">
        <v>374</v>
      </c>
      <c r="H986" s="435" t="s">
        <v>2276</v>
      </c>
      <c r="I986" s="436" t="s">
        <v>2277</v>
      </c>
      <c r="J986" s="437" t="s">
        <v>3367</v>
      </c>
      <c r="K986" s="438" t="s">
        <v>3368</v>
      </c>
      <c r="L986" s="46"/>
      <c r="M986" s="55"/>
      <c r="N986" s="88">
        <v>0</v>
      </c>
      <c r="O986" s="89">
        <v>0</v>
      </c>
      <c r="P986" s="89">
        <v>0</v>
      </c>
      <c r="Q986" s="89">
        <v>0</v>
      </c>
      <c r="R986" s="240">
        <f>IF(N986="","",Q986-N986)</f>
        <v>0</v>
      </c>
      <c r="S986" s="90" t="str">
        <f>IF(N986=0,"",R986/N986)</f>
        <v/>
      </c>
      <c r="T986" s="240">
        <f>IF(O986="","",Q986-O986)</f>
        <v>0</v>
      </c>
      <c r="U986" s="90" t="str">
        <f>IF(O986=0,"",T986/O986)</f>
        <v/>
      </c>
      <c r="V986" s="240">
        <f>IF(P986="","",Q986-P986)</f>
        <v>0</v>
      </c>
      <c r="W986" s="90" t="str">
        <f>IF(P986=0,"",V986/P986)</f>
        <v/>
      </c>
      <c r="Y986" s="62"/>
      <c r="Z986" s="62"/>
      <c r="AA986" s="62"/>
      <c r="AB986" s="62"/>
      <c r="AC986" s="62"/>
      <c r="AD986" s="62"/>
      <c r="AE986" s="62"/>
      <c r="AF986" s="62"/>
      <c r="AG986" s="62"/>
      <c r="AH986" s="62"/>
      <c r="AI986" s="62"/>
    </row>
    <row r="987" spans="1:35" ht="27" customHeight="1">
      <c r="A987" s="64" t="s">
        <v>148</v>
      </c>
      <c r="B987" s="86" t="s">
        <v>1962</v>
      </c>
      <c r="C987" s="87" t="s">
        <v>2992</v>
      </c>
      <c r="D987" s="87" t="s">
        <v>2993</v>
      </c>
      <c r="E987" s="415" t="s">
        <v>150</v>
      </c>
      <c r="F987" s="415" t="s">
        <v>149</v>
      </c>
      <c r="G987" s="416"/>
      <c r="H987" s="416"/>
      <c r="I987" s="417"/>
      <c r="J987" s="418"/>
      <c r="K987" s="419"/>
      <c r="L987" s="46"/>
      <c r="M987" s="96"/>
      <c r="N987" s="88">
        <v>0</v>
      </c>
      <c r="O987" s="89">
        <v>0</v>
      </c>
      <c r="P987" s="89">
        <v>0</v>
      </c>
      <c r="Q987" s="89">
        <v>0</v>
      </c>
      <c r="R987" s="240">
        <f>IF(N987="","",Q987-N987)</f>
        <v>0</v>
      </c>
      <c r="S987" s="90" t="str">
        <f>IF(N987=0,"",R987/N987)</f>
        <v/>
      </c>
      <c r="T987" s="240">
        <f>IF(O987="","",Q987-O987)</f>
        <v>0</v>
      </c>
      <c r="U987" s="90" t="str">
        <f>IF(O987=0,"",T987/O987)</f>
        <v/>
      </c>
      <c r="V987" s="240">
        <f>IF(P987="","",Q987-P987)</f>
        <v>0</v>
      </c>
      <c r="W987" s="90" t="str">
        <f>IF(P987=0,"",V987/P987)</f>
        <v/>
      </c>
      <c r="Y987" s="62"/>
      <c r="Z987" s="62"/>
      <c r="AA987" s="62"/>
      <c r="AB987" s="62"/>
      <c r="AC987" s="62"/>
      <c r="AD987" s="62"/>
      <c r="AE987" s="62"/>
      <c r="AF987" s="62"/>
      <c r="AG987" s="62"/>
      <c r="AH987" s="62"/>
      <c r="AI987" s="62"/>
    </row>
    <row r="988" spans="1:35" ht="21">
      <c r="A988" s="66" t="s">
        <v>151</v>
      </c>
      <c r="B988" s="75" t="s">
        <v>1962</v>
      </c>
      <c r="C988" s="52" t="s">
        <v>2994</v>
      </c>
      <c r="D988" s="52" t="s">
        <v>2993</v>
      </c>
      <c r="E988" s="420" t="s">
        <v>2278</v>
      </c>
      <c r="F988" s="420" t="s">
        <v>152</v>
      </c>
      <c r="G988" s="435"/>
      <c r="H988" s="435"/>
      <c r="I988" s="436"/>
      <c r="J988" s="437"/>
      <c r="K988" s="438"/>
      <c r="L988" s="46"/>
      <c r="M988" s="55"/>
      <c r="N988" s="88">
        <v>0</v>
      </c>
      <c r="O988" s="89">
        <v>0</v>
      </c>
      <c r="P988" s="89">
        <v>0</v>
      </c>
      <c r="Q988" s="89">
        <v>0</v>
      </c>
      <c r="R988" s="240">
        <f>IF(N988="","",Q988-N988)</f>
        <v>0</v>
      </c>
      <c r="S988" s="90" t="str">
        <f>IF(N988=0,"",R988/N988)</f>
        <v/>
      </c>
      <c r="T988" s="240">
        <f>IF(O988="","",Q988-O988)</f>
        <v>0</v>
      </c>
      <c r="U988" s="90" t="str">
        <f>IF(O988=0,"",T988/O988)</f>
        <v/>
      </c>
      <c r="V988" s="240">
        <f>IF(P988="","",Q988-P988)</f>
        <v>0</v>
      </c>
      <c r="W988" s="90" t="str">
        <f>IF(P988=0,"",V988/P988)</f>
        <v/>
      </c>
      <c r="Y988" s="62"/>
      <c r="Z988" s="62"/>
      <c r="AA988" s="62"/>
      <c r="AB988" s="62"/>
      <c r="AC988" s="62"/>
      <c r="AD988" s="62"/>
      <c r="AE988" s="62"/>
      <c r="AF988" s="62"/>
      <c r="AG988" s="62"/>
      <c r="AH988" s="62"/>
      <c r="AI988" s="62"/>
    </row>
    <row r="989" spans="1:35" ht="27" customHeight="1">
      <c r="A989" s="65" t="s">
        <v>153</v>
      </c>
      <c r="B989" s="76" t="s">
        <v>1962</v>
      </c>
      <c r="C989" s="48" t="s">
        <v>2994</v>
      </c>
      <c r="D989" s="48" t="s">
        <v>3001</v>
      </c>
      <c r="E989" s="426" t="s">
        <v>5383</v>
      </c>
      <c r="F989" s="426" t="s">
        <v>5190</v>
      </c>
      <c r="G989" s="435" t="s">
        <v>372</v>
      </c>
      <c r="H989" s="435" t="s">
        <v>2279</v>
      </c>
      <c r="I989" s="436" t="s">
        <v>2280</v>
      </c>
      <c r="J989" s="437" t="s">
        <v>3367</v>
      </c>
      <c r="K989" s="438" t="s">
        <v>3368</v>
      </c>
      <c r="L989" s="46"/>
      <c r="M989" s="55"/>
      <c r="N989" s="88">
        <v>0</v>
      </c>
      <c r="O989" s="89">
        <v>0</v>
      </c>
      <c r="P989" s="89">
        <v>0</v>
      </c>
      <c r="Q989" s="89">
        <v>0</v>
      </c>
      <c r="R989" s="240">
        <f>IF(N989="","",Q989-N989)</f>
        <v>0</v>
      </c>
      <c r="S989" s="90" t="str">
        <f>IF(N989=0,"",R989/N989)</f>
        <v/>
      </c>
      <c r="T989" s="240">
        <f>IF(O989="","",Q989-O989)</f>
        <v>0</v>
      </c>
      <c r="U989" s="90" t="str">
        <f>IF(O989=0,"",T989/O989)</f>
        <v/>
      </c>
      <c r="V989" s="240">
        <f>IF(P989="","",Q989-P989)</f>
        <v>0</v>
      </c>
      <c r="W989" s="90" t="str">
        <f>IF(P989=0,"",V989/P989)</f>
        <v/>
      </c>
      <c r="Y989" s="62"/>
      <c r="Z989" s="62"/>
      <c r="AA989" s="62"/>
      <c r="AB989" s="62"/>
      <c r="AC989" s="62"/>
      <c r="AD989" s="62"/>
      <c r="AE989" s="62"/>
      <c r="AF989" s="62"/>
      <c r="AG989" s="62"/>
      <c r="AH989" s="62"/>
      <c r="AI989" s="62"/>
    </row>
    <row r="990" spans="1:35" ht="27" customHeight="1">
      <c r="A990" s="65" t="s">
        <v>154</v>
      </c>
      <c r="B990" s="76" t="s">
        <v>1962</v>
      </c>
      <c r="C990" s="48" t="s">
        <v>2994</v>
      </c>
      <c r="D990" s="48" t="s">
        <v>1989</v>
      </c>
      <c r="E990" s="426" t="s">
        <v>2281</v>
      </c>
      <c r="F990" s="426" t="s">
        <v>155</v>
      </c>
      <c r="G990" s="435" t="s">
        <v>386</v>
      </c>
      <c r="H990" s="399" t="s">
        <v>4975</v>
      </c>
      <c r="I990" s="436" t="s">
        <v>2778</v>
      </c>
      <c r="J990" s="437" t="s">
        <v>3367</v>
      </c>
      <c r="K990" s="438" t="s">
        <v>3368</v>
      </c>
      <c r="L990" s="46"/>
      <c r="M990" s="55"/>
      <c r="N990" s="88">
        <v>0</v>
      </c>
      <c r="O990" s="89">
        <v>0</v>
      </c>
      <c r="P990" s="89">
        <v>0</v>
      </c>
      <c r="Q990" s="89">
        <v>0</v>
      </c>
      <c r="R990" s="240">
        <f>IF(N990="","",Q990-N990)</f>
        <v>0</v>
      </c>
      <c r="S990" s="90" t="str">
        <f>IF(N990=0,"",R990/N990)</f>
        <v/>
      </c>
      <c r="T990" s="240">
        <f>IF(O990="","",Q990-O990)</f>
        <v>0</v>
      </c>
      <c r="U990" s="90" t="str">
        <f>IF(O990=0,"",T990/O990)</f>
        <v/>
      </c>
      <c r="V990" s="240">
        <f>IF(P990="","",Q990-P990)</f>
        <v>0</v>
      </c>
      <c r="W990" s="90" t="str">
        <f>IF(P990=0,"",V990/P990)</f>
        <v/>
      </c>
      <c r="Y990" s="62"/>
      <c r="Z990" s="62"/>
      <c r="AA990" s="62"/>
      <c r="AB990" s="62"/>
      <c r="AC990" s="62"/>
      <c r="AD990" s="62"/>
      <c r="AE990" s="62"/>
      <c r="AF990" s="62"/>
      <c r="AG990" s="62"/>
      <c r="AH990" s="62"/>
      <c r="AI990" s="62"/>
    </row>
    <row r="991" spans="1:35" ht="36" customHeight="1">
      <c r="A991" s="66" t="s">
        <v>156</v>
      </c>
      <c r="B991" s="75" t="s">
        <v>1962</v>
      </c>
      <c r="C991" s="52" t="s">
        <v>2995</v>
      </c>
      <c r="D991" s="52" t="s">
        <v>2993</v>
      </c>
      <c r="E991" s="434" t="s">
        <v>158</v>
      </c>
      <c r="F991" s="420" t="s">
        <v>157</v>
      </c>
      <c r="G991" s="435"/>
      <c r="H991" s="435"/>
      <c r="I991" s="436"/>
      <c r="J991" s="437"/>
      <c r="K991" s="438"/>
      <c r="L991" s="46"/>
      <c r="M991" s="55"/>
      <c r="N991" s="88">
        <v>0</v>
      </c>
      <c r="O991" s="89">
        <v>0</v>
      </c>
      <c r="P991" s="89">
        <v>0</v>
      </c>
      <c r="Q991" s="89">
        <v>0</v>
      </c>
      <c r="R991" s="240">
        <f>IF(N991="","",Q991-N991)</f>
        <v>0</v>
      </c>
      <c r="S991" s="90" t="str">
        <f>IF(N991=0,"",R991/N991)</f>
        <v/>
      </c>
      <c r="T991" s="240">
        <f>IF(O991="","",Q991-O991)</f>
        <v>0</v>
      </c>
      <c r="U991" s="90" t="str">
        <f>IF(O991=0,"",T991/O991)</f>
        <v/>
      </c>
      <c r="V991" s="240">
        <f>IF(P991="","",Q991-P991)</f>
        <v>0</v>
      </c>
      <c r="W991" s="90" t="str">
        <f>IF(P991=0,"",V991/P991)</f>
        <v/>
      </c>
      <c r="Y991" s="62"/>
      <c r="Z991" s="62"/>
      <c r="AA991" s="62"/>
      <c r="AB991" s="62"/>
      <c r="AC991" s="62"/>
      <c r="AD991" s="62"/>
      <c r="AE991" s="62"/>
      <c r="AF991" s="62"/>
      <c r="AG991" s="62"/>
      <c r="AH991" s="62"/>
      <c r="AI991" s="62"/>
    </row>
    <row r="992" spans="1:35" ht="27" customHeight="1">
      <c r="A992" s="65" t="s">
        <v>159</v>
      </c>
      <c r="B992" s="76" t="s">
        <v>1962</v>
      </c>
      <c r="C992" s="48" t="s">
        <v>2995</v>
      </c>
      <c r="D992" s="48" t="s">
        <v>2991</v>
      </c>
      <c r="E992" s="439" t="s">
        <v>158</v>
      </c>
      <c r="F992" s="426" t="s">
        <v>157</v>
      </c>
      <c r="G992" s="435" t="s">
        <v>334</v>
      </c>
      <c r="H992" s="435" t="s">
        <v>1423</v>
      </c>
      <c r="I992" s="436" t="s">
        <v>2623</v>
      </c>
      <c r="J992" s="437" t="s">
        <v>2624</v>
      </c>
      <c r="K992" s="438" t="s">
        <v>3366</v>
      </c>
      <c r="L992" s="46"/>
      <c r="M992" s="55"/>
      <c r="N992" s="88">
        <v>282216.09000000003</v>
      </c>
      <c r="O992" s="89">
        <v>275000</v>
      </c>
      <c r="P992" s="89">
        <v>210000</v>
      </c>
      <c r="Q992" s="89">
        <v>275000</v>
      </c>
      <c r="R992" s="240">
        <f>IF(N992="","",Q992-N992)</f>
        <v>-7216.0900000000256</v>
      </c>
      <c r="S992" s="90">
        <f>IF(N992=0,"",R992/N992)</f>
        <v>-2.5569378414958641E-2</v>
      </c>
      <c r="T992" s="240">
        <f>IF(O992="","",Q992-O992)</f>
        <v>0</v>
      </c>
      <c r="U992" s="90">
        <f>IF(O992=0,"",T992/O992)</f>
        <v>0</v>
      </c>
      <c r="V992" s="240">
        <f>IF(P992="","",Q992-P992)</f>
        <v>65000</v>
      </c>
      <c r="W992" s="90">
        <f>IF(P992=0,"",V992/P992)</f>
        <v>0.30952380952380953</v>
      </c>
      <c r="Y992" s="62"/>
      <c r="Z992" s="62"/>
      <c r="AA992" s="62"/>
      <c r="AB992" s="62"/>
      <c r="AC992" s="62"/>
      <c r="AD992" s="62"/>
      <c r="AE992" s="62"/>
      <c r="AF992" s="62"/>
      <c r="AG992" s="62"/>
      <c r="AH992" s="62"/>
      <c r="AI992" s="62"/>
    </row>
    <row r="993" spans="1:35" ht="24.75" customHeight="1">
      <c r="A993" s="66" t="s">
        <v>160</v>
      </c>
      <c r="B993" s="75" t="s">
        <v>1962</v>
      </c>
      <c r="C993" s="52" t="s">
        <v>2997</v>
      </c>
      <c r="D993" s="52" t="s">
        <v>2993</v>
      </c>
      <c r="E993" s="434" t="s">
        <v>161</v>
      </c>
      <c r="F993" s="420" t="s">
        <v>5191</v>
      </c>
      <c r="G993" s="435"/>
      <c r="H993" s="435"/>
      <c r="I993" s="436"/>
      <c r="J993" s="437"/>
      <c r="K993" s="438"/>
      <c r="L993" s="46"/>
      <c r="M993" s="55"/>
      <c r="N993" s="88">
        <v>0</v>
      </c>
      <c r="O993" s="89">
        <v>0</v>
      </c>
      <c r="P993" s="89">
        <v>0</v>
      </c>
      <c r="Q993" s="89">
        <v>0</v>
      </c>
      <c r="R993" s="240">
        <f>IF(N993="","",Q993-N993)</f>
        <v>0</v>
      </c>
      <c r="S993" s="90" t="str">
        <f>IF(N993=0,"",R993/N993)</f>
        <v/>
      </c>
      <c r="T993" s="240">
        <f>IF(O993="","",Q993-O993)</f>
        <v>0</v>
      </c>
      <c r="U993" s="90" t="str">
        <f>IF(O993=0,"",T993/O993)</f>
        <v/>
      </c>
      <c r="V993" s="240">
        <f>IF(P993="","",Q993-P993)</f>
        <v>0</v>
      </c>
      <c r="W993" s="90" t="str">
        <f>IF(P993=0,"",V993/P993)</f>
        <v/>
      </c>
      <c r="Y993" s="62"/>
      <c r="Z993" s="62"/>
      <c r="AA993" s="62"/>
      <c r="AB993" s="62"/>
      <c r="AC993" s="62"/>
      <c r="AD993" s="62"/>
      <c r="AE993" s="62"/>
      <c r="AF993" s="62"/>
      <c r="AG993" s="62"/>
      <c r="AH993" s="62"/>
      <c r="AI993" s="62"/>
    </row>
    <row r="994" spans="1:35" ht="15.75" customHeight="1">
      <c r="A994" s="65" t="s">
        <v>162</v>
      </c>
      <c r="B994" s="76" t="s">
        <v>1962</v>
      </c>
      <c r="C994" s="48" t="s">
        <v>2997</v>
      </c>
      <c r="D994" s="48" t="s">
        <v>2991</v>
      </c>
      <c r="E994" s="439" t="s">
        <v>161</v>
      </c>
      <c r="F994" s="426" t="s">
        <v>5191</v>
      </c>
      <c r="G994" s="435" t="s">
        <v>334</v>
      </c>
      <c r="H994" s="435" t="s">
        <v>1423</v>
      </c>
      <c r="I994" s="436" t="s">
        <v>2623</v>
      </c>
      <c r="J994" s="437" t="s">
        <v>2624</v>
      </c>
      <c r="K994" s="438" t="s">
        <v>3366</v>
      </c>
      <c r="L994" s="46"/>
      <c r="M994" s="55"/>
      <c r="N994" s="88">
        <v>1362797.68</v>
      </c>
      <c r="O994" s="89">
        <v>1200000</v>
      </c>
      <c r="P994" s="89">
        <v>1125000</v>
      </c>
      <c r="Q994" s="89">
        <v>1200000</v>
      </c>
      <c r="R994" s="240">
        <f>IF(N994="","",Q994-N994)</f>
        <v>-162797.67999999993</v>
      </c>
      <c r="S994" s="90">
        <f>IF(N994=0,"",R994/N994)</f>
        <v>-0.11945843641295305</v>
      </c>
      <c r="T994" s="240">
        <f>IF(O994="","",Q994-O994)</f>
        <v>0</v>
      </c>
      <c r="U994" s="90">
        <f>IF(O994=0,"",T994/O994)</f>
        <v>0</v>
      </c>
      <c r="V994" s="240">
        <f>IF(P994="","",Q994-P994)</f>
        <v>75000</v>
      </c>
      <c r="W994" s="90">
        <f>IF(P994=0,"",V994/P994)</f>
        <v>6.6666666666666666E-2</v>
      </c>
      <c r="Y994" s="62"/>
      <c r="Z994" s="62"/>
      <c r="AA994" s="62"/>
      <c r="AB994" s="62"/>
      <c r="AC994" s="62"/>
      <c r="AD994" s="62"/>
      <c r="AE994" s="62"/>
      <c r="AF994" s="62"/>
      <c r="AG994" s="62"/>
      <c r="AH994" s="62"/>
      <c r="AI994" s="62"/>
    </row>
    <row r="995" spans="1:35" ht="15.75" customHeight="1">
      <c r="A995" s="66" t="s">
        <v>163</v>
      </c>
      <c r="B995" s="75" t="s">
        <v>1962</v>
      </c>
      <c r="C995" s="52" t="s">
        <v>2998</v>
      </c>
      <c r="D995" s="52" t="s">
        <v>2993</v>
      </c>
      <c r="E995" s="434" t="s">
        <v>165</v>
      </c>
      <c r="F995" s="420" t="s">
        <v>164</v>
      </c>
      <c r="G995" s="435"/>
      <c r="H995" s="435"/>
      <c r="I995" s="436"/>
      <c r="J995" s="437"/>
      <c r="K995" s="438"/>
      <c r="L995" s="46"/>
      <c r="M995" s="55"/>
      <c r="N995" s="88">
        <v>0</v>
      </c>
      <c r="O995" s="89">
        <v>0</v>
      </c>
      <c r="P995" s="89">
        <v>0</v>
      </c>
      <c r="Q995" s="89">
        <v>0</v>
      </c>
      <c r="R995" s="240">
        <f>IF(N995="","",Q995-N995)</f>
        <v>0</v>
      </c>
      <c r="S995" s="90" t="str">
        <f>IF(N995=0,"",R995/N995)</f>
        <v/>
      </c>
      <c r="T995" s="240">
        <f>IF(O995="","",Q995-O995)</f>
        <v>0</v>
      </c>
      <c r="U995" s="90" t="str">
        <f>IF(O995=0,"",T995/O995)</f>
        <v/>
      </c>
      <c r="V995" s="240">
        <f>IF(P995="","",Q995-P995)</f>
        <v>0</v>
      </c>
      <c r="W995" s="90" t="str">
        <f>IF(P995=0,"",V995/P995)</f>
        <v/>
      </c>
      <c r="Y995" s="62"/>
      <c r="Z995" s="62"/>
      <c r="AA995" s="62"/>
      <c r="AB995" s="62"/>
      <c r="AC995" s="62"/>
      <c r="AD995" s="62"/>
      <c r="AE995" s="62"/>
      <c r="AF995" s="62"/>
      <c r="AG995" s="62"/>
      <c r="AH995" s="62"/>
      <c r="AI995" s="62"/>
    </row>
    <row r="996" spans="1:35" ht="15.75" customHeight="1">
      <c r="A996" s="65" t="s">
        <v>166</v>
      </c>
      <c r="B996" s="76" t="s">
        <v>1962</v>
      </c>
      <c r="C996" s="48" t="s">
        <v>2998</v>
      </c>
      <c r="D996" s="48" t="s">
        <v>2991</v>
      </c>
      <c r="E996" s="439" t="s">
        <v>4230</v>
      </c>
      <c r="F996" s="426" t="s">
        <v>4231</v>
      </c>
      <c r="G996" s="435" t="s">
        <v>334</v>
      </c>
      <c r="H996" s="435" t="s">
        <v>1423</v>
      </c>
      <c r="I996" s="436" t="s">
        <v>2623</v>
      </c>
      <c r="J996" s="437" t="s">
        <v>2624</v>
      </c>
      <c r="K996" s="438" t="s">
        <v>3366</v>
      </c>
      <c r="L996" s="46"/>
      <c r="M996" s="55"/>
      <c r="N996" s="88">
        <v>83858.820000000007</v>
      </c>
      <c r="O996" s="89">
        <v>65000</v>
      </c>
      <c r="P996" s="89">
        <v>30000</v>
      </c>
      <c r="Q996" s="89">
        <v>65000</v>
      </c>
      <c r="R996" s="240">
        <f>IF(N996="","",Q996-N996)</f>
        <v>-18858.820000000007</v>
      </c>
      <c r="S996" s="90">
        <f>IF(N996=0,"",R996/N996)</f>
        <v>-0.22488773393186318</v>
      </c>
      <c r="T996" s="240">
        <f>IF(O996="","",Q996-O996)</f>
        <v>0</v>
      </c>
      <c r="U996" s="90">
        <f>IF(O996=0,"",T996/O996)</f>
        <v>0</v>
      </c>
      <c r="V996" s="240">
        <f>IF(P996="","",Q996-P996)</f>
        <v>35000</v>
      </c>
      <c r="W996" s="90">
        <f>IF(P996=0,"",V996/P996)</f>
        <v>1.1666666666666667</v>
      </c>
      <c r="Y996" s="62"/>
      <c r="Z996" s="62"/>
      <c r="AA996" s="62"/>
      <c r="AB996" s="62"/>
      <c r="AC996" s="62"/>
      <c r="AD996" s="62"/>
      <c r="AE996" s="62"/>
      <c r="AF996" s="62"/>
      <c r="AG996" s="62"/>
      <c r="AH996" s="62"/>
      <c r="AI996" s="62"/>
    </row>
    <row r="997" spans="1:35" ht="27" customHeight="1">
      <c r="A997" s="66" t="s">
        <v>167</v>
      </c>
      <c r="B997" s="75" t="s">
        <v>1962</v>
      </c>
      <c r="C997" s="52" t="s">
        <v>1991</v>
      </c>
      <c r="D997" s="52" t="s">
        <v>2993</v>
      </c>
      <c r="E997" s="434" t="s">
        <v>168</v>
      </c>
      <c r="F997" s="420" t="s">
        <v>149</v>
      </c>
      <c r="G997" s="435"/>
      <c r="H997" s="435"/>
      <c r="I997" s="436"/>
      <c r="J997" s="437"/>
      <c r="K997" s="438"/>
      <c r="L997" s="46"/>
      <c r="M997" s="55"/>
      <c r="N997" s="88">
        <v>0</v>
      </c>
      <c r="O997" s="89">
        <v>0</v>
      </c>
      <c r="P997" s="89">
        <v>0</v>
      </c>
      <c r="Q997" s="89">
        <v>0</v>
      </c>
      <c r="R997" s="240">
        <f>IF(N997="","",Q997-N997)</f>
        <v>0</v>
      </c>
      <c r="S997" s="90" t="str">
        <f>IF(N997=0,"",R997/N997)</f>
        <v/>
      </c>
      <c r="T997" s="240">
        <f>IF(O997="","",Q997-O997)</f>
        <v>0</v>
      </c>
      <c r="U997" s="90" t="str">
        <f>IF(O997=0,"",T997/O997)</f>
        <v/>
      </c>
      <c r="V997" s="240">
        <f>IF(P997="","",Q997-P997)</f>
        <v>0</v>
      </c>
      <c r="W997" s="90" t="str">
        <f>IF(P997=0,"",V997/P997)</f>
        <v/>
      </c>
      <c r="Y997" s="62"/>
      <c r="Z997" s="62"/>
      <c r="AA997" s="62"/>
      <c r="AB997" s="62"/>
      <c r="AC997" s="62"/>
      <c r="AD997" s="62"/>
      <c r="AE997" s="62"/>
      <c r="AF997" s="62"/>
      <c r="AG997" s="62"/>
      <c r="AH997" s="62"/>
      <c r="AI997" s="62"/>
    </row>
    <row r="998" spans="1:35" ht="15.75" customHeight="1">
      <c r="A998" s="65" t="s">
        <v>169</v>
      </c>
      <c r="B998" s="76" t="s">
        <v>1962</v>
      </c>
      <c r="C998" s="48" t="s">
        <v>1991</v>
      </c>
      <c r="D998" s="48" t="s">
        <v>2991</v>
      </c>
      <c r="E998" s="439" t="s">
        <v>168</v>
      </c>
      <c r="F998" s="426" t="s">
        <v>149</v>
      </c>
      <c r="G998" s="435" t="s">
        <v>334</v>
      </c>
      <c r="H998" s="435" t="s">
        <v>1423</v>
      </c>
      <c r="I998" s="436" t="s">
        <v>2623</v>
      </c>
      <c r="J998" s="437" t="s">
        <v>2624</v>
      </c>
      <c r="K998" s="438" t="s">
        <v>3366</v>
      </c>
      <c r="L998" s="46"/>
      <c r="M998" s="55"/>
      <c r="N998" s="88">
        <v>171148.34999999998</v>
      </c>
      <c r="O998" s="89">
        <v>170000</v>
      </c>
      <c r="P998" s="89">
        <v>93000</v>
      </c>
      <c r="Q998" s="89">
        <v>170000</v>
      </c>
      <c r="R998" s="240">
        <f>IF(N998="","",Q998-N998)</f>
        <v>-1148.3499999999767</v>
      </c>
      <c r="S998" s="90">
        <f>IF(N998=0,"",R998/N998)</f>
        <v>-6.7096761376897697E-3</v>
      </c>
      <c r="T998" s="240">
        <f>IF(O998="","",Q998-O998)</f>
        <v>0</v>
      </c>
      <c r="U998" s="90">
        <f>IF(O998=0,"",T998/O998)</f>
        <v>0</v>
      </c>
      <c r="V998" s="240">
        <f>IF(P998="","",Q998-P998)</f>
        <v>77000</v>
      </c>
      <c r="W998" s="90">
        <f>IF(P998=0,"",V998/P998)</f>
        <v>0.82795698924731187</v>
      </c>
      <c r="Y998" s="62"/>
      <c r="Z998" s="62"/>
      <c r="AA998" s="62"/>
      <c r="AB998" s="62"/>
      <c r="AC998" s="62"/>
      <c r="AD998" s="62"/>
      <c r="AE998" s="62"/>
      <c r="AF998" s="62"/>
      <c r="AG998" s="62"/>
      <c r="AH998" s="62"/>
      <c r="AI998" s="62"/>
    </row>
    <row r="999" spans="1:35" ht="27" customHeight="1">
      <c r="A999" s="64" t="s">
        <v>170</v>
      </c>
      <c r="B999" s="86" t="s">
        <v>171</v>
      </c>
      <c r="C999" s="87" t="s">
        <v>2992</v>
      </c>
      <c r="D999" s="87" t="s">
        <v>2993</v>
      </c>
      <c r="E999" s="415" t="s">
        <v>173</v>
      </c>
      <c r="F999" s="415" t="s">
        <v>172</v>
      </c>
      <c r="G999" s="416"/>
      <c r="H999" s="416"/>
      <c r="I999" s="417"/>
      <c r="J999" s="418"/>
      <c r="K999" s="419"/>
      <c r="L999" s="46"/>
      <c r="M999" s="96"/>
      <c r="N999" s="88">
        <v>0</v>
      </c>
      <c r="O999" s="89">
        <v>0</v>
      </c>
      <c r="P999" s="89">
        <v>0</v>
      </c>
      <c r="Q999" s="89">
        <v>0</v>
      </c>
      <c r="R999" s="240">
        <f>IF(N999="","",Q999-N999)</f>
        <v>0</v>
      </c>
      <c r="S999" s="90" t="str">
        <f>IF(N999=0,"",R999/N999)</f>
        <v/>
      </c>
      <c r="T999" s="240">
        <f>IF(O999="","",Q999-O999)</f>
        <v>0</v>
      </c>
      <c r="U999" s="90" t="str">
        <f>IF(O999=0,"",T999/O999)</f>
        <v/>
      </c>
      <c r="V999" s="240">
        <f>IF(P999="","",Q999-P999)</f>
        <v>0</v>
      </c>
      <c r="W999" s="90" t="str">
        <f>IF(P999=0,"",V999/P999)</f>
        <v/>
      </c>
      <c r="Y999" s="62"/>
      <c r="Z999" s="62"/>
      <c r="AA999" s="62"/>
      <c r="AB999" s="62"/>
      <c r="AC999" s="62"/>
      <c r="AD999" s="62"/>
      <c r="AE999" s="62"/>
      <c r="AF999" s="62"/>
      <c r="AG999" s="62"/>
      <c r="AH999" s="62"/>
      <c r="AI999" s="62"/>
    </row>
    <row r="1000" spans="1:35" ht="15.75" customHeight="1">
      <c r="A1000" s="66" t="s">
        <v>174</v>
      </c>
      <c r="B1000" s="75" t="s">
        <v>171</v>
      </c>
      <c r="C1000" s="52" t="s">
        <v>2994</v>
      </c>
      <c r="D1000" s="52" t="s">
        <v>2993</v>
      </c>
      <c r="E1000" s="434" t="s">
        <v>175</v>
      </c>
      <c r="F1000" s="420" t="s">
        <v>5192</v>
      </c>
      <c r="G1000" s="435"/>
      <c r="H1000" s="435"/>
      <c r="I1000" s="436"/>
      <c r="J1000" s="437"/>
      <c r="K1000" s="438"/>
      <c r="L1000" s="46"/>
      <c r="M1000" s="55"/>
      <c r="N1000" s="88">
        <v>0</v>
      </c>
      <c r="O1000" s="89">
        <v>0</v>
      </c>
      <c r="P1000" s="89">
        <v>0</v>
      </c>
      <c r="Q1000" s="89">
        <v>0</v>
      </c>
      <c r="R1000" s="240">
        <f>IF(N1000="","",Q1000-N1000)</f>
        <v>0</v>
      </c>
      <c r="S1000" s="90" t="str">
        <f>IF(N1000=0,"",R1000/N1000)</f>
        <v/>
      </c>
      <c r="T1000" s="240">
        <f>IF(O1000="","",Q1000-O1000)</f>
        <v>0</v>
      </c>
      <c r="U1000" s="90" t="str">
        <f>IF(O1000=0,"",T1000/O1000)</f>
        <v/>
      </c>
      <c r="V1000" s="240">
        <f>IF(P1000="","",Q1000-P1000)</f>
        <v>0</v>
      </c>
      <c r="W1000" s="90" t="str">
        <f>IF(P1000=0,"",V1000/P1000)</f>
        <v/>
      </c>
      <c r="Y1000" s="62"/>
      <c r="Z1000" s="62"/>
      <c r="AA1000" s="62"/>
      <c r="AB1000" s="62"/>
      <c r="AC1000" s="62"/>
      <c r="AD1000" s="62"/>
      <c r="AE1000" s="62"/>
      <c r="AF1000" s="62"/>
      <c r="AG1000" s="62"/>
      <c r="AH1000" s="62"/>
      <c r="AI1000" s="62"/>
    </row>
    <row r="1001" spans="1:35" ht="15.75" customHeight="1">
      <c r="A1001" s="65" t="s">
        <v>176</v>
      </c>
      <c r="B1001" s="76" t="s">
        <v>171</v>
      </c>
      <c r="C1001" s="48" t="s">
        <v>2994</v>
      </c>
      <c r="D1001" s="48" t="s">
        <v>2991</v>
      </c>
      <c r="E1001" s="439" t="s">
        <v>175</v>
      </c>
      <c r="F1001" s="426" t="s">
        <v>5192</v>
      </c>
      <c r="G1001" s="435" t="s">
        <v>836</v>
      </c>
      <c r="H1001" s="435" t="s">
        <v>2282</v>
      </c>
      <c r="I1001" s="436" t="s">
        <v>2283</v>
      </c>
      <c r="J1001" s="437" t="s">
        <v>712</v>
      </c>
      <c r="K1001" s="438" t="s">
        <v>717</v>
      </c>
      <c r="L1001" s="46"/>
      <c r="M1001" s="55"/>
      <c r="N1001" s="88">
        <v>13032.3</v>
      </c>
      <c r="O1001" s="89">
        <v>10000</v>
      </c>
      <c r="P1001" s="89">
        <v>290000</v>
      </c>
      <c r="Q1001" s="89">
        <v>20000</v>
      </c>
      <c r="R1001" s="240">
        <f>IF(N1001="","",Q1001-N1001)</f>
        <v>6967.7000000000007</v>
      </c>
      <c r="S1001" s="90">
        <f>IF(N1001=0,"",R1001/N1001)</f>
        <v>0.53464852712107613</v>
      </c>
      <c r="T1001" s="240">
        <f>IF(O1001="","",Q1001-O1001)</f>
        <v>10000</v>
      </c>
      <c r="U1001" s="90">
        <f>IF(O1001=0,"",T1001/O1001)</f>
        <v>1</v>
      </c>
      <c r="V1001" s="240">
        <f>IF(P1001="","",Q1001-P1001)</f>
        <v>-270000</v>
      </c>
      <c r="W1001" s="90">
        <f>IF(P1001=0,"",V1001/P1001)</f>
        <v>-0.93103448275862066</v>
      </c>
      <c r="Y1001" s="62"/>
      <c r="Z1001" s="62"/>
      <c r="AA1001" s="62"/>
      <c r="AB1001" s="62"/>
      <c r="AC1001" s="62"/>
      <c r="AD1001" s="62"/>
      <c r="AE1001" s="62"/>
      <c r="AF1001" s="62"/>
      <c r="AG1001" s="62"/>
      <c r="AH1001" s="62"/>
      <c r="AI1001" s="62"/>
    </row>
    <row r="1002" spans="1:35" ht="15.75" customHeight="1">
      <c r="A1002" s="66" t="s">
        <v>177</v>
      </c>
      <c r="B1002" s="75" t="s">
        <v>171</v>
      </c>
      <c r="C1002" s="52" t="s">
        <v>2997</v>
      </c>
      <c r="D1002" s="52" t="s">
        <v>2993</v>
      </c>
      <c r="E1002" s="434" t="s">
        <v>179</v>
      </c>
      <c r="F1002" s="420" t="s">
        <v>178</v>
      </c>
      <c r="G1002" s="435"/>
      <c r="H1002" s="435"/>
      <c r="I1002" s="436"/>
      <c r="J1002" s="437"/>
      <c r="K1002" s="438"/>
      <c r="L1002" s="46"/>
      <c r="M1002" s="55"/>
      <c r="N1002" s="88">
        <v>0</v>
      </c>
      <c r="O1002" s="89">
        <v>0</v>
      </c>
      <c r="P1002" s="89">
        <v>0</v>
      </c>
      <c r="Q1002" s="89">
        <v>0</v>
      </c>
      <c r="R1002" s="240">
        <f>IF(N1002="","",Q1002-N1002)</f>
        <v>0</v>
      </c>
      <c r="S1002" s="90" t="str">
        <f>IF(N1002=0,"",R1002/N1002)</f>
        <v/>
      </c>
      <c r="T1002" s="240">
        <f>IF(O1002="","",Q1002-O1002)</f>
        <v>0</v>
      </c>
      <c r="U1002" s="90" t="str">
        <f>IF(O1002=0,"",T1002/O1002)</f>
        <v/>
      </c>
      <c r="V1002" s="240">
        <f>IF(P1002="","",Q1002-P1002)</f>
        <v>0</v>
      </c>
      <c r="W1002" s="90" t="str">
        <f>IF(P1002=0,"",V1002/P1002)</f>
        <v/>
      </c>
      <c r="Y1002" s="62"/>
      <c r="Z1002" s="62"/>
      <c r="AA1002" s="62"/>
      <c r="AB1002" s="62"/>
      <c r="AC1002" s="62"/>
      <c r="AD1002" s="62"/>
      <c r="AE1002" s="62"/>
      <c r="AF1002" s="62"/>
      <c r="AG1002" s="62"/>
      <c r="AH1002" s="62"/>
      <c r="AI1002" s="62"/>
    </row>
    <row r="1003" spans="1:35" ht="15.75" customHeight="1">
      <c r="A1003" s="65" t="s">
        <v>666</v>
      </c>
      <c r="B1003" s="76" t="s">
        <v>171</v>
      </c>
      <c r="C1003" s="48" t="s">
        <v>2997</v>
      </c>
      <c r="D1003" s="48" t="s">
        <v>2991</v>
      </c>
      <c r="E1003" s="439" t="s">
        <v>179</v>
      </c>
      <c r="F1003" s="426" t="s">
        <v>178</v>
      </c>
      <c r="G1003" s="435" t="s">
        <v>220</v>
      </c>
      <c r="H1003" s="435" t="s">
        <v>3425</v>
      </c>
      <c r="I1003" s="436" t="s">
        <v>1406</v>
      </c>
      <c r="J1003" s="437" t="s">
        <v>3377</v>
      </c>
      <c r="K1003" s="438" t="s">
        <v>3379</v>
      </c>
      <c r="L1003" s="46"/>
      <c r="M1003" s="55"/>
      <c r="N1003" s="88">
        <v>0</v>
      </c>
      <c r="O1003" s="89">
        <v>0</v>
      </c>
      <c r="P1003" s="89">
        <v>0</v>
      </c>
      <c r="Q1003" s="89">
        <v>0</v>
      </c>
      <c r="R1003" s="240">
        <f>IF(N1003="","",Q1003-N1003)</f>
        <v>0</v>
      </c>
      <c r="S1003" s="90" t="str">
        <f>IF(N1003=0,"",R1003/N1003)</f>
        <v/>
      </c>
      <c r="T1003" s="240">
        <f>IF(O1003="","",Q1003-O1003)</f>
        <v>0</v>
      </c>
      <c r="U1003" s="90" t="str">
        <f>IF(O1003=0,"",T1003/O1003)</f>
        <v/>
      </c>
      <c r="V1003" s="240">
        <f>IF(P1003="","",Q1003-P1003)</f>
        <v>0</v>
      </c>
      <c r="W1003" s="90" t="str">
        <f>IF(P1003=0,"",V1003/P1003)</f>
        <v/>
      </c>
      <c r="Y1003" s="62"/>
      <c r="Z1003" s="62"/>
      <c r="AA1003" s="62"/>
      <c r="AB1003" s="62"/>
      <c r="AC1003" s="62"/>
      <c r="AD1003" s="62"/>
      <c r="AE1003" s="62"/>
      <c r="AF1003" s="62"/>
      <c r="AG1003" s="62"/>
      <c r="AH1003" s="62"/>
      <c r="AI1003" s="62"/>
    </row>
    <row r="1004" spans="1:35" ht="15.75" customHeight="1">
      <c r="A1004" s="66" t="s">
        <v>667</v>
      </c>
      <c r="B1004" s="75" t="s">
        <v>171</v>
      </c>
      <c r="C1004" s="52" t="s">
        <v>2998</v>
      </c>
      <c r="D1004" s="52" t="s">
        <v>2993</v>
      </c>
      <c r="E1004" s="434" t="s">
        <v>669</v>
      </c>
      <c r="F1004" s="420" t="s">
        <v>668</v>
      </c>
      <c r="G1004" s="435"/>
      <c r="H1004" s="435"/>
      <c r="I1004" s="436"/>
      <c r="J1004" s="437"/>
      <c r="K1004" s="438"/>
      <c r="L1004" s="46"/>
      <c r="M1004" s="55"/>
      <c r="N1004" s="88">
        <v>0</v>
      </c>
      <c r="O1004" s="89">
        <v>0</v>
      </c>
      <c r="P1004" s="89">
        <v>0</v>
      </c>
      <c r="Q1004" s="89">
        <v>0</v>
      </c>
      <c r="R1004" s="240">
        <f>IF(N1004="","",Q1004-N1004)</f>
        <v>0</v>
      </c>
      <c r="S1004" s="90" t="str">
        <f>IF(N1004=0,"",R1004/N1004)</f>
        <v/>
      </c>
      <c r="T1004" s="240">
        <f>IF(O1004="","",Q1004-O1004)</f>
        <v>0</v>
      </c>
      <c r="U1004" s="90" t="str">
        <f>IF(O1004=0,"",T1004/O1004)</f>
        <v/>
      </c>
      <c r="V1004" s="240">
        <f>IF(P1004="","",Q1004-P1004)</f>
        <v>0</v>
      </c>
      <c r="W1004" s="90" t="str">
        <f>IF(P1004=0,"",V1004/P1004)</f>
        <v/>
      </c>
      <c r="Y1004" s="62"/>
      <c r="Z1004" s="62"/>
      <c r="AA1004" s="62"/>
      <c r="AB1004" s="62"/>
      <c r="AC1004" s="62"/>
      <c r="AD1004" s="62"/>
      <c r="AE1004" s="62"/>
      <c r="AF1004" s="62"/>
      <c r="AG1004" s="62"/>
      <c r="AH1004" s="62"/>
      <c r="AI1004" s="62"/>
    </row>
    <row r="1005" spans="1:35" ht="15.75" customHeight="1">
      <c r="A1005" s="67" t="s">
        <v>670</v>
      </c>
      <c r="B1005" s="77" t="s">
        <v>171</v>
      </c>
      <c r="C1005" s="49" t="s">
        <v>2998</v>
      </c>
      <c r="D1005" s="49" t="s">
        <v>2991</v>
      </c>
      <c r="E1005" s="426" t="s">
        <v>2284</v>
      </c>
      <c r="F1005" s="426" t="s">
        <v>668</v>
      </c>
      <c r="G1005" s="398" t="s">
        <v>218</v>
      </c>
      <c r="H1005" s="398" t="s">
        <v>2784</v>
      </c>
      <c r="I1005" s="430" t="s">
        <v>2785</v>
      </c>
      <c r="J1005" s="428" t="s">
        <v>3377</v>
      </c>
      <c r="K1005" s="429" t="s">
        <v>3379</v>
      </c>
      <c r="L1005" s="46"/>
      <c r="M1005" s="55"/>
      <c r="N1005" s="88">
        <v>205281.94</v>
      </c>
      <c r="O1005" s="89">
        <v>180000</v>
      </c>
      <c r="P1005" s="89">
        <v>200000</v>
      </c>
      <c r="Q1005" s="89">
        <v>200000</v>
      </c>
      <c r="R1005" s="240">
        <f>IF(N1005="","",Q1005-N1005)</f>
        <v>-5281.9400000000023</v>
      </c>
      <c r="S1005" s="90">
        <f>IF(N1005=0,"",R1005/N1005)</f>
        <v>-2.5730173828248128E-2</v>
      </c>
      <c r="T1005" s="240">
        <f>IF(O1005="","",Q1005-O1005)</f>
        <v>20000</v>
      </c>
      <c r="U1005" s="90">
        <f>IF(O1005=0,"",T1005/O1005)</f>
        <v>0.1111111111111111</v>
      </c>
      <c r="V1005" s="240">
        <f>IF(P1005="","",Q1005-P1005)</f>
        <v>0</v>
      </c>
      <c r="W1005" s="90">
        <f>IF(P1005=0,"",V1005/P1005)</f>
        <v>0</v>
      </c>
      <c r="Y1005" s="62"/>
      <c r="Z1005" s="62"/>
      <c r="AA1005" s="62"/>
      <c r="AB1005" s="62"/>
      <c r="AC1005" s="62"/>
      <c r="AD1005" s="62"/>
      <c r="AE1005" s="62"/>
      <c r="AF1005" s="62"/>
      <c r="AG1005" s="62"/>
      <c r="AH1005" s="62"/>
      <c r="AI1005" s="62"/>
    </row>
    <row r="1006" spans="1:35" ht="15.75" customHeight="1">
      <c r="A1006" s="67" t="s">
        <v>2285</v>
      </c>
      <c r="B1006" s="77" t="s">
        <v>171</v>
      </c>
      <c r="C1006" s="49" t="s">
        <v>2998</v>
      </c>
      <c r="D1006" s="49" t="s">
        <v>3001</v>
      </c>
      <c r="E1006" s="426" t="s">
        <v>2286</v>
      </c>
      <c r="F1006" s="425" t="s">
        <v>2287</v>
      </c>
      <c r="G1006" s="398" t="s">
        <v>218</v>
      </c>
      <c r="H1006" s="398" t="s">
        <v>2784</v>
      </c>
      <c r="I1006" s="430" t="s">
        <v>2785</v>
      </c>
      <c r="J1006" s="428" t="s">
        <v>3377</v>
      </c>
      <c r="K1006" s="429" t="s">
        <v>3379</v>
      </c>
      <c r="L1006" s="46"/>
      <c r="M1006" s="55"/>
      <c r="N1006" s="88">
        <v>1142359.2200000002</v>
      </c>
      <c r="O1006" s="89">
        <v>1100000</v>
      </c>
      <c r="P1006" s="89">
        <v>640000</v>
      </c>
      <c r="Q1006" s="89">
        <v>640000</v>
      </c>
      <c r="R1006" s="240">
        <f>IF(N1006="","",Q1006-N1006)</f>
        <v>-502359.2200000002</v>
      </c>
      <c r="S1006" s="90">
        <f>IF(N1006=0,"",R1006/N1006)</f>
        <v>-0.43975591145489257</v>
      </c>
      <c r="T1006" s="240">
        <f>IF(O1006="","",Q1006-O1006)</f>
        <v>-460000</v>
      </c>
      <c r="U1006" s="90">
        <f>IF(O1006=0,"",T1006/O1006)</f>
        <v>-0.41818181818181815</v>
      </c>
      <c r="V1006" s="240">
        <f>IF(P1006="","",Q1006-P1006)</f>
        <v>0</v>
      </c>
      <c r="W1006" s="90">
        <f>IF(P1006=0,"",V1006/P1006)</f>
        <v>0</v>
      </c>
      <c r="Y1006" s="62"/>
      <c r="Z1006" s="62"/>
      <c r="AA1006" s="62"/>
      <c r="AB1006" s="62"/>
      <c r="AC1006" s="62"/>
      <c r="AD1006" s="62"/>
      <c r="AE1006" s="62"/>
      <c r="AF1006" s="62"/>
      <c r="AG1006" s="62"/>
      <c r="AH1006" s="62"/>
      <c r="AI1006" s="62"/>
    </row>
    <row r="1007" spans="1:35" ht="15.75" customHeight="1">
      <c r="A1007" s="66" t="s">
        <v>671</v>
      </c>
      <c r="B1007" s="75" t="s">
        <v>171</v>
      </c>
      <c r="C1007" s="52" t="s">
        <v>2999</v>
      </c>
      <c r="D1007" s="52" t="s">
        <v>2993</v>
      </c>
      <c r="E1007" s="420" t="s">
        <v>673</v>
      </c>
      <c r="F1007" s="420" t="s">
        <v>672</v>
      </c>
      <c r="G1007" s="435"/>
      <c r="H1007" s="435"/>
      <c r="I1007" s="436"/>
      <c r="J1007" s="437"/>
      <c r="K1007" s="438"/>
      <c r="L1007" s="46"/>
      <c r="M1007" s="55"/>
      <c r="N1007" s="88">
        <v>0</v>
      </c>
      <c r="O1007" s="89">
        <v>0</v>
      </c>
      <c r="P1007" s="89">
        <v>0</v>
      </c>
      <c r="Q1007" s="89">
        <v>0</v>
      </c>
      <c r="R1007" s="240">
        <f>IF(N1007="","",Q1007-N1007)</f>
        <v>0</v>
      </c>
      <c r="S1007" s="90" t="str">
        <f>IF(N1007=0,"",R1007/N1007)</f>
        <v/>
      </c>
      <c r="T1007" s="240">
        <f>IF(O1007="","",Q1007-O1007)</f>
        <v>0</v>
      </c>
      <c r="U1007" s="90" t="str">
        <f>IF(O1007=0,"",T1007/O1007)</f>
        <v/>
      </c>
      <c r="V1007" s="240">
        <f>IF(P1007="","",Q1007-P1007)</f>
        <v>0</v>
      </c>
      <c r="W1007" s="90" t="str">
        <f>IF(P1007=0,"",V1007/P1007)</f>
        <v/>
      </c>
      <c r="Y1007" s="62"/>
      <c r="Z1007" s="62"/>
      <c r="AA1007" s="62"/>
      <c r="AB1007" s="62"/>
      <c r="AC1007" s="62"/>
      <c r="AD1007" s="62"/>
      <c r="AE1007" s="62"/>
      <c r="AF1007" s="62"/>
      <c r="AG1007" s="62"/>
      <c r="AH1007" s="62"/>
      <c r="AI1007" s="62"/>
    </row>
    <row r="1008" spans="1:35" ht="15.75" customHeight="1">
      <c r="A1008" s="65" t="s">
        <v>674</v>
      </c>
      <c r="B1008" s="76" t="s">
        <v>171</v>
      </c>
      <c r="C1008" s="48" t="s">
        <v>2999</v>
      </c>
      <c r="D1008" s="48" t="s">
        <v>2991</v>
      </c>
      <c r="E1008" s="426" t="s">
        <v>673</v>
      </c>
      <c r="F1008" s="426" t="s">
        <v>672</v>
      </c>
      <c r="G1008" s="435" t="s">
        <v>220</v>
      </c>
      <c r="H1008" s="435" t="s">
        <v>3425</v>
      </c>
      <c r="I1008" s="436" t="s">
        <v>1406</v>
      </c>
      <c r="J1008" s="437" t="s">
        <v>3377</v>
      </c>
      <c r="K1008" s="438" t="s">
        <v>3379</v>
      </c>
      <c r="L1008" s="53"/>
      <c r="M1008" s="55"/>
      <c r="N1008" s="88">
        <v>273521.84000000003</v>
      </c>
      <c r="O1008" s="89">
        <v>250000</v>
      </c>
      <c r="P1008" s="89">
        <v>128000</v>
      </c>
      <c r="Q1008" s="89">
        <v>280000</v>
      </c>
      <c r="R1008" s="240">
        <f>IF(N1008="","",Q1008-N1008)</f>
        <v>6478.1599999999744</v>
      </c>
      <c r="S1008" s="90">
        <f>IF(N1008=0,"",R1008/N1008)</f>
        <v>2.3684251319748266E-2</v>
      </c>
      <c r="T1008" s="240">
        <f>IF(O1008="","",Q1008-O1008)</f>
        <v>30000</v>
      </c>
      <c r="U1008" s="90">
        <f>IF(O1008=0,"",T1008/O1008)</f>
        <v>0.12</v>
      </c>
      <c r="V1008" s="240">
        <f>IF(P1008="","",Q1008-P1008)</f>
        <v>152000</v>
      </c>
      <c r="W1008" s="90">
        <f>IF(P1008=0,"",V1008/P1008)</f>
        <v>1.1875</v>
      </c>
      <c r="Y1008" s="62"/>
      <c r="Z1008" s="62"/>
      <c r="AA1008" s="62"/>
      <c r="AB1008" s="62"/>
      <c r="AC1008" s="62"/>
      <c r="AD1008" s="62"/>
      <c r="AE1008" s="62"/>
      <c r="AF1008" s="62"/>
      <c r="AG1008" s="62"/>
      <c r="AH1008" s="62"/>
      <c r="AI1008" s="62"/>
    </row>
    <row r="1009" spans="1:35" ht="24.75" customHeight="1">
      <c r="A1009" s="66" t="s">
        <v>675</v>
      </c>
      <c r="B1009" s="75" t="s">
        <v>171</v>
      </c>
      <c r="C1009" s="52" t="s">
        <v>1991</v>
      </c>
      <c r="D1009" s="52" t="s">
        <v>2993</v>
      </c>
      <c r="E1009" s="434" t="s">
        <v>173</v>
      </c>
      <c r="F1009" s="420" t="s">
        <v>676</v>
      </c>
      <c r="G1009" s="435"/>
      <c r="H1009" s="435"/>
      <c r="I1009" s="436"/>
      <c r="J1009" s="437"/>
      <c r="K1009" s="438"/>
      <c r="L1009" s="46"/>
      <c r="M1009" s="55"/>
      <c r="N1009" s="88">
        <v>0</v>
      </c>
      <c r="O1009" s="89">
        <v>0</v>
      </c>
      <c r="P1009" s="89">
        <v>0</v>
      </c>
      <c r="Q1009" s="89">
        <v>0</v>
      </c>
      <c r="R1009" s="240">
        <f>IF(N1009="","",Q1009-N1009)</f>
        <v>0</v>
      </c>
      <c r="S1009" s="90" t="str">
        <f>IF(N1009=0,"",R1009/N1009)</f>
        <v/>
      </c>
      <c r="T1009" s="240">
        <f>IF(O1009="","",Q1009-O1009)</f>
        <v>0</v>
      </c>
      <c r="U1009" s="90" t="str">
        <f>IF(O1009=0,"",T1009/O1009)</f>
        <v/>
      </c>
      <c r="V1009" s="240">
        <f>IF(P1009="","",Q1009-P1009)</f>
        <v>0</v>
      </c>
      <c r="W1009" s="90" t="str">
        <f>IF(P1009=0,"",V1009/P1009)</f>
        <v/>
      </c>
      <c r="Y1009" s="62"/>
      <c r="Z1009" s="62"/>
      <c r="AA1009" s="62"/>
      <c r="AB1009" s="62"/>
      <c r="AC1009" s="62"/>
      <c r="AD1009" s="62"/>
      <c r="AE1009" s="62"/>
      <c r="AF1009" s="62"/>
      <c r="AG1009" s="62"/>
      <c r="AH1009" s="62"/>
      <c r="AI1009" s="62"/>
    </row>
    <row r="1010" spans="1:35" ht="15.75" customHeight="1">
      <c r="A1010" s="65" t="s">
        <v>677</v>
      </c>
      <c r="B1010" s="76" t="s">
        <v>171</v>
      </c>
      <c r="C1010" s="48" t="s">
        <v>1991</v>
      </c>
      <c r="D1010" s="48" t="s">
        <v>2991</v>
      </c>
      <c r="E1010" s="439" t="s">
        <v>173</v>
      </c>
      <c r="F1010" s="426" t="s">
        <v>676</v>
      </c>
      <c r="G1010" s="435" t="s">
        <v>220</v>
      </c>
      <c r="H1010" s="435" t="s">
        <v>3425</v>
      </c>
      <c r="I1010" s="436" t="s">
        <v>1406</v>
      </c>
      <c r="J1010" s="437" t="s">
        <v>3377</v>
      </c>
      <c r="K1010" s="438" t="s">
        <v>3379</v>
      </c>
      <c r="L1010" s="46"/>
      <c r="M1010" s="55"/>
      <c r="N1010" s="88">
        <v>2517661.1800000002</v>
      </c>
      <c r="O1010" s="89">
        <v>2470000</v>
      </c>
      <c r="P1010" s="89">
        <v>1800000</v>
      </c>
      <c r="Q1010" s="89">
        <v>2500000</v>
      </c>
      <c r="R1010" s="240">
        <f>IF(N1010="","",Q1010-N1010)</f>
        <v>-17661.180000000168</v>
      </c>
      <c r="S1010" s="90">
        <f>IF(N1010=0,"",R1010/N1010)</f>
        <v>-7.0149153270894719E-3</v>
      </c>
      <c r="T1010" s="240">
        <f>IF(O1010="","",Q1010-O1010)</f>
        <v>30000</v>
      </c>
      <c r="U1010" s="90">
        <f>IF(O1010=0,"",T1010/O1010)</f>
        <v>1.2145748987854251E-2</v>
      </c>
      <c r="V1010" s="240">
        <f>IF(P1010="","",Q1010-P1010)</f>
        <v>700000</v>
      </c>
      <c r="W1010" s="90">
        <f>IF(P1010=0,"",V1010/P1010)</f>
        <v>0.3888888888888889</v>
      </c>
      <c r="Y1010" s="62"/>
      <c r="Z1010" s="62"/>
      <c r="AA1010" s="62"/>
      <c r="AB1010" s="62"/>
      <c r="AC1010" s="62"/>
      <c r="AD1010" s="62"/>
      <c r="AE1010" s="62"/>
      <c r="AF1010" s="62"/>
      <c r="AG1010" s="62"/>
      <c r="AH1010" s="62"/>
      <c r="AI1010" s="62"/>
    </row>
    <row r="1011" spans="1:35" ht="15.75" customHeight="1">
      <c r="A1011" s="64" t="s">
        <v>678</v>
      </c>
      <c r="B1011" s="86" t="s">
        <v>679</v>
      </c>
      <c r="C1011" s="87" t="s">
        <v>2992</v>
      </c>
      <c r="D1011" s="87" t="s">
        <v>2993</v>
      </c>
      <c r="E1011" s="415" t="s">
        <v>681</v>
      </c>
      <c r="F1011" s="415" t="s">
        <v>680</v>
      </c>
      <c r="G1011" s="416"/>
      <c r="H1011" s="416"/>
      <c r="I1011" s="417"/>
      <c r="J1011" s="418"/>
      <c r="K1011" s="419"/>
      <c r="L1011" s="46"/>
      <c r="M1011" s="96"/>
      <c r="N1011" s="88">
        <v>0</v>
      </c>
      <c r="O1011" s="89">
        <v>0</v>
      </c>
      <c r="P1011" s="89">
        <v>0</v>
      </c>
      <c r="Q1011" s="89">
        <v>0</v>
      </c>
      <c r="R1011" s="240">
        <f>IF(N1011="","",Q1011-N1011)</f>
        <v>0</v>
      </c>
      <c r="S1011" s="90" t="str">
        <f>IF(N1011=0,"",R1011/N1011)</f>
        <v/>
      </c>
      <c r="T1011" s="240">
        <f>IF(O1011="","",Q1011-O1011)</f>
        <v>0</v>
      </c>
      <c r="U1011" s="90" t="str">
        <f>IF(O1011=0,"",T1011/O1011)</f>
        <v/>
      </c>
      <c r="V1011" s="240">
        <f>IF(P1011="","",Q1011-P1011)</f>
        <v>0</v>
      </c>
      <c r="W1011" s="90" t="str">
        <f>IF(P1011=0,"",V1011/P1011)</f>
        <v/>
      </c>
      <c r="Y1011" s="62"/>
      <c r="Z1011" s="62"/>
      <c r="AA1011" s="62"/>
      <c r="AB1011" s="62"/>
      <c r="AC1011" s="62"/>
      <c r="AD1011" s="62"/>
      <c r="AE1011" s="62"/>
      <c r="AF1011" s="62"/>
      <c r="AG1011" s="62"/>
      <c r="AH1011" s="62"/>
      <c r="AI1011" s="62"/>
    </row>
    <row r="1012" spans="1:35" ht="27" customHeight="1">
      <c r="A1012" s="66" t="s">
        <v>682</v>
      </c>
      <c r="B1012" s="75" t="s">
        <v>679</v>
      </c>
      <c r="C1012" s="52" t="s">
        <v>2994</v>
      </c>
      <c r="D1012" s="52" t="s">
        <v>2993</v>
      </c>
      <c r="E1012" s="420" t="s">
        <v>683</v>
      </c>
      <c r="F1012" s="420" t="s">
        <v>2288</v>
      </c>
      <c r="G1012" s="435"/>
      <c r="H1012" s="435"/>
      <c r="I1012" s="436"/>
      <c r="J1012" s="437"/>
      <c r="K1012" s="438"/>
      <c r="L1012" s="46"/>
      <c r="M1012" s="55"/>
      <c r="N1012" s="88">
        <v>0</v>
      </c>
      <c r="O1012" s="89">
        <v>0</v>
      </c>
      <c r="P1012" s="89">
        <v>0</v>
      </c>
      <c r="Q1012" s="89">
        <v>0</v>
      </c>
      <c r="R1012" s="240">
        <f>IF(N1012="","",Q1012-N1012)</f>
        <v>0</v>
      </c>
      <c r="S1012" s="90" t="str">
        <f>IF(N1012=0,"",R1012/N1012)</f>
        <v/>
      </c>
      <c r="T1012" s="240">
        <f>IF(O1012="","",Q1012-O1012)</f>
        <v>0</v>
      </c>
      <c r="U1012" s="90" t="str">
        <f>IF(O1012=0,"",T1012/O1012)</f>
        <v/>
      </c>
      <c r="V1012" s="240">
        <f>IF(P1012="","",Q1012-P1012)</f>
        <v>0</v>
      </c>
      <c r="W1012" s="90" t="str">
        <f>IF(P1012=0,"",V1012/P1012)</f>
        <v/>
      </c>
      <c r="Y1012" s="62"/>
      <c r="Z1012" s="62"/>
      <c r="AA1012" s="62"/>
      <c r="AB1012" s="62"/>
      <c r="AC1012" s="62"/>
      <c r="AD1012" s="62"/>
      <c r="AE1012" s="62"/>
      <c r="AF1012" s="62"/>
      <c r="AG1012" s="62"/>
      <c r="AH1012" s="62"/>
      <c r="AI1012" s="62"/>
    </row>
    <row r="1013" spans="1:35" ht="15.75" customHeight="1">
      <c r="A1013" s="65" t="s">
        <v>684</v>
      </c>
      <c r="B1013" s="76" t="s">
        <v>679</v>
      </c>
      <c r="C1013" s="48" t="s">
        <v>2994</v>
      </c>
      <c r="D1013" s="48" t="s">
        <v>2991</v>
      </c>
      <c r="E1013" s="426" t="s">
        <v>686</v>
      </c>
      <c r="F1013" s="426" t="s">
        <v>685</v>
      </c>
      <c r="G1013" s="435" t="s">
        <v>790</v>
      </c>
      <c r="H1013" s="435" t="s">
        <v>2289</v>
      </c>
      <c r="I1013" s="436" t="s">
        <v>687</v>
      </c>
      <c r="J1013" s="437" t="s">
        <v>2724</v>
      </c>
      <c r="K1013" s="438" t="s">
        <v>2725</v>
      </c>
      <c r="L1013" s="46"/>
      <c r="M1013" s="55"/>
      <c r="N1013" s="88">
        <v>2.3199999999999998</v>
      </c>
      <c r="O1013" s="89">
        <v>0</v>
      </c>
      <c r="P1013" s="89">
        <v>0</v>
      </c>
      <c r="Q1013" s="89">
        <v>0</v>
      </c>
      <c r="R1013" s="240">
        <f>IF(N1013="","",Q1013-N1013)</f>
        <v>-2.3199999999999998</v>
      </c>
      <c r="S1013" s="90">
        <f>IF(N1013=0,"",R1013/N1013)</f>
        <v>-1</v>
      </c>
      <c r="T1013" s="240">
        <f>IF(O1013="","",Q1013-O1013)</f>
        <v>0</v>
      </c>
      <c r="U1013" s="90" t="str">
        <f>IF(O1013=0,"",T1013/O1013)</f>
        <v/>
      </c>
      <c r="V1013" s="240">
        <f>IF(P1013="","",Q1013-P1013)</f>
        <v>0</v>
      </c>
      <c r="W1013" s="90" t="str">
        <f>IF(P1013=0,"",V1013/P1013)</f>
        <v/>
      </c>
      <c r="Y1013" s="62"/>
      <c r="Z1013" s="62"/>
      <c r="AA1013" s="62"/>
      <c r="AB1013" s="62"/>
      <c r="AC1013" s="62"/>
      <c r="AD1013" s="62"/>
      <c r="AE1013" s="62"/>
      <c r="AF1013" s="62"/>
      <c r="AG1013" s="62"/>
      <c r="AH1013" s="62"/>
      <c r="AI1013" s="62"/>
    </row>
    <row r="1014" spans="1:35" ht="27" customHeight="1">
      <c r="A1014" s="65" t="s">
        <v>688</v>
      </c>
      <c r="B1014" s="76" t="s">
        <v>679</v>
      </c>
      <c r="C1014" s="48" t="s">
        <v>2994</v>
      </c>
      <c r="D1014" s="48" t="s">
        <v>3001</v>
      </c>
      <c r="E1014" s="439" t="s">
        <v>690</v>
      </c>
      <c r="F1014" s="426" t="s">
        <v>689</v>
      </c>
      <c r="G1014" s="435" t="s">
        <v>788</v>
      </c>
      <c r="H1014" s="435" t="s">
        <v>2290</v>
      </c>
      <c r="I1014" s="436" t="s">
        <v>2291</v>
      </c>
      <c r="J1014" s="437" t="s">
        <v>2724</v>
      </c>
      <c r="K1014" s="438" t="s">
        <v>2725</v>
      </c>
      <c r="L1014" s="46"/>
      <c r="M1014" s="55"/>
      <c r="N1014" s="88">
        <v>0.47</v>
      </c>
      <c r="O1014" s="89">
        <v>0</v>
      </c>
      <c r="P1014" s="89">
        <v>0</v>
      </c>
      <c r="Q1014" s="89">
        <v>0</v>
      </c>
      <c r="R1014" s="240">
        <f>IF(N1014="","",Q1014-N1014)</f>
        <v>-0.47</v>
      </c>
      <c r="S1014" s="90">
        <f>IF(N1014=0,"",R1014/N1014)</f>
        <v>-1</v>
      </c>
      <c r="T1014" s="240">
        <f>IF(O1014="","",Q1014-O1014)</f>
        <v>0</v>
      </c>
      <c r="U1014" s="90" t="str">
        <f>IF(O1014=0,"",T1014/O1014)</f>
        <v/>
      </c>
      <c r="V1014" s="240">
        <f>IF(P1014="","",Q1014-P1014)</f>
        <v>0</v>
      </c>
      <c r="W1014" s="90" t="str">
        <f>IF(P1014=0,"",V1014/P1014)</f>
        <v/>
      </c>
      <c r="Y1014" s="62"/>
      <c r="Z1014" s="62"/>
      <c r="AA1014" s="62"/>
      <c r="AB1014" s="62"/>
      <c r="AC1014" s="62"/>
      <c r="AD1014" s="62"/>
      <c r="AE1014" s="62"/>
      <c r="AF1014" s="62"/>
      <c r="AG1014" s="62"/>
      <c r="AH1014" s="62"/>
      <c r="AI1014" s="62"/>
    </row>
    <row r="1015" spans="1:35" ht="15.75" customHeight="1">
      <c r="A1015" s="66" t="s">
        <v>691</v>
      </c>
      <c r="B1015" s="75" t="s">
        <v>679</v>
      </c>
      <c r="C1015" s="52" t="s">
        <v>2995</v>
      </c>
      <c r="D1015" s="52" t="s">
        <v>2993</v>
      </c>
      <c r="E1015" s="420" t="s">
        <v>693</v>
      </c>
      <c r="F1015" s="420" t="s">
        <v>692</v>
      </c>
      <c r="G1015" s="435"/>
      <c r="H1015" s="435"/>
      <c r="I1015" s="436"/>
      <c r="J1015" s="437"/>
      <c r="K1015" s="438"/>
      <c r="L1015" s="46"/>
      <c r="M1015" s="55"/>
      <c r="N1015" s="88">
        <v>0</v>
      </c>
      <c r="O1015" s="89">
        <v>0</v>
      </c>
      <c r="P1015" s="89">
        <v>0</v>
      </c>
      <c r="Q1015" s="89">
        <v>0</v>
      </c>
      <c r="R1015" s="240">
        <f>IF(N1015="","",Q1015-N1015)</f>
        <v>0</v>
      </c>
      <c r="S1015" s="90" t="str">
        <f>IF(N1015=0,"",R1015/N1015)</f>
        <v/>
      </c>
      <c r="T1015" s="240">
        <f>IF(O1015="","",Q1015-O1015)</f>
        <v>0</v>
      </c>
      <c r="U1015" s="90" t="str">
        <f>IF(O1015=0,"",T1015/O1015)</f>
        <v/>
      </c>
      <c r="V1015" s="240">
        <f>IF(P1015="","",Q1015-P1015)</f>
        <v>0</v>
      </c>
      <c r="W1015" s="90" t="str">
        <f>IF(P1015=0,"",V1015/P1015)</f>
        <v/>
      </c>
      <c r="Y1015" s="62"/>
      <c r="Z1015" s="62"/>
      <c r="AA1015" s="62"/>
      <c r="AB1015" s="62"/>
      <c r="AC1015" s="62"/>
      <c r="AD1015" s="62"/>
      <c r="AE1015" s="62"/>
      <c r="AF1015" s="62"/>
      <c r="AG1015" s="62"/>
      <c r="AH1015" s="62"/>
      <c r="AI1015" s="62"/>
    </row>
    <row r="1016" spans="1:35" ht="15.75" customHeight="1">
      <c r="A1016" s="65" t="s">
        <v>694</v>
      </c>
      <c r="B1016" s="76" t="s">
        <v>679</v>
      </c>
      <c r="C1016" s="48" t="s">
        <v>2995</v>
      </c>
      <c r="D1016" s="48" t="s">
        <v>2991</v>
      </c>
      <c r="E1016" s="426" t="s">
        <v>693</v>
      </c>
      <c r="F1016" s="426" t="s">
        <v>692</v>
      </c>
      <c r="G1016" s="435" t="s">
        <v>800</v>
      </c>
      <c r="H1016" s="435" t="s">
        <v>695</v>
      </c>
      <c r="I1016" s="436" t="s">
        <v>696</v>
      </c>
      <c r="J1016" s="437" t="s">
        <v>2724</v>
      </c>
      <c r="K1016" s="438" t="s">
        <v>2725</v>
      </c>
      <c r="L1016" s="46"/>
      <c r="M1016" s="55"/>
      <c r="N1016" s="88">
        <v>0</v>
      </c>
      <c r="O1016" s="89">
        <v>0</v>
      </c>
      <c r="P1016" s="89">
        <v>0</v>
      </c>
      <c r="Q1016" s="89">
        <v>0</v>
      </c>
      <c r="R1016" s="240">
        <f>IF(N1016="","",Q1016-N1016)</f>
        <v>0</v>
      </c>
      <c r="S1016" s="90" t="str">
        <f>IF(N1016=0,"",R1016/N1016)</f>
        <v/>
      </c>
      <c r="T1016" s="240">
        <f>IF(O1016="","",Q1016-O1016)</f>
        <v>0</v>
      </c>
      <c r="U1016" s="90" t="str">
        <f>IF(O1016=0,"",T1016/O1016)</f>
        <v/>
      </c>
      <c r="V1016" s="240">
        <f>IF(P1016="","",Q1016-P1016)</f>
        <v>0</v>
      </c>
      <c r="W1016" s="90" t="str">
        <f>IF(P1016=0,"",V1016/P1016)</f>
        <v/>
      </c>
      <c r="Y1016" s="62"/>
      <c r="Z1016" s="62"/>
      <c r="AA1016" s="62"/>
      <c r="AB1016" s="62"/>
      <c r="AC1016" s="62"/>
      <c r="AD1016" s="62"/>
      <c r="AE1016" s="62"/>
      <c r="AF1016" s="62"/>
      <c r="AG1016" s="62"/>
      <c r="AH1016" s="62"/>
      <c r="AI1016" s="62"/>
    </row>
    <row r="1017" spans="1:35" ht="15.75" customHeight="1">
      <c r="A1017" s="66" t="s">
        <v>697</v>
      </c>
      <c r="B1017" s="75" t="s">
        <v>679</v>
      </c>
      <c r="C1017" s="52" t="s">
        <v>1991</v>
      </c>
      <c r="D1017" s="52" t="s">
        <v>2993</v>
      </c>
      <c r="E1017" s="420" t="s">
        <v>699</v>
      </c>
      <c r="F1017" s="420" t="s">
        <v>698</v>
      </c>
      <c r="G1017" s="435"/>
      <c r="H1017" s="435"/>
      <c r="I1017" s="436"/>
      <c r="J1017" s="437"/>
      <c r="K1017" s="438"/>
      <c r="L1017" s="46"/>
      <c r="M1017" s="55"/>
      <c r="N1017" s="88">
        <v>0</v>
      </c>
      <c r="O1017" s="89">
        <v>0</v>
      </c>
      <c r="P1017" s="89">
        <v>0</v>
      </c>
      <c r="Q1017" s="89">
        <v>0</v>
      </c>
      <c r="R1017" s="240">
        <f>IF(N1017="","",Q1017-N1017)</f>
        <v>0</v>
      </c>
      <c r="S1017" s="90" t="str">
        <f>IF(N1017=0,"",R1017/N1017)</f>
        <v/>
      </c>
      <c r="T1017" s="240">
        <f>IF(O1017="","",Q1017-O1017)</f>
        <v>0</v>
      </c>
      <c r="U1017" s="90" t="str">
        <f>IF(O1017=0,"",T1017/O1017)</f>
        <v/>
      </c>
      <c r="V1017" s="240">
        <f>IF(P1017="","",Q1017-P1017)</f>
        <v>0</v>
      </c>
      <c r="W1017" s="90" t="str">
        <f>IF(P1017=0,"",V1017/P1017)</f>
        <v/>
      </c>
      <c r="Y1017" s="62"/>
      <c r="Z1017" s="62"/>
      <c r="AA1017" s="62"/>
      <c r="AB1017" s="62"/>
      <c r="AC1017" s="62"/>
      <c r="AD1017" s="62"/>
      <c r="AE1017" s="62"/>
      <c r="AF1017" s="62"/>
      <c r="AG1017" s="62"/>
      <c r="AH1017" s="62"/>
      <c r="AI1017" s="62"/>
    </row>
    <row r="1018" spans="1:35" ht="15.75" customHeight="1">
      <c r="A1018" s="65" t="s">
        <v>700</v>
      </c>
      <c r="B1018" s="76" t="s">
        <v>679</v>
      </c>
      <c r="C1018" s="48" t="s">
        <v>1991</v>
      </c>
      <c r="D1018" s="48" t="s">
        <v>2991</v>
      </c>
      <c r="E1018" s="426" t="s">
        <v>4228</v>
      </c>
      <c r="F1018" s="426" t="s">
        <v>4229</v>
      </c>
      <c r="G1018" s="435" t="s">
        <v>792</v>
      </c>
      <c r="H1018" s="435" t="s">
        <v>2292</v>
      </c>
      <c r="I1018" s="436" t="s">
        <v>701</v>
      </c>
      <c r="J1018" s="437" t="s">
        <v>2724</v>
      </c>
      <c r="K1018" s="438" t="s">
        <v>2725</v>
      </c>
      <c r="L1018" s="46"/>
      <c r="M1018" s="55"/>
      <c r="N1018" s="88">
        <v>9125.39</v>
      </c>
      <c r="O1018" s="89">
        <v>15000</v>
      </c>
      <c r="P1018" s="89">
        <v>10000</v>
      </c>
      <c r="Q1018" s="89">
        <v>10000</v>
      </c>
      <c r="R1018" s="240">
        <f>IF(N1018="","",Q1018-N1018)</f>
        <v>874.61000000000058</v>
      </c>
      <c r="S1018" s="90">
        <f>IF(N1018=0,"",R1018/N1018)</f>
        <v>9.5843574904743864E-2</v>
      </c>
      <c r="T1018" s="240">
        <f>IF(O1018="","",Q1018-O1018)</f>
        <v>-5000</v>
      </c>
      <c r="U1018" s="90">
        <f>IF(O1018=0,"",T1018/O1018)</f>
        <v>-0.33333333333333331</v>
      </c>
      <c r="V1018" s="240">
        <f>IF(P1018="","",Q1018-P1018)</f>
        <v>0</v>
      </c>
      <c r="W1018" s="90">
        <f>IF(P1018=0,"",V1018/P1018)</f>
        <v>0</v>
      </c>
      <c r="Y1018" s="62"/>
      <c r="Z1018" s="62"/>
      <c r="AA1018" s="62"/>
      <c r="AB1018" s="62"/>
      <c r="AC1018" s="62"/>
      <c r="AD1018" s="62"/>
      <c r="AE1018" s="62"/>
      <c r="AF1018" s="62"/>
      <c r="AG1018" s="62"/>
      <c r="AH1018" s="62"/>
      <c r="AI1018" s="62"/>
    </row>
    <row r="1019" spans="1:35" ht="15.75" customHeight="1">
      <c r="A1019" s="65" t="s">
        <v>702</v>
      </c>
      <c r="B1019" s="76" t="s">
        <v>679</v>
      </c>
      <c r="C1019" s="48" t="s">
        <v>1991</v>
      </c>
      <c r="D1019" s="48" t="s">
        <v>3001</v>
      </c>
      <c r="E1019" s="426" t="s">
        <v>704</v>
      </c>
      <c r="F1019" s="426" t="s">
        <v>703</v>
      </c>
      <c r="G1019" s="435" t="s">
        <v>796</v>
      </c>
      <c r="H1019" s="435" t="s">
        <v>2293</v>
      </c>
      <c r="I1019" s="436" t="s">
        <v>705</v>
      </c>
      <c r="J1019" s="437" t="s">
        <v>2724</v>
      </c>
      <c r="K1019" s="438" t="s">
        <v>2725</v>
      </c>
      <c r="L1019" s="46"/>
      <c r="M1019" s="55"/>
      <c r="N1019" s="88">
        <v>0</v>
      </c>
      <c r="O1019" s="89">
        <v>0</v>
      </c>
      <c r="P1019" s="89">
        <v>0</v>
      </c>
      <c r="Q1019" s="89">
        <v>0</v>
      </c>
      <c r="R1019" s="240">
        <f>IF(N1019="","",Q1019-N1019)</f>
        <v>0</v>
      </c>
      <c r="S1019" s="90" t="str">
        <f>IF(N1019=0,"",R1019/N1019)</f>
        <v/>
      </c>
      <c r="T1019" s="240">
        <f>IF(O1019="","",Q1019-O1019)</f>
        <v>0</v>
      </c>
      <c r="U1019" s="90" t="str">
        <f>IF(O1019=0,"",T1019/O1019)</f>
        <v/>
      </c>
      <c r="V1019" s="240">
        <f>IF(P1019="","",Q1019-P1019)</f>
        <v>0</v>
      </c>
      <c r="W1019" s="90" t="str">
        <f>IF(P1019=0,"",V1019/P1019)</f>
        <v/>
      </c>
      <c r="Y1019" s="62"/>
      <c r="Z1019" s="62"/>
      <c r="AA1019" s="62"/>
      <c r="AB1019" s="62"/>
      <c r="AC1019" s="62"/>
      <c r="AD1019" s="62"/>
      <c r="AE1019" s="62"/>
      <c r="AF1019" s="62"/>
      <c r="AG1019" s="62"/>
      <c r="AH1019" s="62"/>
      <c r="AI1019" s="62"/>
    </row>
    <row r="1020" spans="1:35" ht="26.25" customHeight="1">
      <c r="A1020" s="397" t="s">
        <v>4980</v>
      </c>
      <c r="B1020" s="77" t="s">
        <v>679</v>
      </c>
      <c r="C1020" s="49" t="s">
        <v>1991</v>
      </c>
      <c r="D1020" s="49" t="s">
        <v>2463</v>
      </c>
      <c r="E1020" s="426" t="s">
        <v>4981</v>
      </c>
      <c r="F1020" s="426" t="s">
        <v>4982</v>
      </c>
      <c r="G1020" s="398" t="s">
        <v>798</v>
      </c>
      <c r="H1020" s="398" t="s">
        <v>4983</v>
      </c>
      <c r="I1020" s="430" t="s">
        <v>4984</v>
      </c>
      <c r="J1020" s="428" t="s">
        <v>2724</v>
      </c>
      <c r="K1020" s="429" t="s">
        <v>2725</v>
      </c>
      <c r="L1020" s="46"/>
      <c r="M1020" s="55"/>
      <c r="N1020" s="88">
        <v>0</v>
      </c>
      <c r="O1020" s="89">
        <v>0</v>
      </c>
      <c r="P1020" s="89">
        <v>0</v>
      </c>
      <c r="Q1020" s="89">
        <v>0</v>
      </c>
      <c r="R1020" s="240">
        <f>IF(N1020="","",Q1020-N1020)</f>
        <v>0</v>
      </c>
      <c r="S1020" s="90" t="str">
        <f>IF(N1020=0,"",R1020/N1020)</f>
        <v/>
      </c>
      <c r="T1020" s="240">
        <f>IF(O1020="","",Q1020-O1020)</f>
        <v>0</v>
      </c>
      <c r="U1020" s="90" t="str">
        <f>IF(O1020=0,"",T1020/O1020)</f>
        <v/>
      </c>
      <c r="V1020" s="240">
        <f>IF(P1020="","",Q1020-P1020)</f>
        <v>0</v>
      </c>
      <c r="W1020" s="90" t="str">
        <f>IF(P1020=0,"",V1020/P1020)</f>
        <v/>
      </c>
      <c r="Y1020" s="62"/>
      <c r="Z1020" s="62"/>
      <c r="AA1020" s="62"/>
      <c r="AB1020" s="62"/>
      <c r="AC1020" s="62"/>
      <c r="AD1020" s="62"/>
      <c r="AE1020" s="62"/>
      <c r="AF1020" s="62"/>
      <c r="AG1020" s="62"/>
      <c r="AH1020" s="62"/>
      <c r="AI1020" s="62"/>
    </row>
    <row r="1021" spans="1:35" ht="18" customHeight="1">
      <c r="A1021" s="397" t="s">
        <v>4985</v>
      </c>
      <c r="B1021" s="77" t="s">
        <v>679</v>
      </c>
      <c r="C1021" s="49" t="s">
        <v>1991</v>
      </c>
      <c r="D1021" s="49" t="s">
        <v>1989</v>
      </c>
      <c r="E1021" s="426" t="s">
        <v>699</v>
      </c>
      <c r="F1021" s="426" t="s">
        <v>698</v>
      </c>
      <c r="G1021" s="398" t="s">
        <v>802</v>
      </c>
      <c r="H1021" s="398" t="s">
        <v>4986</v>
      </c>
      <c r="I1021" s="430" t="s">
        <v>4987</v>
      </c>
      <c r="J1021" s="428" t="s">
        <v>2724</v>
      </c>
      <c r="K1021" s="429" t="s">
        <v>2725</v>
      </c>
      <c r="L1021" s="46"/>
      <c r="M1021" s="55"/>
      <c r="N1021" s="88">
        <v>0</v>
      </c>
      <c r="O1021" s="89">
        <v>0</v>
      </c>
      <c r="P1021" s="89">
        <v>0</v>
      </c>
      <c r="Q1021" s="89">
        <v>0</v>
      </c>
      <c r="R1021" s="240">
        <f>IF(N1021="","",Q1021-N1021)</f>
        <v>0</v>
      </c>
      <c r="S1021" s="90" t="str">
        <f>IF(N1021=0,"",R1021/N1021)</f>
        <v/>
      </c>
      <c r="T1021" s="240">
        <f>IF(O1021="","",Q1021-O1021)</f>
        <v>0</v>
      </c>
      <c r="U1021" s="90" t="str">
        <f>IF(O1021=0,"",T1021/O1021)</f>
        <v/>
      </c>
      <c r="V1021" s="240">
        <f>IF(P1021="","",Q1021-P1021)</f>
        <v>0</v>
      </c>
      <c r="W1021" s="90" t="str">
        <f>IF(P1021=0,"",V1021/P1021)</f>
        <v/>
      </c>
      <c r="Y1021" s="62"/>
      <c r="Z1021" s="62"/>
      <c r="AA1021" s="62"/>
      <c r="AB1021" s="62"/>
      <c r="AC1021" s="62"/>
      <c r="AD1021" s="62"/>
      <c r="AE1021" s="62"/>
      <c r="AF1021" s="62"/>
      <c r="AG1021" s="62"/>
      <c r="AH1021" s="62"/>
      <c r="AI1021" s="62"/>
    </row>
    <row r="1022" spans="1:35" ht="15.75" customHeight="1">
      <c r="A1022" s="64" t="s">
        <v>706</v>
      </c>
      <c r="B1022" s="86" t="s">
        <v>707</v>
      </c>
      <c r="C1022" s="87" t="s">
        <v>2992</v>
      </c>
      <c r="D1022" s="87" t="s">
        <v>2993</v>
      </c>
      <c r="E1022" s="415" t="s">
        <v>2294</v>
      </c>
      <c r="F1022" s="415" t="s">
        <v>708</v>
      </c>
      <c r="G1022" s="416"/>
      <c r="H1022" s="416"/>
      <c r="I1022" s="417"/>
      <c r="J1022" s="418"/>
      <c r="K1022" s="419"/>
      <c r="L1022" s="46"/>
      <c r="M1022" s="96"/>
      <c r="N1022" s="88">
        <v>0</v>
      </c>
      <c r="O1022" s="89">
        <v>0</v>
      </c>
      <c r="P1022" s="89">
        <v>0</v>
      </c>
      <c r="Q1022" s="89">
        <v>0</v>
      </c>
      <c r="R1022" s="240">
        <f>IF(N1022="","",Q1022-N1022)</f>
        <v>0</v>
      </c>
      <c r="S1022" s="90" t="str">
        <f>IF(N1022=0,"",R1022/N1022)</f>
        <v/>
      </c>
      <c r="T1022" s="240">
        <f>IF(O1022="","",Q1022-O1022)</f>
        <v>0</v>
      </c>
      <c r="U1022" s="90" t="str">
        <f>IF(O1022=0,"",T1022/O1022)</f>
        <v/>
      </c>
      <c r="V1022" s="240">
        <f>IF(P1022="","",Q1022-P1022)</f>
        <v>0</v>
      </c>
      <c r="W1022" s="90" t="str">
        <f>IF(P1022=0,"",V1022/P1022)</f>
        <v/>
      </c>
      <c r="Y1022" s="62"/>
      <c r="Z1022" s="62"/>
      <c r="AA1022" s="62"/>
      <c r="AB1022" s="62"/>
      <c r="AC1022" s="62"/>
      <c r="AD1022" s="62"/>
      <c r="AE1022" s="62"/>
      <c r="AF1022" s="62"/>
      <c r="AG1022" s="62"/>
      <c r="AH1022" s="62"/>
      <c r="AI1022" s="62"/>
    </row>
    <row r="1023" spans="1:35" ht="15.75" customHeight="1">
      <c r="A1023" s="66" t="s">
        <v>710</v>
      </c>
      <c r="B1023" s="75" t="s">
        <v>707</v>
      </c>
      <c r="C1023" s="52" t="s">
        <v>2994</v>
      </c>
      <c r="D1023" s="52" t="s">
        <v>2993</v>
      </c>
      <c r="E1023" s="420" t="s">
        <v>709</v>
      </c>
      <c r="F1023" s="420" t="s">
        <v>708</v>
      </c>
      <c r="G1023" s="435"/>
      <c r="H1023" s="435"/>
      <c r="I1023" s="436"/>
      <c r="J1023" s="437"/>
      <c r="K1023" s="438"/>
      <c r="L1023" s="46"/>
      <c r="M1023" s="55"/>
      <c r="N1023" s="88">
        <v>0</v>
      </c>
      <c r="O1023" s="89">
        <v>0</v>
      </c>
      <c r="P1023" s="89">
        <v>0</v>
      </c>
      <c r="Q1023" s="89">
        <v>0</v>
      </c>
      <c r="R1023" s="240">
        <f>IF(N1023="","",Q1023-N1023)</f>
        <v>0</v>
      </c>
      <c r="S1023" s="90" t="str">
        <f>IF(N1023=0,"",R1023/N1023)</f>
        <v/>
      </c>
      <c r="T1023" s="240">
        <f>IF(O1023="","",Q1023-O1023)</f>
        <v>0</v>
      </c>
      <c r="U1023" s="90" t="str">
        <f>IF(O1023=0,"",T1023/O1023)</f>
        <v/>
      </c>
      <c r="V1023" s="240">
        <f>IF(P1023="","",Q1023-P1023)</f>
        <v>0</v>
      </c>
      <c r="W1023" s="90" t="str">
        <f>IF(P1023=0,"",V1023/P1023)</f>
        <v/>
      </c>
      <c r="Y1023" s="62"/>
      <c r="Z1023" s="62"/>
      <c r="AA1023" s="62"/>
      <c r="AB1023" s="62"/>
      <c r="AC1023" s="62"/>
      <c r="AD1023" s="62"/>
      <c r="AE1023" s="62"/>
      <c r="AF1023" s="62"/>
      <c r="AG1023" s="62"/>
      <c r="AH1023" s="62"/>
      <c r="AI1023" s="62"/>
    </row>
    <row r="1024" spans="1:35" ht="27" customHeight="1">
      <c r="A1024" s="65" t="s">
        <v>2295</v>
      </c>
      <c r="B1024" s="76" t="s">
        <v>707</v>
      </c>
      <c r="C1024" s="48" t="s">
        <v>2994</v>
      </c>
      <c r="D1024" s="48" t="s">
        <v>2656</v>
      </c>
      <c r="E1024" s="426" t="s">
        <v>4226</v>
      </c>
      <c r="F1024" s="439" t="s">
        <v>4227</v>
      </c>
      <c r="G1024" s="435" t="s">
        <v>1539</v>
      </c>
      <c r="H1024" s="399" t="s">
        <v>4988</v>
      </c>
      <c r="I1024" s="436" t="s">
        <v>2296</v>
      </c>
      <c r="J1024" s="437" t="s">
        <v>712</v>
      </c>
      <c r="K1024" s="438" t="s">
        <v>717</v>
      </c>
      <c r="L1024" s="46"/>
      <c r="M1024" s="55"/>
      <c r="N1024" s="88">
        <v>2310405.77</v>
      </c>
      <c r="O1024" s="89">
        <v>0</v>
      </c>
      <c r="P1024" s="89">
        <v>0</v>
      </c>
      <c r="Q1024" s="89">
        <v>0</v>
      </c>
      <c r="R1024" s="240">
        <f>IF(N1024="","",Q1024-N1024)</f>
        <v>-2310405.77</v>
      </c>
      <c r="S1024" s="90">
        <f>IF(N1024=0,"",R1024/N1024)</f>
        <v>-1</v>
      </c>
      <c r="T1024" s="240">
        <f>IF(O1024="","",Q1024-O1024)</f>
        <v>0</v>
      </c>
      <c r="U1024" s="90" t="str">
        <f>IF(O1024=0,"",T1024/O1024)</f>
        <v/>
      </c>
      <c r="V1024" s="240">
        <f>IF(P1024="","",Q1024-P1024)</f>
        <v>0</v>
      </c>
      <c r="W1024" s="90" t="str">
        <f>IF(P1024=0,"",V1024/P1024)</f>
        <v/>
      </c>
      <c r="Y1024" s="62"/>
      <c r="Z1024" s="62"/>
      <c r="AA1024" s="62"/>
      <c r="AB1024" s="62"/>
      <c r="AC1024" s="62"/>
      <c r="AD1024" s="62"/>
      <c r="AE1024" s="62"/>
      <c r="AF1024" s="62"/>
      <c r="AG1024" s="62"/>
      <c r="AH1024" s="62"/>
      <c r="AI1024" s="62"/>
    </row>
    <row r="1025" spans="1:35" ht="27" customHeight="1">
      <c r="A1025" s="65" t="s">
        <v>2297</v>
      </c>
      <c r="B1025" s="76" t="s">
        <v>707</v>
      </c>
      <c r="C1025" s="48" t="s">
        <v>2994</v>
      </c>
      <c r="D1025" s="48" t="s">
        <v>1289</v>
      </c>
      <c r="E1025" s="426" t="s">
        <v>2298</v>
      </c>
      <c r="F1025" s="439" t="s">
        <v>2299</v>
      </c>
      <c r="G1025" s="435" t="s">
        <v>1540</v>
      </c>
      <c r="H1025" s="399" t="s">
        <v>4989</v>
      </c>
      <c r="I1025" s="436" t="s">
        <v>2300</v>
      </c>
      <c r="J1025" s="437" t="s">
        <v>712</v>
      </c>
      <c r="K1025" s="438" t="s">
        <v>717</v>
      </c>
      <c r="L1025" s="46"/>
      <c r="M1025" s="55"/>
      <c r="N1025" s="88">
        <v>6367661.8300000001</v>
      </c>
      <c r="O1025" s="89">
        <v>5000000</v>
      </c>
      <c r="P1025" s="89">
        <v>5383000</v>
      </c>
      <c r="Q1025" s="89">
        <v>5000000</v>
      </c>
      <c r="R1025" s="240">
        <f>IF(N1025="","",Q1025-N1025)</f>
        <v>-1367661.83</v>
      </c>
      <c r="S1025" s="90">
        <f>IF(N1025=0,"",R1025/N1025)</f>
        <v>-0.21478242194906258</v>
      </c>
      <c r="T1025" s="240">
        <f>IF(O1025="","",Q1025-O1025)</f>
        <v>0</v>
      </c>
      <c r="U1025" s="90">
        <f>IF(O1025=0,"",T1025/O1025)</f>
        <v>0</v>
      </c>
      <c r="V1025" s="240">
        <f>IF(P1025="","",Q1025-P1025)</f>
        <v>-383000</v>
      </c>
      <c r="W1025" s="90">
        <f>IF(P1025=0,"",V1025/P1025)</f>
        <v>-7.1149916403492483E-2</v>
      </c>
      <c r="Y1025" s="62"/>
      <c r="Z1025" s="62"/>
      <c r="AA1025" s="62"/>
      <c r="AB1025" s="62"/>
      <c r="AC1025" s="62"/>
      <c r="AD1025" s="62"/>
      <c r="AE1025" s="62"/>
      <c r="AF1025" s="62"/>
      <c r="AG1025" s="62"/>
      <c r="AH1025" s="62"/>
      <c r="AI1025" s="62"/>
    </row>
    <row r="1026" spans="1:35" ht="36.75" customHeight="1">
      <c r="A1026" s="65" t="s">
        <v>2301</v>
      </c>
      <c r="B1026" s="76" t="s">
        <v>707</v>
      </c>
      <c r="C1026" s="48" t="s">
        <v>2994</v>
      </c>
      <c r="D1026" s="48" t="s">
        <v>1290</v>
      </c>
      <c r="E1026" s="426" t="s">
        <v>2302</v>
      </c>
      <c r="F1026" s="439" t="s">
        <v>2303</v>
      </c>
      <c r="G1026" s="435" t="s">
        <v>1541</v>
      </c>
      <c r="H1026" s="399" t="s">
        <v>4990</v>
      </c>
      <c r="I1026" s="436" t="s">
        <v>3049</v>
      </c>
      <c r="J1026" s="437" t="s">
        <v>712</v>
      </c>
      <c r="K1026" s="438" t="s">
        <v>717</v>
      </c>
      <c r="L1026" s="46"/>
      <c r="M1026" s="55"/>
      <c r="N1026" s="88">
        <v>96926.01</v>
      </c>
      <c r="O1026" s="89">
        <v>0</v>
      </c>
      <c r="P1026" s="89">
        <v>9200</v>
      </c>
      <c r="Q1026" s="89">
        <v>0</v>
      </c>
      <c r="R1026" s="240">
        <f>IF(N1026="","",Q1026-N1026)</f>
        <v>-96926.01</v>
      </c>
      <c r="S1026" s="90">
        <f>IF(N1026=0,"",R1026/N1026)</f>
        <v>-1</v>
      </c>
      <c r="T1026" s="240">
        <f>IF(O1026="","",Q1026-O1026)</f>
        <v>0</v>
      </c>
      <c r="U1026" s="90" t="str">
        <f>IF(O1026=0,"",T1026/O1026)</f>
        <v/>
      </c>
      <c r="V1026" s="240">
        <f>IF(P1026="","",Q1026-P1026)</f>
        <v>-9200</v>
      </c>
      <c r="W1026" s="90">
        <f>IF(P1026=0,"",V1026/P1026)</f>
        <v>-1</v>
      </c>
      <c r="Y1026" s="62"/>
      <c r="Z1026" s="62"/>
      <c r="AA1026" s="62"/>
      <c r="AB1026" s="62"/>
      <c r="AC1026" s="62"/>
      <c r="AD1026" s="62"/>
      <c r="AE1026" s="62"/>
      <c r="AF1026" s="62"/>
      <c r="AG1026" s="62"/>
      <c r="AH1026" s="62"/>
      <c r="AI1026" s="62"/>
    </row>
    <row r="1027" spans="1:35" ht="36.75" customHeight="1">
      <c r="A1027" s="65" t="s">
        <v>3050</v>
      </c>
      <c r="B1027" s="76" t="s">
        <v>707</v>
      </c>
      <c r="C1027" s="48" t="s">
        <v>2994</v>
      </c>
      <c r="D1027" s="48" t="s">
        <v>2305</v>
      </c>
      <c r="E1027" s="426" t="s">
        <v>3051</v>
      </c>
      <c r="F1027" s="439" t="s">
        <v>3052</v>
      </c>
      <c r="G1027" s="435" t="s">
        <v>1542</v>
      </c>
      <c r="H1027" s="399" t="s">
        <v>4991</v>
      </c>
      <c r="I1027" s="436" t="s">
        <v>3053</v>
      </c>
      <c r="J1027" s="437" t="s">
        <v>712</v>
      </c>
      <c r="K1027" s="438" t="s">
        <v>717</v>
      </c>
      <c r="L1027" s="46"/>
      <c r="M1027" s="55"/>
      <c r="N1027" s="88">
        <v>23551.599999999999</v>
      </c>
      <c r="O1027" s="89">
        <v>0</v>
      </c>
      <c r="P1027" s="89">
        <v>5170</v>
      </c>
      <c r="Q1027" s="89">
        <v>0</v>
      </c>
      <c r="R1027" s="240">
        <f>IF(N1027="","",Q1027-N1027)</f>
        <v>-23551.599999999999</v>
      </c>
      <c r="S1027" s="90">
        <f>IF(N1027=0,"",R1027/N1027)</f>
        <v>-1</v>
      </c>
      <c r="T1027" s="240">
        <f>IF(O1027="","",Q1027-O1027)</f>
        <v>0</v>
      </c>
      <c r="U1027" s="90" t="str">
        <f>IF(O1027=0,"",T1027/O1027)</f>
        <v/>
      </c>
      <c r="V1027" s="240">
        <f>IF(P1027="","",Q1027-P1027)</f>
        <v>-5170</v>
      </c>
      <c r="W1027" s="90">
        <f>IF(P1027=0,"",V1027/P1027)</f>
        <v>-1</v>
      </c>
      <c r="Y1027" s="62"/>
      <c r="Z1027" s="62"/>
      <c r="AA1027" s="62"/>
      <c r="AB1027" s="62"/>
      <c r="AC1027" s="62"/>
      <c r="AD1027" s="62"/>
      <c r="AE1027" s="62"/>
      <c r="AF1027" s="62"/>
      <c r="AG1027" s="62"/>
      <c r="AH1027" s="62"/>
      <c r="AI1027" s="62"/>
    </row>
    <row r="1028" spans="1:35" ht="36.75" customHeight="1">
      <c r="A1028" s="65" t="s">
        <v>3054</v>
      </c>
      <c r="B1028" s="76" t="s">
        <v>707</v>
      </c>
      <c r="C1028" s="48" t="s">
        <v>2994</v>
      </c>
      <c r="D1028" s="48" t="s">
        <v>1990</v>
      </c>
      <c r="E1028" s="426" t="s">
        <v>3055</v>
      </c>
      <c r="F1028" s="439" t="s">
        <v>5384</v>
      </c>
      <c r="G1028" s="435" t="s">
        <v>1543</v>
      </c>
      <c r="H1028" s="399" t="s">
        <v>4992</v>
      </c>
      <c r="I1028" s="436" t="s">
        <v>3056</v>
      </c>
      <c r="J1028" s="437" t="s">
        <v>712</v>
      </c>
      <c r="K1028" s="438" t="s">
        <v>717</v>
      </c>
      <c r="L1028" s="46"/>
      <c r="M1028" s="55"/>
      <c r="N1028" s="88">
        <v>4149.1000000000004</v>
      </c>
      <c r="O1028" s="89">
        <v>0</v>
      </c>
      <c r="P1028" s="89">
        <v>1110</v>
      </c>
      <c r="Q1028" s="89">
        <v>0</v>
      </c>
      <c r="R1028" s="240">
        <f>IF(N1028="","",Q1028-N1028)</f>
        <v>-4149.1000000000004</v>
      </c>
      <c r="S1028" s="90">
        <f>IF(N1028=0,"",R1028/N1028)</f>
        <v>-1</v>
      </c>
      <c r="T1028" s="240">
        <f>IF(O1028="","",Q1028-O1028)</f>
        <v>0</v>
      </c>
      <c r="U1028" s="90" t="str">
        <f>IF(O1028=0,"",T1028/O1028)</f>
        <v/>
      </c>
      <c r="V1028" s="240">
        <f>IF(P1028="","",Q1028-P1028)</f>
        <v>-1110</v>
      </c>
      <c r="W1028" s="90">
        <f>IF(P1028=0,"",V1028/P1028)</f>
        <v>-1</v>
      </c>
      <c r="Y1028" s="62"/>
      <c r="Z1028" s="62"/>
      <c r="AA1028" s="62"/>
      <c r="AB1028" s="62"/>
      <c r="AC1028" s="62"/>
      <c r="AD1028" s="62"/>
      <c r="AE1028" s="62"/>
      <c r="AF1028" s="62"/>
      <c r="AG1028" s="62"/>
      <c r="AH1028" s="62"/>
      <c r="AI1028" s="62"/>
    </row>
    <row r="1029" spans="1:35" ht="36.75" customHeight="1">
      <c r="A1029" s="65" t="s">
        <v>3057</v>
      </c>
      <c r="B1029" s="76" t="s">
        <v>707</v>
      </c>
      <c r="C1029" s="48" t="s">
        <v>2994</v>
      </c>
      <c r="D1029" s="48" t="s">
        <v>2306</v>
      </c>
      <c r="E1029" s="426" t="s">
        <v>3058</v>
      </c>
      <c r="F1029" s="439" t="s">
        <v>3059</v>
      </c>
      <c r="G1029" s="435" t="s">
        <v>1544</v>
      </c>
      <c r="H1029" s="399" t="s">
        <v>4993</v>
      </c>
      <c r="I1029" s="436" t="s">
        <v>3060</v>
      </c>
      <c r="J1029" s="437" t="s">
        <v>712</v>
      </c>
      <c r="K1029" s="438" t="s">
        <v>717</v>
      </c>
      <c r="L1029" s="46"/>
      <c r="M1029" s="55"/>
      <c r="N1029" s="88">
        <v>1298057.47</v>
      </c>
      <c r="O1029" s="89">
        <v>0</v>
      </c>
      <c r="P1029" s="89">
        <v>804280</v>
      </c>
      <c r="Q1029" s="89">
        <v>0</v>
      </c>
      <c r="R1029" s="240">
        <f>IF(N1029="","",Q1029-N1029)</f>
        <v>-1298057.47</v>
      </c>
      <c r="S1029" s="90">
        <f>IF(N1029=0,"",R1029/N1029)</f>
        <v>-1</v>
      </c>
      <c r="T1029" s="240">
        <f>IF(O1029="","",Q1029-O1029)</f>
        <v>0</v>
      </c>
      <c r="U1029" s="90" t="str">
        <f>IF(O1029=0,"",T1029/O1029)</f>
        <v/>
      </c>
      <c r="V1029" s="240">
        <f>IF(P1029="","",Q1029-P1029)</f>
        <v>-804280</v>
      </c>
      <c r="W1029" s="90">
        <f>IF(P1029=0,"",V1029/P1029)</f>
        <v>-1</v>
      </c>
      <c r="Y1029" s="62"/>
      <c r="Z1029" s="62"/>
      <c r="AA1029" s="62"/>
      <c r="AB1029" s="62"/>
      <c r="AC1029" s="62"/>
      <c r="AD1029" s="62"/>
      <c r="AE1029" s="62"/>
      <c r="AF1029" s="62"/>
      <c r="AG1029" s="62"/>
      <c r="AH1029" s="62"/>
      <c r="AI1029" s="62"/>
    </row>
    <row r="1030" spans="1:35" ht="18.75" customHeight="1">
      <c r="A1030" s="65" t="s">
        <v>3061</v>
      </c>
      <c r="B1030" s="76" t="s">
        <v>707</v>
      </c>
      <c r="C1030" s="48" t="s">
        <v>2994</v>
      </c>
      <c r="D1030" s="48" t="s">
        <v>2308</v>
      </c>
      <c r="E1030" s="426" t="s">
        <v>3062</v>
      </c>
      <c r="F1030" s="426" t="s">
        <v>3063</v>
      </c>
      <c r="G1030" s="435" t="s">
        <v>1545</v>
      </c>
      <c r="H1030" s="399" t="s">
        <v>4994</v>
      </c>
      <c r="I1030" s="436" t="s">
        <v>711</v>
      </c>
      <c r="J1030" s="437" t="s">
        <v>712</v>
      </c>
      <c r="K1030" s="438" t="s">
        <v>717</v>
      </c>
      <c r="L1030" s="46"/>
      <c r="M1030" s="55"/>
      <c r="N1030" s="88">
        <v>11573789.530000001</v>
      </c>
      <c r="O1030" s="89">
        <v>0</v>
      </c>
      <c r="P1030" s="89">
        <v>454100</v>
      </c>
      <c r="Q1030" s="89">
        <v>0</v>
      </c>
      <c r="R1030" s="240">
        <f>IF(N1030="","",Q1030-N1030)</f>
        <v>-11573789.530000001</v>
      </c>
      <c r="S1030" s="90">
        <f>IF(N1030=0,"",R1030/N1030)</f>
        <v>-1</v>
      </c>
      <c r="T1030" s="240">
        <f>IF(O1030="","",Q1030-O1030)</f>
        <v>0</v>
      </c>
      <c r="U1030" s="90" t="str">
        <f>IF(O1030=0,"",T1030/O1030)</f>
        <v/>
      </c>
      <c r="V1030" s="240">
        <f>IF(P1030="","",Q1030-P1030)</f>
        <v>-454100</v>
      </c>
      <c r="W1030" s="90">
        <f>IF(P1030=0,"",V1030/P1030)</f>
        <v>-1</v>
      </c>
      <c r="Y1030" s="62"/>
      <c r="Z1030" s="62"/>
      <c r="AA1030" s="62"/>
      <c r="AB1030" s="62"/>
      <c r="AC1030" s="62"/>
      <c r="AD1030" s="62"/>
      <c r="AE1030" s="62"/>
      <c r="AF1030" s="62"/>
      <c r="AG1030" s="62"/>
      <c r="AH1030" s="62"/>
      <c r="AI1030" s="62"/>
    </row>
    <row r="1031" spans="1:35" ht="18.75" customHeight="1">
      <c r="A1031" s="65" t="s">
        <v>713</v>
      </c>
      <c r="B1031" s="76" t="s">
        <v>707</v>
      </c>
      <c r="C1031" s="48" t="s">
        <v>2994</v>
      </c>
      <c r="D1031" s="48" t="s">
        <v>3001</v>
      </c>
      <c r="E1031" s="426" t="s">
        <v>715</v>
      </c>
      <c r="F1031" s="426" t="s">
        <v>714</v>
      </c>
      <c r="G1031" s="435" t="s">
        <v>407</v>
      </c>
      <c r="H1031" s="435" t="s">
        <v>716</v>
      </c>
      <c r="I1031" s="436" t="s">
        <v>717</v>
      </c>
      <c r="J1031" s="437" t="s">
        <v>712</v>
      </c>
      <c r="K1031" s="438" t="s">
        <v>717</v>
      </c>
      <c r="L1031" s="46"/>
      <c r="M1031" s="55"/>
      <c r="N1031" s="88">
        <v>139.35</v>
      </c>
      <c r="O1031" s="89">
        <v>0</v>
      </c>
      <c r="P1031" s="89">
        <v>60</v>
      </c>
      <c r="Q1031" s="89">
        <v>0</v>
      </c>
      <c r="R1031" s="240">
        <f>IF(N1031="","",Q1031-N1031)</f>
        <v>-139.35</v>
      </c>
      <c r="S1031" s="90">
        <f>IF(N1031=0,"",R1031/N1031)</f>
        <v>-1</v>
      </c>
      <c r="T1031" s="240">
        <f>IF(O1031="","",Q1031-O1031)</f>
        <v>0</v>
      </c>
      <c r="U1031" s="90" t="str">
        <f>IF(O1031=0,"",T1031/O1031)</f>
        <v/>
      </c>
      <c r="V1031" s="240">
        <f>IF(P1031="","",Q1031-P1031)</f>
        <v>-60</v>
      </c>
      <c r="W1031" s="90">
        <f>IF(P1031=0,"",V1031/P1031)</f>
        <v>-1</v>
      </c>
      <c r="Y1031" s="62"/>
      <c r="Z1031" s="62"/>
      <c r="AA1031" s="62"/>
      <c r="AB1031" s="62"/>
      <c r="AC1031" s="62"/>
      <c r="AD1031" s="62"/>
      <c r="AE1031" s="62"/>
      <c r="AF1031" s="62"/>
      <c r="AG1031" s="62"/>
      <c r="AH1031" s="62"/>
      <c r="AI1031" s="62"/>
    </row>
    <row r="1032" spans="1:35" ht="18.75" customHeight="1">
      <c r="A1032" s="65" t="s">
        <v>718</v>
      </c>
      <c r="B1032" s="76" t="s">
        <v>707</v>
      </c>
      <c r="C1032" s="48" t="s">
        <v>2994</v>
      </c>
      <c r="D1032" s="48" t="s">
        <v>2463</v>
      </c>
      <c r="E1032" s="426" t="s">
        <v>719</v>
      </c>
      <c r="F1032" s="426" t="s">
        <v>1667</v>
      </c>
      <c r="G1032" s="435" t="s">
        <v>407</v>
      </c>
      <c r="H1032" s="435" t="s">
        <v>716</v>
      </c>
      <c r="I1032" s="436" t="s">
        <v>717</v>
      </c>
      <c r="J1032" s="437" t="s">
        <v>712</v>
      </c>
      <c r="K1032" s="438" t="s">
        <v>717</v>
      </c>
      <c r="L1032" s="46"/>
      <c r="M1032" s="55"/>
      <c r="N1032" s="88">
        <v>11237</v>
      </c>
      <c r="O1032" s="89">
        <v>0</v>
      </c>
      <c r="P1032" s="89">
        <v>12450</v>
      </c>
      <c r="Q1032" s="89">
        <v>0</v>
      </c>
      <c r="R1032" s="240">
        <f>IF(N1032="","",Q1032-N1032)</f>
        <v>-11237</v>
      </c>
      <c r="S1032" s="90">
        <f>IF(N1032=0,"",R1032/N1032)</f>
        <v>-1</v>
      </c>
      <c r="T1032" s="240">
        <f>IF(O1032="","",Q1032-O1032)</f>
        <v>0</v>
      </c>
      <c r="U1032" s="90" t="str">
        <f>IF(O1032=0,"",T1032/O1032)</f>
        <v/>
      </c>
      <c r="V1032" s="240">
        <f>IF(P1032="","",Q1032-P1032)</f>
        <v>-12450</v>
      </c>
      <c r="W1032" s="90">
        <f>IF(P1032=0,"",V1032/P1032)</f>
        <v>-1</v>
      </c>
      <c r="Y1032" s="62"/>
      <c r="Z1032" s="62"/>
      <c r="AA1032" s="62"/>
      <c r="AB1032" s="62"/>
      <c r="AC1032" s="62"/>
      <c r="AD1032" s="62"/>
      <c r="AE1032" s="62"/>
      <c r="AF1032" s="62"/>
      <c r="AG1032" s="62"/>
      <c r="AH1032" s="62"/>
      <c r="AI1032" s="62"/>
    </row>
    <row r="1033" spans="1:35" ht="18.75" customHeight="1">
      <c r="A1033" s="66" t="s">
        <v>720</v>
      </c>
      <c r="B1033" s="75" t="s">
        <v>707</v>
      </c>
      <c r="C1033" s="52" t="s">
        <v>2995</v>
      </c>
      <c r="D1033" s="52" t="s">
        <v>2993</v>
      </c>
      <c r="E1033" s="420" t="s">
        <v>722</v>
      </c>
      <c r="F1033" s="420" t="s">
        <v>721</v>
      </c>
      <c r="G1033" s="435"/>
      <c r="H1033" s="435"/>
      <c r="I1033" s="436"/>
      <c r="J1033" s="437"/>
      <c r="K1033" s="438"/>
      <c r="L1033" s="46"/>
      <c r="M1033" s="55"/>
      <c r="N1033" s="88">
        <v>0</v>
      </c>
      <c r="O1033" s="89">
        <v>0</v>
      </c>
      <c r="P1033" s="89">
        <v>0</v>
      </c>
      <c r="Q1033" s="89">
        <v>0</v>
      </c>
      <c r="R1033" s="240">
        <f>IF(N1033="","",Q1033-N1033)</f>
        <v>0</v>
      </c>
      <c r="S1033" s="90" t="str">
        <f>IF(N1033=0,"",R1033/N1033)</f>
        <v/>
      </c>
      <c r="T1033" s="240">
        <f>IF(O1033="","",Q1033-O1033)</f>
        <v>0</v>
      </c>
      <c r="U1033" s="90" t="str">
        <f>IF(O1033=0,"",T1033/O1033)</f>
        <v/>
      </c>
      <c r="V1033" s="240">
        <f>IF(P1033="","",Q1033-P1033)</f>
        <v>0</v>
      </c>
      <c r="W1033" s="90" t="str">
        <f>IF(P1033=0,"",V1033/P1033)</f>
        <v/>
      </c>
      <c r="Y1033" s="62"/>
      <c r="Z1033" s="62"/>
      <c r="AA1033" s="62"/>
      <c r="AB1033" s="62"/>
      <c r="AC1033" s="62"/>
      <c r="AD1033" s="62"/>
      <c r="AE1033" s="62"/>
      <c r="AF1033" s="62"/>
      <c r="AG1033" s="62"/>
      <c r="AH1033" s="62"/>
      <c r="AI1033" s="62"/>
    </row>
    <row r="1034" spans="1:35" ht="22.5">
      <c r="A1034" s="65" t="s">
        <v>3064</v>
      </c>
      <c r="B1034" s="76" t="s">
        <v>707</v>
      </c>
      <c r="C1034" s="48" t="s">
        <v>2995</v>
      </c>
      <c r="D1034" s="48" t="s">
        <v>2656</v>
      </c>
      <c r="E1034" s="426" t="s">
        <v>4225</v>
      </c>
      <c r="F1034" s="426" t="s">
        <v>5385</v>
      </c>
      <c r="G1034" s="435" t="s">
        <v>1552</v>
      </c>
      <c r="H1034" s="435" t="s">
        <v>3065</v>
      </c>
      <c r="I1034" s="436" t="s">
        <v>3066</v>
      </c>
      <c r="J1034" s="437" t="s">
        <v>712</v>
      </c>
      <c r="K1034" s="438" t="s">
        <v>717</v>
      </c>
      <c r="L1034" s="46"/>
      <c r="M1034" s="55"/>
      <c r="N1034" s="88">
        <v>0</v>
      </c>
      <c r="O1034" s="89">
        <v>0</v>
      </c>
      <c r="P1034" s="89">
        <v>0</v>
      </c>
      <c r="Q1034" s="89">
        <v>0</v>
      </c>
      <c r="R1034" s="240">
        <f>IF(N1034="","",Q1034-N1034)</f>
        <v>0</v>
      </c>
      <c r="S1034" s="90" t="str">
        <f>IF(N1034=0,"",R1034/N1034)</f>
        <v/>
      </c>
      <c r="T1034" s="240">
        <f>IF(O1034="","",Q1034-O1034)</f>
        <v>0</v>
      </c>
      <c r="U1034" s="90" t="str">
        <f>IF(O1034=0,"",T1034/O1034)</f>
        <v/>
      </c>
      <c r="V1034" s="240">
        <f>IF(P1034="","",Q1034-P1034)</f>
        <v>0</v>
      </c>
      <c r="W1034" s="90" t="str">
        <f>IF(P1034=0,"",V1034/P1034)</f>
        <v/>
      </c>
      <c r="Y1034" s="62"/>
      <c r="Z1034" s="62"/>
      <c r="AA1034" s="62"/>
      <c r="AB1034" s="62"/>
      <c r="AC1034" s="62"/>
      <c r="AD1034" s="62"/>
      <c r="AE1034" s="62"/>
      <c r="AF1034" s="62"/>
      <c r="AG1034" s="62"/>
      <c r="AH1034" s="62"/>
      <c r="AI1034" s="62"/>
    </row>
    <row r="1035" spans="1:35" ht="22.5">
      <c r="A1035" s="65" t="s">
        <v>3067</v>
      </c>
      <c r="B1035" s="76" t="s">
        <v>707</v>
      </c>
      <c r="C1035" s="48" t="s">
        <v>2995</v>
      </c>
      <c r="D1035" s="48" t="s">
        <v>1289</v>
      </c>
      <c r="E1035" s="426" t="s">
        <v>3068</v>
      </c>
      <c r="F1035" s="426" t="s">
        <v>3069</v>
      </c>
      <c r="G1035" s="435" t="s">
        <v>1554</v>
      </c>
      <c r="H1035" s="435" t="s">
        <v>3070</v>
      </c>
      <c r="I1035" s="436" t="s">
        <v>3071</v>
      </c>
      <c r="J1035" s="437" t="s">
        <v>712</v>
      </c>
      <c r="K1035" s="438" t="s">
        <v>717</v>
      </c>
      <c r="L1035" s="46"/>
      <c r="M1035" s="55"/>
      <c r="N1035" s="88">
        <v>102032.51</v>
      </c>
      <c r="O1035" s="89">
        <v>0</v>
      </c>
      <c r="P1035" s="89">
        <v>0</v>
      </c>
      <c r="Q1035" s="89">
        <v>0</v>
      </c>
      <c r="R1035" s="240">
        <f>IF(N1035="","",Q1035-N1035)</f>
        <v>-102032.51</v>
      </c>
      <c r="S1035" s="90">
        <f>IF(N1035=0,"",R1035/N1035)</f>
        <v>-1</v>
      </c>
      <c r="T1035" s="240">
        <f>IF(O1035="","",Q1035-O1035)</f>
        <v>0</v>
      </c>
      <c r="U1035" s="90" t="str">
        <f>IF(O1035=0,"",T1035/O1035)</f>
        <v/>
      </c>
      <c r="V1035" s="240">
        <f>IF(P1035="","",Q1035-P1035)</f>
        <v>0</v>
      </c>
      <c r="W1035" s="90" t="str">
        <f>IF(P1035=0,"",V1035/P1035)</f>
        <v/>
      </c>
      <c r="Y1035" s="62"/>
      <c r="Z1035" s="62"/>
      <c r="AA1035" s="62"/>
      <c r="AB1035" s="62"/>
      <c r="AC1035" s="62"/>
      <c r="AD1035" s="62"/>
      <c r="AE1035" s="62"/>
      <c r="AF1035" s="62"/>
      <c r="AG1035" s="62"/>
      <c r="AH1035" s="62"/>
      <c r="AI1035" s="62"/>
    </row>
    <row r="1036" spans="1:35" ht="26.25" customHeight="1">
      <c r="A1036" s="65" t="s">
        <v>3072</v>
      </c>
      <c r="B1036" s="76" t="s">
        <v>707</v>
      </c>
      <c r="C1036" s="48" t="s">
        <v>2995</v>
      </c>
      <c r="D1036" s="48" t="s">
        <v>1290</v>
      </c>
      <c r="E1036" s="426" t="s">
        <v>3073</v>
      </c>
      <c r="F1036" s="426" t="s">
        <v>3074</v>
      </c>
      <c r="G1036" s="435" t="s">
        <v>397</v>
      </c>
      <c r="H1036" s="435" t="s">
        <v>3075</v>
      </c>
      <c r="I1036" s="436" t="s">
        <v>3076</v>
      </c>
      <c r="J1036" s="437" t="s">
        <v>712</v>
      </c>
      <c r="K1036" s="438" t="s">
        <v>717</v>
      </c>
      <c r="L1036" s="46"/>
      <c r="M1036" s="55"/>
      <c r="N1036" s="88">
        <v>1591.81</v>
      </c>
      <c r="O1036" s="89">
        <v>0</v>
      </c>
      <c r="P1036" s="89">
        <v>80</v>
      </c>
      <c r="Q1036" s="89">
        <v>0</v>
      </c>
      <c r="R1036" s="240">
        <f>IF(N1036="","",Q1036-N1036)</f>
        <v>-1591.81</v>
      </c>
      <c r="S1036" s="90">
        <f>IF(N1036=0,"",R1036/N1036)</f>
        <v>-1</v>
      </c>
      <c r="T1036" s="240">
        <f>IF(O1036="","",Q1036-O1036)</f>
        <v>0</v>
      </c>
      <c r="U1036" s="90" t="str">
        <f>IF(O1036=0,"",T1036/O1036)</f>
        <v/>
      </c>
      <c r="V1036" s="240">
        <f>IF(P1036="","",Q1036-P1036)</f>
        <v>-80</v>
      </c>
      <c r="W1036" s="90">
        <f>IF(P1036=0,"",V1036/P1036)</f>
        <v>-1</v>
      </c>
      <c r="Y1036" s="62"/>
      <c r="Z1036" s="62"/>
      <c r="AA1036" s="62"/>
      <c r="AB1036" s="62"/>
      <c r="AC1036" s="62"/>
      <c r="AD1036" s="62"/>
      <c r="AE1036" s="62"/>
      <c r="AF1036" s="62"/>
      <c r="AG1036" s="62"/>
      <c r="AH1036" s="62"/>
      <c r="AI1036" s="62"/>
    </row>
    <row r="1037" spans="1:35" ht="26.25" customHeight="1">
      <c r="A1037" s="65" t="s">
        <v>3077</v>
      </c>
      <c r="B1037" s="76" t="s">
        <v>707</v>
      </c>
      <c r="C1037" s="48" t="s">
        <v>2995</v>
      </c>
      <c r="D1037" s="48" t="s">
        <v>2305</v>
      </c>
      <c r="E1037" s="426" t="s">
        <v>3078</v>
      </c>
      <c r="F1037" s="426" t="s">
        <v>3079</v>
      </c>
      <c r="G1037" s="435" t="s">
        <v>399</v>
      </c>
      <c r="H1037" s="435" t="s">
        <v>3080</v>
      </c>
      <c r="I1037" s="436" t="s">
        <v>3081</v>
      </c>
      <c r="J1037" s="437" t="s">
        <v>712</v>
      </c>
      <c r="K1037" s="438" t="s">
        <v>717</v>
      </c>
      <c r="L1037" s="46"/>
      <c r="M1037" s="55"/>
      <c r="N1037" s="88">
        <v>0</v>
      </c>
      <c r="O1037" s="89">
        <v>0</v>
      </c>
      <c r="P1037" s="89">
        <v>0</v>
      </c>
      <c r="Q1037" s="89">
        <v>0</v>
      </c>
      <c r="R1037" s="240">
        <f>IF(N1037="","",Q1037-N1037)</f>
        <v>0</v>
      </c>
      <c r="S1037" s="90" t="str">
        <f>IF(N1037=0,"",R1037/N1037)</f>
        <v/>
      </c>
      <c r="T1037" s="240">
        <f>IF(O1037="","",Q1037-O1037)</f>
        <v>0</v>
      </c>
      <c r="U1037" s="90" t="str">
        <f>IF(O1037=0,"",T1037/O1037)</f>
        <v/>
      </c>
      <c r="V1037" s="240">
        <f>IF(P1037="","",Q1037-P1037)</f>
        <v>0</v>
      </c>
      <c r="W1037" s="90" t="str">
        <f>IF(P1037=0,"",V1037/P1037)</f>
        <v/>
      </c>
      <c r="Y1037" s="62"/>
      <c r="Z1037" s="62"/>
      <c r="AA1037" s="62"/>
      <c r="AB1037" s="62"/>
      <c r="AC1037" s="62"/>
      <c r="AD1037" s="62"/>
      <c r="AE1037" s="62"/>
      <c r="AF1037" s="62"/>
      <c r="AG1037" s="62"/>
      <c r="AH1037" s="62"/>
      <c r="AI1037" s="62"/>
    </row>
    <row r="1038" spans="1:35" ht="37.5" customHeight="1">
      <c r="A1038" s="65" t="s">
        <v>3082</v>
      </c>
      <c r="B1038" s="76" t="s">
        <v>707</v>
      </c>
      <c r="C1038" s="48" t="s">
        <v>2995</v>
      </c>
      <c r="D1038" s="48" t="s">
        <v>1990</v>
      </c>
      <c r="E1038" s="426" t="s">
        <v>3083</v>
      </c>
      <c r="F1038" s="426" t="s">
        <v>5386</v>
      </c>
      <c r="G1038" s="435" t="s">
        <v>401</v>
      </c>
      <c r="H1038" s="435" t="s">
        <v>3084</v>
      </c>
      <c r="I1038" s="436" t="s">
        <v>3085</v>
      </c>
      <c r="J1038" s="437" t="s">
        <v>712</v>
      </c>
      <c r="K1038" s="438" t="s">
        <v>717</v>
      </c>
      <c r="L1038" s="46"/>
      <c r="M1038" s="55"/>
      <c r="N1038" s="88">
        <v>0</v>
      </c>
      <c r="O1038" s="89">
        <v>0</v>
      </c>
      <c r="P1038" s="89">
        <v>0</v>
      </c>
      <c r="Q1038" s="89">
        <v>0</v>
      </c>
      <c r="R1038" s="240">
        <f>IF(N1038="","",Q1038-N1038)</f>
        <v>0</v>
      </c>
      <c r="S1038" s="90" t="str">
        <f>IF(N1038=0,"",R1038/N1038)</f>
        <v/>
      </c>
      <c r="T1038" s="240">
        <f>IF(O1038="","",Q1038-O1038)</f>
        <v>0</v>
      </c>
      <c r="U1038" s="90" t="str">
        <f>IF(O1038=0,"",T1038/O1038)</f>
        <v/>
      </c>
      <c r="V1038" s="240">
        <f>IF(P1038="","",Q1038-P1038)</f>
        <v>0</v>
      </c>
      <c r="W1038" s="90" t="str">
        <f>IF(P1038=0,"",V1038/P1038)</f>
        <v/>
      </c>
      <c r="Y1038" s="62"/>
      <c r="Z1038" s="62"/>
      <c r="AA1038" s="62"/>
      <c r="AB1038" s="62"/>
      <c r="AC1038" s="62"/>
      <c r="AD1038" s="62"/>
      <c r="AE1038" s="62"/>
      <c r="AF1038" s="62"/>
      <c r="AG1038" s="62"/>
      <c r="AH1038" s="62"/>
      <c r="AI1038" s="62"/>
    </row>
    <row r="1039" spans="1:35" ht="26.25" customHeight="1">
      <c r="A1039" s="65" t="s">
        <v>3086</v>
      </c>
      <c r="B1039" s="76" t="s">
        <v>707</v>
      </c>
      <c r="C1039" s="48" t="s">
        <v>2995</v>
      </c>
      <c r="D1039" s="48" t="s">
        <v>2306</v>
      </c>
      <c r="E1039" s="426" t="s">
        <v>3087</v>
      </c>
      <c r="F1039" s="426" t="s">
        <v>3088</v>
      </c>
      <c r="G1039" s="435" t="s">
        <v>403</v>
      </c>
      <c r="H1039" s="435" t="s">
        <v>3507</v>
      </c>
      <c r="I1039" s="436" t="s">
        <v>3508</v>
      </c>
      <c r="J1039" s="437" t="s">
        <v>712</v>
      </c>
      <c r="K1039" s="438" t="s">
        <v>717</v>
      </c>
      <c r="L1039" s="46"/>
      <c r="M1039" s="55"/>
      <c r="N1039" s="88">
        <v>3917.92</v>
      </c>
      <c r="O1039" s="89">
        <v>0</v>
      </c>
      <c r="P1039" s="89">
        <v>54360</v>
      </c>
      <c r="Q1039" s="89">
        <v>0</v>
      </c>
      <c r="R1039" s="240">
        <f>IF(N1039="","",Q1039-N1039)</f>
        <v>-3917.92</v>
      </c>
      <c r="S1039" s="90">
        <f>IF(N1039=0,"",R1039/N1039)</f>
        <v>-1</v>
      </c>
      <c r="T1039" s="240">
        <f>IF(O1039="","",Q1039-O1039)</f>
        <v>0</v>
      </c>
      <c r="U1039" s="90" t="str">
        <f>IF(O1039=0,"",T1039/O1039)</f>
        <v/>
      </c>
      <c r="V1039" s="240">
        <f>IF(P1039="","",Q1039-P1039)</f>
        <v>-54360</v>
      </c>
      <c r="W1039" s="90">
        <f>IF(P1039=0,"",V1039/P1039)</f>
        <v>-1</v>
      </c>
      <c r="Y1039" s="62"/>
      <c r="Z1039" s="62"/>
      <c r="AA1039" s="62"/>
      <c r="AB1039" s="62"/>
      <c r="AC1039" s="62"/>
      <c r="AD1039" s="62"/>
      <c r="AE1039" s="62"/>
      <c r="AF1039" s="62"/>
      <c r="AG1039" s="62"/>
      <c r="AH1039" s="62"/>
      <c r="AI1039" s="62"/>
    </row>
    <row r="1040" spans="1:35" ht="18.75" customHeight="1">
      <c r="A1040" s="65" t="s">
        <v>3509</v>
      </c>
      <c r="B1040" s="76" t="s">
        <v>707</v>
      </c>
      <c r="C1040" s="48" t="s">
        <v>2995</v>
      </c>
      <c r="D1040" s="48" t="s">
        <v>2308</v>
      </c>
      <c r="E1040" s="426" t="s">
        <v>3510</v>
      </c>
      <c r="F1040" s="426" t="s">
        <v>3511</v>
      </c>
      <c r="G1040" s="435" t="s">
        <v>405</v>
      </c>
      <c r="H1040" s="435" t="s">
        <v>723</v>
      </c>
      <c r="I1040" s="436" t="s">
        <v>724</v>
      </c>
      <c r="J1040" s="437" t="s">
        <v>712</v>
      </c>
      <c r="K1040" s="438" t="s">
        <v>717</v>
      </c>
      <c r="L1040" s="46"/>
      <c r="M1040" s="55"/>
      <c r="N1040" s="88">
        <v>629413.91</v>
      </c>
      <c r="O1040" s="89">
        <v>0</v>
      </c>
      <c r="P1040" s="89">
        <v>4230</v>
      </c>
      <c r="Q1040" s="89">
        <v>0</v>
      </c>
      <c r="R1040" s="240">
        <f>IF(N1040="","",Q1040-N1040)</f>
        <v>-629413.91</v>
      </c>
      <c r="S1040" s="90">
        <f>IF(N1040=0,"",R1040/N1040)</f>
        <v>-1</v>
      </c>
      <c r="T1040" s="240">
        <f>IF(O1040="","",Q1040-O1040)</f>
        <v>0</v>
      </c>
      <c r="U1040" s="90" t="str">
        <f>IF(O1040=0,"",T1040/O1040)</f>
        <v/>
      </c>
      <c r="V1040" s="240">
        <f>IF(P1040="","",Q1040-P1040)</f>
        <v>-4230</v>
      </c>
      <c r="W1040" s="90">
        <f>IF(P1040=0,"",V1040/P1040)</f>
        <v>-1</v>
      </c>
      <c r="Y1040" s="62"/>
      <c r="Z1040" s="62"/>
      <c r="AA1040" s="62"/>
      <c r="AB1040" s="62"/>
      <c r="AC1040" s="62"/>
      <c r="AD1040" s="62"/>
      <c r="AE1040" s="62"/>
      <c r="AF1040" s="62"/>
      <c r="AG1040" s="62"/>
      <c r="AH1040" s="62"/>
      <c r="AI1040" s="62"/>
    </row>
    <row r="1041" spans="1:35" ht="24" customHeight="1">
      <c r="A1041" s="65" t="s">
        <v>4440</v>
      </c>
      <c r="B1041" s="76" t="s">
        <v>707</v>
      </c>
      <c r="C1041" s="48" t="s">
        <v>2995</v>
      </c>
      <c r="D1041" s="48" t="s">
        <v>2310</v>
      </c>
      <c r="E1041" s="426" t="s">
        <v>4441</v>
      </c>
      <c r="F1041" s="426" t="s">
        <v>4442</v>
      </c>
      <c r="G1041" s="435" t="s">
        <v>1554</v>
      </c>
      <c r="H1041" s="435" t="s">
        <v>3070</v>
      </c>
      <c r="I1041" s="436" t="s">
        <v>724</v>
      </c>
      <c r="J1041" s="437" t="s">
        <v>712</v>
      </c>
      <c r="K1041" s="438" t="s">
        <v>717</v>
      </c>
      <c r="L1041" s="46"/>
      <c r="M1041" s="55"/>
      <c r="N1041" s="88">
        <v>0</v>
      </c>
      <c r="O1041" s="89">
        <v>0</v>
      </c>
      <c r="P1041" s="89">
        <v>0</v>
      </c>
      <c r="Q1041" s="89">
        <v>0</v>
      </c>
      <c r="R1041" s="240">
        <f>IF(N1041="","",Q1041-N1041)</f>
        <v>0</v>
      </c>
      <c r="S1041" s="90" t="str">
        <f>IF(N1041=0,"",R1041/N1041)</f>
        <v/>
      </c>
      <c r="T1041" s="240">
        <f>IF(O1041="","",Q1041-O1041)</f>
        <v>0</v>
      </c>
      <c r="U1041" s="90" t="str">
        <f>IF(O1041=0,"",T1041/O1041)</f>
        <v/>
      </c>
      <c r="V1041" s="240">
        <f>IF(P1041="","",Q1041-P1041)</f>
        <v>0</v>
      </c>
      <c r="W1041" s="90" t="str">
        <f>IF(P1041=0,"",V1041/P1041)</f>
        <v/>
      </c>
      <c r="Y1041" s="62"/>
      <c r="Z1041" s="62"/>
      <c r="AA1041" s="62"/>
      <c r="AB1041" s="62"/>
      <c r="AC1041" s="62"/>
      <c r="AD1041" s="62"/>
      <c r="AE1041" s="62"/>
      <c r="AF1041" s="62"/>
      <c r="AG1041" s="62"/>
      <c r="AH1041" s="62"/>
      <c r="AI1041" s="62"/>
    </row>
    <row r="1042" spans="1:35" ht="18.75" customHeight="1">
      <c r="A1042" s="66" t="s">
        <v>725</v>
      </c>
      <c r="B1042" s="75" t="s">
        <v>707</v>
      </c>
      <c r="C1042" s="52" t="s">
        <v>2997</v>
      </c>
      <c r="D1042" s="52" t="s">
        <v>2993</v>
      </c>
      <c r="E1042" s="420" t="s">
        <v>727</v>
      </c>
      <c r="F1042" s="420" t="s">
        <v>726</v>
      </c>
      <c r="G1042" s="435"/>
      <c r="H1042" s="435"/>
      <c r="I1042" s="436"/>
      <c r="J1042" s="437"/>
      <c r="K1042" s="438"/>
      <c r="L1042" s="46"/>
      <c r="M1042" s="55"/>
      <c r="N1042" s="88">
        <v>0</v>
      </c>
      <c r="O1042" s="89">
        <v>0</v>
      </c>
      <c r="P1042" s="89">
        <v>0</v>
      </c>
      <c r="Q1042" s="89">
        <v>0</v>
      </c>
      <c r="R1042" s="240">
        <f>IF(N1042="","",Q1042-N1042)</f>
        <v>0</v>
      </c>
      <c r="S1042" s="90" t="str">
        <f>IF(N1042=0,"",R1042/N1042)</f>
        <v/>
      </c>
      <c r="T1042" s="240">
        <f>IF(O1042="","",Q1042-O1042)</f>
        <v>0</v>
      </c>
      <c r="U1042" s="90" t="str">
        <f>IF(O1042=0,"",T1042/O1042)</f>
        <v/>
      </c>
      <c r="V1042" s="240">
        <f>IF(P1042="","",Q1042-P1042)</f>
        <v>0</v>
      </c>
      <c r="W1042" s="90" t="str">
        <f>IF(P1042=0,"",V1042/P1042)</f>
        <v/>
      </c>
      <c r="Y1042" s="62"/>
      <c r="Z1042" s="62"/>
      <c r="AA1042" s="62"/>
      <c r="AB1042" s="62"/>
      <c r="AC1042" s="62"/>
      <c r="AD1042" s="62"/>
      <c r="AE1042" s="62"/>
      <c r="AF1042" s="62"/>
      <c r="AG1042" s="62"/>
      <c r="AH1042" s="62"/>
      <c r="AI1042" s="62"/>
    </row>
    <row r="1043" spans="1:35" ht="18.75" customHeight="1">
      <c r="A1043" s="65" t="s">
        <v>728</v>
      </c>
      <c r="B1043" s="76" t="s">
        <v>707</v>
      </c>
      <c r="C1043" s="48" t="s">
        <v>2997</v>
      </c>
      <c r="D1043" s="48" t="s">
        <v>2991</v>
      </c>
      <c r="E1043" s="426" t="s">
        <v>730</v>
      </c>
      <c r="F1043" s="426" t="s">
        <v>729</v>
      </c>
      <c r="G1043" s="435" t="s">
        <v>804</v>
      </c>
      <c r="H1043" s="435" t="s">
        <v>731</v>
      </c>
      <c r="I1043" s="436" t="s">
        <v>732</v>
      </c>
      <c r="J1043" s="437" t="s">
        <v>2724</v>
      </c>
      <c r="K1043" s="438" t="s">
        <v>2725</v>
      </c>
      <c r="L1043" s="46"/>
      <c r="M1043" s="55"/>
      <c r="N1043" s="88">
        <v>32.770000000000003</v>
      </c>
      <c r="O1043" s="89">
        <v>0</v>
      </c>
      <c r="P1043" s="89">
        <v>0</v>
      </c>
      <c r="Q1043" s="89">
        <v>0</v>
      </c>
      <c r="R1043" s="240">
        <f>IF(N1043="","",Q1043-N1043)</f>
        <v>-32.770000000000003</v>
      </c>
      <c r="S1043" s="90">
        <f>IF(N1043=0,"",R1043/N1043)</f>
        <v>-1</v>
      </c>
      <c r="T1043" s="240">
        <f>IF(O1043="","",Q1043-O1043)</f>
        <v>0</v>
      </c>
      <c r="U1043" s="90" t="str">
        <f>IF(O1043=0,"",T1043/O1043)</f>
        <v/>
      </c>
      <c r="V1043" s="240">
        <f>IF(P1043="","",Q1043-P1043)</f>
        <v>0</v>
      </c>
      <c r="W1043" s="90" t="str">
        <f>IF(P1043=0,"",V1043/P1043)</f>
        <v/>
      </c>
      <c r="Y1043" s="62"/>
      <c r="Z1043" s="62"/>
      <c r="AA1043" s="62"/>
      <c r="AB1043" s="62"/>
      <c r="AC1043" s="62"/>
      <c r="AD1043" s="62"/>
      <c r="AE1043" s="62"/>
      <c r="AF1043" s="62"/>
      <c r="AG1043" s="62"/>
      <c r="AH1043" s="62"/>
      <c r="AI1043" s="62"/>
    </row>
    <row r="1044" spans="1:35" ht="18.75" customHeight="1">
      <c r="A1044" s="65" t="s">
        <v>733</v>
      </c>
      <c r="B1044" s="76" t="s">
        <v>707</v>
      </c>
      <c r="C1044" s="48" t="s">
        <v>2997</v>
      </c>
      <c r="D1044" s="48" t="s">
        <v>3001</v>
      </c>
      <c r="E1044" s="426" t="s">
        <v>735</v>
      </c>
      <c r="F1044" s="426" t="s">
        <v>734</v>
      </c>
      <c r="G1044" s="435" t="s">
        <v>804</v>
      </c>
      <c r="H1044" s="435" t="s">
        <v>731</v>
      </c>
      <c r="I1044" s="436" t="s">
        <v>732</v>
      </c>
      <c r="J1044" s="437" t="s">
        <v>2724</v>
      </c>
      <c r="K1044" s="438" t="s">
        <v>2725</v>
      </c>
      <c r="L1044" s="46"/>
      <c r="M1044" s="55"/>
      <c r="N1044" s="88">
        <v>0</v>
      </c>
      <c r="O1044" s="89">
        <v>0</v>
      </c>
      <c r="P1044" s="89">
        <v>0</v>
      </c>
      <c r="Q1044" s="89">
        <v>0</v>
      </c>
      <c r="R1044" s="240">
        <f>IF(N1044="","",Q1044-N1044)</f>
        <v>0</v>
      </c>
      <c r="S1044" s="90" t="str">
        <f>IF(N1044=0,"",R1044/N1044)</f>
        <v/>
      </c>
      <c r="T1044" s="240">
        <f>IF(O1044="","",Q1044-O1044)</f>
        <v>0</v>
      </c>
      <c r="U1044" s="90" t="str">
        <f>IF(O1044=0,"",T1044/O1044)</f>
        <v/>
      </c>
      <c r="V1044" s="240">
        <f>IF(P1044="","",Q1044-P1044)</f>
        <v>0</v>
      </c>
      <c r="W1044" s="90" t="str">
        <f>IF(P1044=0,"",V1044/P1044)</f>
        <v/>
      </c>
      <c r="Y1044" s="62"/>
      <c r="Z1044" s="62"/>
      <c r="AA1044" s="62"/>
      <c r="AB1044" s="62"/>
      <c r="AC1044" s="62"/>
      <c r="AD1044" s="62"/>
      <c r="AE1044" s="62"/>
      <c r="AF1044" s="62"/>
      <c r="AG1044" s="62"/>
      <c r="AH1044" s="62"/>
      <c r="AI1044" s="62"/>
    </row>
    <row r="1045" spans="1:35" ht="27" customHeight="1">
      <c r="A1045" s="64" t="s">
        <v>736</v>
      </c>
      <c r="B1045" s="86" t="s">
        <v>737</v>
      </c>
      <c r="C1045" s="87" t="s">
        <v>2992</v>
      </c>
      <c r="D1045" s="87" t="s">
        <v>2993</v>
      </c>
      <c r="E1045" s="415" t="s">
        <v>739</v>
      </c>
      <c r="F1045" s="415" t="s">
        <v>738</v>
      </c>
      <c r="G1045" s="416"/>
      <c r="H1045" s="416"/>
      <c r="I1045" s="417"/>
      <c r="J1045" s="418"/>
      <c r="K1045" s="419"/>
      <c r="L1045" s="46"/>
      <c r="M1045" s="96"/>
      <c r="N1045" s="88">
        <v>0</v>
      </c>
      <c r="O1045" s="89">
        <v>0</v>
      </c>
      <c r="P1045" s="89">
        <v>0</v>
      </c>
      <c r="Q1045" s="89">
        <v>0</v>
      </c>
      <c r="R1045" s="240">
        <f>IF(N1045="","",Q1045-N1045)</f>
        <v>0</v>
      </c>
      <c r="S1045" s="90" t="str">
        <f>IF(N1045=0,"",R1045/N1045)</f>
        <v/>
      </c>
      <c r="T1045" s="240">
        <f>IF(O1045="","",Q1045-O1045)</f>
        <v>0</v>
      </c>
      <c r="U1045" s="90" t="str">
        <f>IF(O1045=0,"",T1045/O1045)</f>
        <v/>
      </c>
      <c r="V1045" s="240">
        <f>IF(P1045="","",Q1045-P1045)</f>
        <v>0</v>
      </c>
      <c r="W1045" s="90" t="str">
        <f>IF(P1045=0,"",V1045/P1045)</f>
        <v/>
      </c>
      <c r="Y1045" s="62"/>
      <c r="Z1045" s="62"/>
      <c r="AA1045" s="62"/>
      <c r="AB1045" s="62"/>
      <c r="AC1045" s="62"/>
      <c r="AD1045" s="62"/>
      <c r="AE1045" s="62"/>
      <c r="AF1045" s="62"/>
      <c r="AG1045" s="62"/>
      <c r="AH1045" s="62"/>
      <c r="AI1045" s="62"/>
    </row>
    <row r="1046" spans="1:35" ht="27" customHeight="1">
      <c r="A1046" s="66" t="s">
        <v>740</v>
      </c>
      <c r="B1046" s="75" t="s">
        <v>737</v>
      </c>
      <c r="C1046" s="52" t="s">
        <v>2994</v>
      </c>
      <c r="D1046" s="52" t="s">
        <v>2993</v>
      </c>
      <c r="E1046" s="420" t="s">
        <v>739</v>
      </c>
      <c r="F1046" s="420" t="s">
        <v>738</v>
      </c>
      <c r="G1046" s="435"/>
      <c r="H1046" s="435"/>
      <c r="I1046" s="436"/>
      <c r="J1046" s="437"/>
      <c r="K1046" s="438"/>
      <c r="L1046" s="46"/>
      <c r="M1046" s="55"/>
      <c r="N1046" s="88">
        <v>0</v>
      </c>
      <c r="O1046" s="89">
        <v>0</v>
      </c>
      <c r="P1046" s="89">
        <v>0</v>
      </c>
      <c r="Q1046" s="89">
        <v>0</v>
      </c>
      <c r="R1046" s="240">
        <f>IF(N1046="","",Q1046-N1046)</f>
        <v>0</v>
      </c>
      <c r="S1046" s="90" t="str">
        <f>IF(N1046=0,"",R1046/N1046)</f>
        <v/>
      </c>
      <c r="T1046" s="240">
        <f>IF(O1046="","",Q1046-O1046)</f>
        <v>0</v>
      </c>
      <c r="U1046" s="90" t="str">
        <f>IF(O1046=0,"",T1046/O1046)</f>
        <v/>
      </c>
      <c r="V1046" s="240">
        <f>IF(P1046="","",Q1046-P1046)</f>
        <v>0</v>
      </c>
      <c r="W1046" s="90" t="str">
        <f>IF(P1046=0,"",V1046/P1046)</f>
        <v/>
      </c>
      <c r="Y1046" s="62"/>
      <c r="Z1046" s="62"/>
      <c r="AA1046" s="62"/>
      <c r="AB1046" s="62"/>
      <c r="AC1046" s="62"/>
      <c r="AD1046" s="62"/>
      <c r="AE1046" s="62"/>
      <c r="AF1046" s="62"/>
      <c r="AG1046" s="62"/>
      <c r="AH1046" s="62"/>
      <c r="AI1046" s="62"/>
    </row>
    <row r="1047" spans="1:35" ht="27" customHeight="1">
      <c r="A1047" s="65" t="s">
        <v>741</v>
      </c>
      <c r="B1047" s="76" t="s">
        <v>737</v>
      </c>
      <c r="C1047" s="48" t="s">
        <v>2994</v>
      </c>
      <c r="D1047" s="48" t="s">
        <v>2991</v>
      </c>
      <c r="E1047" s="426" t="s">
        <v>739</v>
      </c>
      <c r="F1047" s="426" t="s">
        <v>738</v>
      </c>
      <c r="G1047" s="435" t="s">
        <v>823</v>
      </c>
      <c r="H1047" s="435" t="s">
        <v>743</v>
      </c>
      <c r="I1047" s="436" t="s">
        <v>742</v>
      </c>
      <c r="J1047" s="437" t="s">
        <v>743</v>
      </c>
      <c r="K1047" s="438" t="s">
        <v>742</v>
      </c>
      <c r="L1047" s="46"/>
      <c r="M1047" s="55"/>
      <c r="N1047" s="88">
        <v>0</v>
      </c>
      <c r="O1047" s="89">
        <v>0</v>
      </c>
      <c r="P1047" s="89">
        <v>0</v>
      </c>
      <c r="Q1047" s="89">
        <v>0</v>
      </c>
      <c r="R1047" s="240">
        <f>IF(N1047="","",Q1047-N1047)</f>
        <v>0</v>
      </c>
      <c r="S1047" s="90" t="str">
        <f>IF(N1047=0,"",R1047/N1047)</f>
        <v/>
      </c>
      <c r="T1047" s="240">
        <f>IF(O1047="","",Q1047-O1047)</f>
        <v>0</v>
      </c>
      <c r="U1047" s="90" t="str">
        <f>IF(O1047=0,"",T1047/O1047)</f>
        <v/>
      </c>
      <c r="V1047" s="240">
        <f>IF(P1047="","",Q1047-P1047)</f>
        <v>0</v>
      </c>
      <c r="W1047" s="90" t="str">
        <f>IF(P1047=0,"",V1047/P1047)</f>
        <v/>
      </c>
      <c r="Y1047" s="62"/>
      <c r="Z1047" s="62"/>
      <c r="AA1047" s="62"/>
      <c r="AB1047" s="62"/>
      <c r="AC1047" s="62"/>
      <c r="AD1047" s="62"/>
      <c r="AE1047" s="62"/>
      <c r="AF1047" s="62"/>
      <c r="AG1047" s="62"/>
      <c r="AH1047" s="62"/>
      <c r="AI1047" s="62"/>
    </row>
    <row r="1048" spans="1:35" ht="27" customHeight="1">
      <c r="A1048" s="65" t="s">
        <v>744</v>
      </c>
      <c r="B1048" s="76" t="s">
        <v>737</v>
      </c>
      <c r="C1048" s="48" t="s">
        <v>2994</v>
      </c>
      <c r="D1048" s="48" t="s">
        <v>3001</v>
      </c>
      <c r="E1048" s="426" t="s">
        <v>746</v>
      </c>
      <c r="F1048" s="426" t="s">
        <v>745</v>
      </c>
      <c r="G1048" s="435" t="s">
        <v>823</v>
      </c>
      <c r="H1048" s="435" t="s">
        <v>743</v>
      </c>
      <c r="I1048" s="436" t="s">
        <v>742</v>
      </c>
      <c r="J1048" s="437" t="s">
        <v>743</v>
      </c>
      <c r="K1048" s="438" t="s">
        <v>742</v>
      </c>
      <c r="L1048" s="46"/>
      <c r="M1048" s="55"/>
      <c r="N1048" s="88">
        <v>0</v>
      </c>
      <c r="O1048" s="89">
        <v>0</v>
      </c>
      <c r="P1048" s="89">
        <v>0</v>
      </c>
      <c r="Q1048" s="89">
        <v>0</v>
      </c>
      <c r="R1048" s="240">
        <f>IF(N1048="","",Q1048-N1048)</f>
        <v>0</v>
      </c>
      <c r="S1048" s="90" t="str">
        <f>IF(N1048=0,"",R1048/N1048)</f>
        <v/>
      </c>
      <c r="T1048" s="240">
        <f>IF(O1048="","",Q1048-O1048)</f>
        <v>0</v>
      </c>
      <c r="U1048" s="90" t="str">
        <f>IF(O1048=0,"",T1048/O1048)</f>
        <v/>
      </c>
      <c r="V1048" s="240">
        <f>IF(P1048="","",Q1048-P1048)</f>
        <v>0</v>
      </c>
      <c r="W1048" s="90" t="str">
        <f>IF(P1048=0,"",V1048/P1048)</f>
        <v/>
      </c>
      <c r="Y1048" s="62"/>
      <c r="Z1048" s="62"/>
      <c r="AA1048" s="62"/>
      <c r="AB1048" s="62"/>
      <c r="AC1048" s="62"/>
      <c r="AD1048" s="62"/>
      <c r="AE1048" s="62"/>
      <c r="AF1048" s="62"/>
      <c r="AG1048" s="62"/>
      <c r="AH1048" s="62"/>
      <c r="AI1048" s="62"/>
    </row>
    <row r="1049" spans="1:35" ht="27" customHeight="1">
      <c r="A1049" s="65" t="s">
        <v>747</v>
      </c>
      <c r="B1049" s="76" t="s">
        <v>737</v>
      </c>
      <c r="C1049" s="48" t="s">
        <v>2994</v>
      </c>
      <c r="D1049" s="48" t="s">
        <v>2463</v>
      </c>
      <c r="E1049" s="426" t="s">
        <v>749</v>
      </c>
      <c r="F1049" s="426" t="s">
        <v>748</v>
      </c>
      <c r="G1049" s="435" t="s">
        <v>823</v>
      </c>
      <c r="H1049" s="435" t="s">
        <v>743</v>
      </c>
      <c r="I1049" s="436" t="s">
        <v>742</v>
      </c>
      <c r="J1049" s="437" t="s">
        <v>743</v>
      </c>
      <c r="K1049" s="438" t="s">
        <v>742</v>
      </c>
      <c r="L1049" s="46"/>
      <c r="M1049" s="55"/>
      <c r="N1049" s="88">
        <v>0</v>
      </c>
      <c r="O1049" s="89">
        <v>0</v>
      </c>
      <c r="P1049" s="89">
        <v>0</v>
      </c>
      <c r="Q1049" s="89">
        <v>0</v>
      </c>
      <c r="R1049" s="240">
        <f>IF(N1049="","",Q1049-N1049)</f>
        <v>0</v>
      </c>
      <c r="S1049" s="90" t="str">
        <f>IF(N1049=0,"",R1049/N1049)</f>
        <v/>
      </c>
      <c r="T1049" s="240">
        <f>IF(O1049="","",Q1049-O1049)</f>
        <v>0</v>
      </c>
      <c r="U1049" s="90" t="str">
        <f>IF(O1049=0,"",T1049/O1049)</f>
        <v/>
      </c>
      <c r="V1049" s="240">
        <f>IF(P1049="","",Q1049-P1049)</f>
        <v>0</v>
      </c>
      <c r="W1049" s="90" t="str">
        <f>IF(P1049=0,"",V1049/P1049)</f>
        <v/>
      </c>
      <c r="Y1049" s="62"/>
      <c r="Z1049" s="62"/>
      <c r="AA1049" s="62"/>
      <c r="AB1049" s="62"/>
      <c r="AC1049" s="62"/>
      <c r="AD1049" s="62"/>
      <c r="AE1049" s="62"/>
      <c r="AF1049" s="62"/>
      <c r="AG1049" s="62"/>
      <c r="AH1049" s="62"/>
      <c r="AI1049" s="62"/>
    </row>
    <row r="1050" spans="1:35" ht="27" customHeight="1">
      <c r="A1050" s="65" t="s">
        <v>750</v>
      </c>
      <c r="B1050" s="76" t="s">
        <v>737</v>
      </c>
      <c r="C1050" s="48" t="s">
        <v>2994</v>
      </c>
      <c r="D1050" s="48" t="s">
        <v>1314</v>
      </c>
      <c r="E1050" s="426" t="s">
        <v>752</v>
      </c>
      <c r="F1050" s="426" t="s">
        <v>751</v>
      </c>
      <c r="G1050" s="435" t="s">
        <v>823</v>
      </c>
      <c r="H1050" s="435" t="s">
        <v>743</v>
      </c>
      <c r="I1050" s="436" t="s">
        <v>742</v>
      </c>
      <c r="J1050" s="437" t="s">
        <v>743</v>
      </c>
      <c r="K1050" s="438" t="s">
        <v>742</v>
      </c>
      <c r="L1050" s="46"/>
      <c r="M1050" s="55"/>
      <c r="N1050" s="88">
        <v>8744.9699999999993</v>
      </c>
      <c r="O1050" s="89">
        <v>0</v>
      </c>
      <c r="P1050" s="89">
        <v>0</v>
      </c>
      <c r="Q1050" s="89">
        <v>0</v>
      </c>
      <c r="R1050" s="240">
        <f>IF(N1050="","",Q1050-N1050)</f>
        <v>-8744.9699999999993</v>
      </c>
      <c r="S1050" s="90">
        <f>IF(N1050=0,"",R1050/N1050)</f>
        <v>-1</v>
      </c>
      <c r="T1050" s="240">
        <f>IF(O1050="","",Q1050-O1050)</f>
        <v>0</v>
      </c>
      <c r="U1050" s="90" t="str">
        <f>IF(O1050=0,"",T1050/O1050)</f>
        <v/>
      </c>
      <c r="V1050" s="240">
        <f>IF(P1050="","",Q1050-P1050)</f>
        <v>0</v>
      </c>
      <c r="W1050" s="90" t="str">
        <f>IF(P1050=0,"",V1050/P1050)</f>
        <v/>
      </c>
      <c r="Y1050" s="62"/>
      <c r="Z1050" s="62"/>
      <c r="AA1050" s="62"/>
      <c r="AB1050" s="62"/>
      <c r="AC1050" s="62"/>
      <c r="AD1050" s="62"/>
      <c r="AE1050" s="62"/>
      <c r="AF1050" s="62"/>
      <c r="AG1050" s="62"/>
      <c r="AH1050" s="62"/>
      <c r="AI1050" s="62"/>
    </row>
    <row r="1051" spans="1:35" ht="27" customHeight="1">
      <c r="A1051" s="65" t="s">
        <v>753</v>
      </c>
      <c r="B1051" s="76" t="s">
        <v>737</v>
      </c>
      <c r="C1051" s="48" t="s">
        <v>2994</v>
      </c>
      <c r="D1051" s="48" t="s">
        <v>1315</v>
      </c>
      <c r="E1051" s="426" t="s">
        <v>755</v>
      </c>
      <c r="F1051" s="426" t="s">
        <v>754</v>
      </c>
      <c r="G1051" s="435" t="s">
        <v>823</v>
      </c>
      <c r="H1051" s="435" t="s">
        <v>743</v>
      </c>
      <c r="I1051" s="436" t="s">
        <v>742</v>
      </c>
      <c r="J1051" s="437" t="s">
        <v>743</v>
      </c>
      <c r="K1051" s="438" t="s">
        <v>742</v>
      </c>
      <c r="L1051" s="46"/>
      <c r="M1051" s="55"/>
      <c r="N1051" s="88">
        <v>0</v>
      </c>
      <c r="O1051" s="89">
        <v>0</v>
      </c>
      <c r="P1051" s="89">
        <v>0</v>
      </c>
      <c r="Q1051" s="89">
        <v>0</v>
      </c>
      <c r="R1051" s="240">
        <f>IF(N1051="","",Q1051-N1051)</f>
        <v>0</v>
      </c>
      <c r="S1051" s="90" t="str">
        <f>IF(N1051=0,"",R1051/N1051)</f>
        <v/>
      </c>
      <c r="T1051" s="240">
        <f>IF(O1051="","",Q1051-O1051)</f>
        <v>0</v>
      </c>
      <c r="U1051" s="90" t="str">
        <f>IF(O1051=0,"",T1051/O1051)</f>
        <v/>
      </c>
      <c r="V1051" s="240">
        <f>IF(P1051="","",Q1051-P1051)</f>
        <v>0</v>
      </c>
      <c r="W1051" s="90" t="str">
        <f>IF(P1051=0,"",V1051/P1051)</f>
        <v/>
      </c>
      <c r="Y1051" s="62"/>
      <c r="Z1051" s="62"/>
      <c r="AA1051" s="62"/>
      <c r="AB1051" s="62"/>
      <c r="AC1051" s="62"/>
      <c r="AD1051" s="62"/>
      <c r="AE1051" s="62"/>
      <c r="AF1051" s="62"/>
      <c r="AG1051" s="62"/>
      <c r="AH1051" s="62"/>
      <c r="AI1051" s="62"/>
    </row>
    <row r="1052" spans="1:35" ht="16.5" customHeight="1">
      <c r="A1052" s="64" t="s">
        <v>756</v>
      </c>
      <c r="B1052" s="86" t="s">
        <v>2462</v>
      </c>
      <c r="C1052" s="87" t="s">
        <v>2992</v>
      </c>
      <c r="D1052" s="87" t="s">
        <v>2993</v>
      </c>
      <c r="E1052" s="415" t="s">
        <v>758</v>
      </c>
      <c r="F1052" s="415" t="s">
        <v>757</v>
      </c>
      <c r="G1052" s="416"/>
      <c r="H1052" s="416"/>
      <c r="I1052" s="417"/>
      <c r="J1052" s="418"/>
      <c r="K1052" s="419"/>
      <c r="L1052" s="46"/>
      <c r="M1052" s="96"/>
      <c r="N1052" s="88">
        <v>0</v>
      </c>
      <c r="O1052" s="89">
        <v>0</v>
      </c>
      <c r="P1052" s="89">
        <v>0</v>
      </c>
      <c r="Q1052" s="89">
        <v>0</v>
      </c>
      <c r="R1052" s="240">
        <f>IF(N1052="","",Q1052-N1052)</f>
        <v>0</v>
      </c>
      <c r="S1052" s="90" t="str">
        <f>IF(N1052=0,"",R1052/N1052)</f>
        <v/>
      </c>
      <c r="T1052" s="240">
        <f>IF(O1052="","",Q1052-O1052)</f>
        <v>0</v>
      </c>
      <c r="U1052" s="90" t="str">
        <f>IF(O1052=0,"",T1052/O1052)</f>
        <v/>
      </c>
      <c r="V1052" s="240">
        <f>IF(P1052="","",Q1052-P1052)</f>
        <v>0</v>
      </c>
      <c r="W1052" s="90" t="str">
        <f>IF(P1052=0,"",V1052/P1052)</f>
        <v/>
      </c>
      <c r="Y1052" s="62"/>
      <c r="Z1052" s="62"/>
      <c r="AA1052" s="62"/>
      <c r="AB1052" s="62"/>
      <c r="AC1052" s="62"/>
      <c r="AD1052" s="62"/>
      <c r="AE1052" s="62"/>
      <c r="AF1052" s="62"/>
      <c r="AG1052" s="62"/>
      <c r="AH1052" s="62"/>
      <c r="AI1052" s="62"/>
    </row>
    <row r="1053" spans="1:35" ht="16.5" customHeight="1">
      <c r="A1053" s="66" t="s">
        <v>759</v>
      </c>
      <c r="B1053" s="75" t="s">
        <v>2462</v>
      </c>
      <c r="C1053" s="52" t="s">
        <v>2994</v>
      </c>
      <c r="D1053" s="52" t="s">
        <v>2993</v>
      </c>
      <c r="E1053" s="434" t="s">
        <v>758</v>
      </c>
      <c r="F1053" s="420" t="s">
        <v>757</v>
      </c>
      <c r="G1053" s="435"/>
      <c r="H1053" s="435"/>
      <c r="I1053" s="436"/>
      <c r="J1053" s="437"/>
      <c r="K1053" s="438"/>
      <c r="L1053" s="46"/>
      <c r="M1053" s="55"/>
      <c r="N1053" s="88">
        <v>0</v>
      </c>
      <c r="O1053" s="89">
        <v>0</v>
      </c>
      <c r="P1053" s="89">
        <v>0</v>
      </c>
      <c r="Q1053" s="89">
        <v>0</v>
      </c>
      <c r="R1053" s="240">
        <f>IF(N1053="","",Q1053-N1053)</f>
        <v>0</v>
      </c>
      <c r="S1053" s="90" t="str">
        <f>IF(N1053=0,"",R1053/N1053)</f>
        <v/>
      </c>
      <c r="T1053" s="240">
        <f>IF(O1053="","",Q1053-O1053)</f>
        <v>0</v>
      </c>
      <c r="U1053" s="90" t="str">
        <f>IF(O1053=0,"",T1053/O1053)</f>
        <v/>
      </c>
      <c r="V1053" s="240">
        <f>IF(P1053="","",Q1053-P1053)</f>
        <v>0</v>
      </c>
      <c r="W1053" s="90" t="str">
        <f>IF(P1053=0,"",V1053/P1053)</f>
        <v/>
      </c>
      <c r="Y1053" s="62"/>
      <c r="Z1053" s="62"/>
      <c r="AA1053" s="62"/>
      <c r="AB1053" s="62"/>
      <c r="AC1053" s="62"/>
      <c r="AD1053" s="62"/>
      <c r="AE1053" s="62"/>
      <c r="AF1053" s="62"/>
      <c r="AG1053" s="62"/>
      <c r="AH1053" s="62"/>
      <c r="AI1053" s="62"/>
    </row>
    <row r="1054" spans="1:35" ht="16.5" customHeight="1">
      <c r="A1054" s="65" t="s">
        <v>0</v>
      </c>
      <c r="B1054" s="76" t="s">
        <v>2462</v>
      </c>
      <c r="C1054" s="48" t="s">
        <v>2994</v>
      </c>
      <c r="D1054" s="48" t="s">
        <v>2991</v>
      </c>
      <c r="E1054" s="439" t="s">
        <v>758</v>
      </c>
      <c r="F1054" s="426" t="s">
        <v>757</v>
      </c>
      <c r="G1054" s="435" t="s">
        <v>832</v>
      </c>
      <c r="H1054" s="435" t="s">
        <v>3512</v>
      </c>
      <c r="I1054" s="436" t="s">
        <v>1</v>
      </c>
      <c r="J1054" s="437" t="s">
        <v>2</v>
      </c>
      <c r="K1054" s="438" t="s">
        <v>1</v>
      </c>
      <c r="L1054" s="46"/>
      <c r="M1054" s="55"/>
      <c r="N1054" s="88">
        <v>0</v>
      </c>
      <c r="O1054" s="89">
        <v>0</v>
      </c>
      <c r="P1054" s="89">
        <v>0</v>
      </c>
      <c r="Q1054" s="89">
        <v>0</v>
      </c>
      <c r="R1054" s="240">
        <f>IF(N1054="","",Q1054-N1054)</f>
        <v>0</v>
      </c>
      <c r="S1054" s="90" t="str">
        <f>IF(N1054=0,"",R1054/N1054)</f>
        <v/>
      </c>
      <c r="T1054" s="240">
        <f>IF(O1054="","",Q1054-O1054)</f>
        <v>0</v>
      </c>
      <c r="U1054" s="90" t="str">
        <f>IF(O1054=0,"",T1054/O1054)</f>
        <v/>
      </c>
      <c r="V1054" s="240">
        <f>IF(P1054="","",Q1054-P1054)</f>
        <v>0</v>
      </c>
      <c r="W1054" s="90" t="str">
        <f>IF(P1054=0,"",V1054/P1054)</f>
        <v/>
      </c>
      <c r="Y1054" s="62"/>
      <c r="Z1054" s="62"/>
      <c r="AA1054" s="62"/>
      <c r="AB1054" s="62"/>
      <c r="AC1054" s="62"/>
      <c r="AD1054" s="62"/>
      <c r="AE1054" s="62"/>
      <c r="AF1054" s="62"/>
      <c r="AG1054" s="62"/>
      <c r="AH1054" s="62"/>
      <c r="AI1054" s="62"/>
    </row>
    <row r="1055" spans="1:35" ht="21">
      <c r="A1055" s="64" t="s">
        <v>3</v>
      </c>
      <c r="B1055" s="86" t="s">
        <v>4</v>
      </c>
      <c r="C1055" s="87" t="s">
        <v>2992</v>
      </c>
      <c r="D1055" s="87" t="s">
        <v>2993</v>
      </c>
      <c r="E1055" s="415" t="s">
        <v>6</v>
      </c>
      <c r="F1055" s="415" t="s">
        <v>5</v>
      </c>
      <c r="G1055" s="416"/>
      <c r="H1055" s="416"/>
      <c r="I1055" s="417"/>
      <c r="J1055" s="418"/>
      <c r="K1055" s="419"/>
      <c r="L1055" s="46"/>
      <c r="M1055" s="96"/>
      <c r="N1055" s="88">
        <v>0</v>
      </c>
      <c r="O1055" s="89">
        <v>0</v>
      </c>
      <c r="P1055" s="89">
        <v>0</v>
      </c>
      <c r="Q1055" s="89">
        <v>0</v>
      </c>
      <c r="R1055" s="240">
        <f>IF(N1055="","",Q1055-N1055)</f>
        <v>0</v>
      </c>
      <c r="S1055" s="90" t="str">
        <f>IF(N1055=0,"",R1055/N1055)</f>
        <v/>
      </c>
      <c r="T1055" s="240">
        <f>IF(O1055="","",Q1055-O1055)</f>
        <v>0</v>
      </c>
      <c r="U1055" s="90" t="str">
        <f>IF(O1055=0,"",T1055/O1055)</f>
        <v/>
      </c>
      <c r="V1055" s="240">
        <f>IF(P1055="","",Q1055-P1055)</f>
        <v>0</v>
      </c>
      <c r="W1055" s="90" t="str">
        <f>IF(P1055=0,"",V1055/P1055)</f>
        <v/>
      </c>
      <c r="Y1055" s="62"/>
      <c r="Z1055" s="62"/>
      <c r="AA1055" s="62"/>
      <c r="AB1055" s="62"/>
      <c r="AC1055" s="62"/>
      <c r="AD1055" s="62"/>
      <c r="AE1055" s="62"/>
      <c r="AF1055" s="62"/>
      <c r="AG1055" s="62"/>
      <c r="AH1055" s="62"/>
      <c r="AI1055" s="62"/>
    </row>
    <row r="1056" spans="1:35" s="53" customFormat="1" ht="21">
      <c r="A1056" s="66" t="s">
        <v>7</v>
      </c>
      <c r="B1056" s="75" t="s">
        <v>4</v>
      </c>
      <c r="C1056" s="52" t="s">
        <v>2994</v>
      </c>
      <c r="D1056" s="52" t="s">
        <v>2993</v>
      </c>
      <c r="E1056" s="434" t="s">
        <v>9</v>
      </c>
      <c r="F1056" s="420" t="s">
        <v>8</v>
      </c>
      <c r="G1056" s="462"/>
      <c r="H1056" s="462"/>
      <c r="I1056" s="436"/>
      <c r="J1056" s="437"/>
      <c r="K1056" s="438"/>
      <c r="L1056" s="46"/>
      <c r="M1056" s="55"/>
      <c r="N1056" s="88">
        <v>0</v>
      </c>
      <c r="O1056" s="89">
        <v>0</v>
      </c>
      <c r="P1056" s="89">
        <v>0</v>
      </c>
      <c r="Q1056" s="89">
        <v>0</v>
      </c>
      <c r="R1056" s="242">
        <f>IF(N1056="","",Q1056-N1056)</f>
        <v>0</v>
      </c>
      <c r="S1056" s="92" t="str">
        <f>IF(N1056=0,"",R1056/N1056)</f>
        <v/>
      </c>
      <c r="T1056" s="242">
        <f>IF(O1056="","",Q1056-O1056)</f>
        <v>0</v>
      </c>
      <c r="U1056" s="92" t="str">
        <f>IF(O1056=0,"",T1056/O1056)</f>
        <v/>
      </c>
      <c r="V1056" s="242">
        <f>IF(P1056="","",Q1056-P1056)</f>
        <v>0</v>
      </c>
      <c r="W1056" s="92" t="str">
        <f>IF(P1056=0,"",V1056/P1056)</f>
        <v/>
      </c>
      <c r="X1056" s="405"/>
      <c r="Y1056" s="62"/>
      <c r="Z1056" s="62"/>
      <c r="AA1056" s="62"/>
      <c r="AB1056" s="62"/>
      <c r="AC1056" s="62"/>
      <c r="AD1056" s="62"/>
      <c r="AE1056" s="62"/>
      <c r="AF1056" s="62"/>
      <c r="AG1056" s="62"/>
      <c r="AH1056" s="62"/>
      <c r="AI1056" s="62"/>
    </row>
    <row r="1057" spans="1:35" ht="16.5" customHeight="1">
      <c r="A1057" s="65" t="s">
        <v>10</v>
      </c>
      <c r="B1057" s="76" t="s">
        <v>4</v>
      </c>
      <c r="C1057" s="48" t="s">
        <v>2994</v>
      </c>
      <c r="D1057" s="48" t="s">
        <v>2991</v>
      </c>
      <c r="E1057" s="439" t="s">
        <v>9</v>
      </c>
      <c r="F1057" s="426" t="s">
        <v>8</v>
      </c>
      <c r="G1057" s="435" t="s">
        <v>212</v>
      </c>
      <c r="H1057" s="435" t="s">
        <v>3374</v>
      </c>
      <c r="I1057" s="436" t="s">
        <v>3376</v>
      </c>
      <c r="J1057" s="437" t="s">
        <v>3374</v>
      </c>
      <c r="K1057" s="438" t="s">
        <v>3376</v>
      </c>
      <c r="L1057" s="46"/>
      <c r="M1057" s="55"/>
      <c r="N1057" s="88">
        <v>0</v>
      </c>
      <c r="O1057" s="89">
        <v>0</v>
      </c>
      <c r="P1057" s="91">
        <v>0</v>
      </c>
      <c r="Q1057" s="89">
        <v>0</v>
      </c>
      <c r="R1057" s="240">
        <f>IF(N1057="","",Q1057-N1057)</f>
        <v>0</v>
      </c>
      <c r="S1057" s="90" t="str">
        <f>IF(N1057=0,"",R1057/N1057)</f>
        <v/>
      </c>
      <c r="T1057" s="240">
        <f>IF(O1057="","",Q1057-O1057)</f>
        <v>0</v>
      </c>
      <c r="U1057" s="90" t="str">
        <f>IF(O1057=0,"",T1057/O1057)</f>
        <v/>
      </c>
      <c r="V1057" s="240">
        <f>IF(P1057="","",Q1057-P1057)</f>
        <v>0</v>
      </c>
      <c r="W1057" s="90" t="str">
        <f>IF(P1057=0,"",V1057/P1057)</f>
        <v/>
      </c>
      <c r="Y1057" s="62"/>
      <c r="Z1057" s="62"/>
      <c r="AA1057" s="62"/>
      <c r="AB1057" s="62"/>
      <c r="AC1057" s="62"/>
      <c r="AD1057" s="62"/>
      <c r="AE1057" s="62"/>
      <c r="AF1057" s="62"/>
      <c r="AG1057" s="62"/>
      <c r="AH1057" s="62"/>
      <c r="AI1057" s="62"/>
    </row>
    <row r="1058" spans="1:35" ht="16.5" customHeight="1">
      <c r="A1058" s="66" t="s">
        <v>11</v>
      </c>
      <c r="B1058" s="75" t="s">
        <v>4</v>
      </c>
      <c r="C1058" s="52" t="s">
        <v>2995</v>
      </c>
      <c r="D1058" s="52" t="s">
        <v>2993</v>
      </c>
      <c r="E1058" s="434" t="s">
        <v>13</v>
      </c>
      <c r="F1058" s="420" t="s">
        <v>12</v>
      </c>
      <c r="G1058" s="435"/>
      <c r="H1058" s="435"/>
      <c r="I1058" s="436"/>
      <c r="J1058" s="437"/>
      <c r="K1058" s="438"/>
      <c r="L1058" s="46"/>
      <c r="M1058" s="55"/>
      <c r="N1058" s="88">
        <v>0</v>
      </c>
      <c r="O1058" s="91">
        <v>0</v>
      </c>
      <c r="P1058" s="89">
        <v>0</v>
      </c>
      <c r="Q1058" s="91">
        <v>0</v>
      </c>
      <c r="R1058" s="240">
        <f>IF(N1058="","",Q1058-N1058)</f>
        <v>0</v>
      </c>
      <c r="S1058" s="90" t="str">
        <f>IF(N1058=0,"",R1058/N1058)</f>
        <v/>
      </c>
      <c r="T1058" s="240">
        <f>IF(O1058="","",Q1058-O1058)</f>
        <v>0</v>
      </c>
      <c r="U1058" s="90" t="str">
        <f>IF(O1058=0,"",T1058/O1058)</f>
        <v/>
      </c>
      <c r="V1058" s="240">
        <f>IF(P1058="","",Q1058-P1058)</f>
        <v>0</v>
      </c>
      <c r="W1058" s="90" t="str">
        <f>IF(P1058=0,"",V1058/P1058)</f>
        <v/>
      </c>
      <c r="Y1058" s="62"/>
      <c r="Z1058" s="62"/>
      <c r="AA1058" s="62"/>
      <c r="AB1058" s="62"/>
      <c r="AC1058" s="62"/>
      <c r="AD1058" s="62"/>
      <c r="AE1058" s="62"/>
      <c r="AF1058" s="62"/>
      <c r="AG1058" s="62"/>
      <c r="AH1058" s="62"/>
      <c r="AI1058" s="62"/>
    </row>
    <row r="1059" spans="1:35" ht="16.5" customHeight="1">
      <c r="A1059" s="65" t="s">
        <v>14</v>
      </c>
      <c r="B1059" s="76" t="s">
        <v>4</v>
      </c>
      <c r="C1059" s="48" t="s">
        <v>2995</v>
      </c>
      <c r="D1059" s="48" t="s">
        <v>2991</v>
      </c>
      <c r="E1059" s="439" t="s">
        <v>13</v>
      </c>
      <c r="F1059" s="426" t="s">
        <v>12</v>
      </c>
      <c r="G1059" s="435" t="s">
        <v>212</v>
      </c>
      <c r="H1059" s="435" t="s">
        <v>3374</v>
      </c>
      <c r="I1059" s="436" t="s">
        <v>3376</v>
      </c>
      <c r="J1059" s="437" t="s">
        <v>3374</v>
      </c>
      <c r="K1059" s="438" t="s">
        <v>3376</v>
      </c>
      <c r="L1059" s="46"/>
      <c r="M1059" s="55"/>
      <c r="N1059" s="88">
        <v>4718.84</v>
      </c>
      <c r="O1059" s="89">
        <v>0</v>
      </c>
      <c r="P1059" s="89">
        <v>0</v>
      </c>
      <c r="Q1059" s="89">
        <v>0</v>
      </c>
      <c r="R1059" s="240">
        <f>IF(N1059="","",Q1059-N1059)</f>
        <v>-4718.84</v>
      </c>
      <c r="S1059" s="90">
        <f>IF(N1059=0,"",R1059/N1059)</f>
        <v>-1</v>
      </c>
      <c r="T1059" s="240">
        <f>IF(O1059="","",Q1059-O1059)</f>
        <v>0</v>
      </c>
      <c r="U1059" s="90" t="str">
        <f>IF(O1059=0,"",T1059/O1059)</f>
        <v/>
      </c>
      <c r="V1059" s="240">
        <f>IF(P1059="","",Q1059-P1059)</f>
        <v>0</v>
      </c>
      <c r="W1059" s="90" t="str">
        <f>IF(P1059=0,"",V1059/P1059)</f>
        <v/>
      </c>
      <c r="Y1059" s="62"/>
      <c r="Z1059" s="62"/>
      <c r="AA1059" s="62"/>
      <c r="AB1059" s="62"/>
      <c r="AC1059" s="62"/>
      <c r="AD1059" s="62"/>
      <c r="AE1059" s="62"/>
      <c r="AF1059" s="62"/>
      <c r="AG1059" s="62"/>
      <c r="AH1059" s="62"/>
      <c r="AI1059" s="62"/>
    </row>
    <row r="1060" spans="1:35" ht="27" customHeight="1">
      <c r="A1060" s="66" t="s">
        <v>15</v>
      </c>
      <c r="B1060" s="75" t="s">
        <v>4</v>
      </c>
      <c r="C1060" s="52" t="s">
        <v>2997</v>
      </c>
      <c r="D1060" s="52" t="s">
        <v>2993</v>
      </c>
      <c r="E1060" s="434" t="s">
        <v>17</v>
      </c>
      <c r="F1060" s="420" t="s">
        <v>16</v>
      </c>
      <c r="G1060" s="435"/>
      <c r="H1060" s="435"/>
      <c r="I1060" s="436"/>
      <c r="J1060" s="437"/>
      <c r="K1060" s="438"/>
      <c r="L1060" s="46"/>
      <c r="M1060" s="55"/>
      <c r="N1060" s="88">
        <v>0</v>
      </c>
      <c r="O1060" s="89">
        <v>0</v>
      </c>
      <c r="P1060" s="89">
        <v>0</v>
      </c>
      <c r="Q1060" s="89">
        <v>0</v>
      </c>
      <c r="R1060" s="240">
        <f>IF(N1060="","",Q1060-N1060)</f>
        <v>0</v>
      </c>
      <c r="S1060" s="90" t="str">
        <f>IF(N1060=0,"",R1060/N1060)</f>
        <v/>
      </c>
      <c r="T1060" s="240">
        <f>IF(O1060="","",Q1060-O1060)</f>
        <v>0</v>
      </c>
      <c r="U1060" s="90" t="str">
        <f>IF(O1060=0,"",T1060/O1060)</f>
        <v/>
      </c>
      <c r="V1060" s="240">
        <f>IF(P1060="","",Q1060-P1060)</f>
        <v>0</v>
      </c>
      <c r="W1060" s="90" t="str">
        <f>IF(P1060=0,"",V1060/P1060)</f>
        <v/>
      </c>
      <c r="Y1060" s="62"/>
      <c r="Z1060" s="62"/>
      <c r="AA1060" s="62"/>
      <c r="AB1060" s="62"/>
      <c r="AC1060" s="62"/>
      <c r="AD1060" s="62"/>
      <c r="AE1060" s="62"/>
      <c r="AF1060" s="62"/>
      <c r="AG1060" s="62"/>
      <c r="AH1060" s="62"/>
      <c r="AI1060" s="62"/>
    </row>
    <row r="1061" spans="1:35" ht="27" customHeight="1">
      <c r="A1061" s="67" t="s">
        <v>18</v>
      </c>
      <c r="B1061" s="77" t="s">
        <v>4</v>
      </c>
      <c r="C1061" s="49" t="s">
        <v>2997</v>
      </c>
      <c r="D1061" s="49" t="s">
        <v>2991</v>
      </c>
      <c r="E1061" s="426" t="s">
        <v>19</v>
      </c>
      <c r="F1061" s="426" t="s">
        <v>16</v>
      </c>
      <c r="G1061" s="398" t="s">
        <v>202</v>
      </c>
      <c r="H1061" s="398" t="s">
        <v>3513</v>
      </c>
      <c r="I1061" s="430" t="s">
        <v>3514</v>
      </c>
      <c r="J1061" s="428" t="s">
        <v>3371</v>
      </c>
      <c r="K1061" s="429" t="s">
        <v>3373</v>
      </c>
      <c r="L1061" s="46"/>
      <c r="M1061" s="55"/>
      <c r="N1061" s="88">
        <v>23565816.879999999</v>
      </c>
      <c r="O1061" s="89">
        <v>23306000</v>
      </c>
      <c r="P1061" s="89">
        <v>23566000</v>
      </c>
      <c r="Q1061" s="89">
        <v>23566000</v>
      </c>
      <c r="R1061" s="240">
        <f>IF(N1061="","",Q1061-N1061)</f>
        <v>183.12000000104308</v>
      </c>
      <c r="S1061" s="90">
        <f>IF(N1061=0,"",R1061/N1061)</f>
        <v>7.7705772277495143E-6</v>
      </c>
      <c r="T1061" s="240">
        <f>IF(O1061="","",Q1061-O1061)</f>
        <v>260000</v>
      </c>
      <c r="U1061" s="90">
        <f>IF(O1061=0,"",T1061/O1061)</f>
        <v>1.1155925512743499E-2</v>
      </c>
      <c r="V1061" s="240">
        <f>IF(P1061="","",Q1061-P1061)</f>
        <v>0</v>
      </c>
      <c r="W1061" s="90">
        <f>IF(P1061=0,"",V1061/P1061)</f>
        <v>0</v>
      </c>
      <c r="Y1061" s="62"/>
      <c r="Z1061" s="62"/>
      <c r="AA1061" s="62"/>
      <c r="AB1061" s="62"/>
      <c r="AC1061" s="62"/>
      <c r="AD1061" s="62"/>
      <c r="AE1061" s="62"/>
      <c r="AF1061" s="62"/>
      <c r="AG1061" s="62"/>
      <c r="AH1061" s="62"/>
      <c r="AI1061" s="62"/>
    </row>
    <row r="1062" spans="1:35" ht="42">
      <c r="A1062" s="67" t="s">
        <v>3515</v>
      </c>
      <c r="B1062" s="77" t="s">
        <v>4</v>
      </c>
      <c r="C1062" s="49" t="s">
        <v>2997</v>
      </c>
      <c r="D1062" s="49" t="s">
        <v>3001</v>
      </c>
      <c r="E1062" s="426" t="s">
        <v>3516</v>
      </c>
      <c r="F1062" s="426" t="s">
        <v>3517</v>
      </c>
      <c r="G1062" s="458" t="s">
        <v>206</v>
      </c>
      <c r="H1062" s="458" t="s">
        <v>3518</v>
      </c>
      <c r="I1062" s="430" t="s">
        <v>3519</v>
      </c>
      <c r="J1062" s="428" t="s">
        <v>3371</v>
      </c>
      <c r="K1062" s="429" t="s">
        <v>3373</v>
      </c>
      <c r="L1062" s="46"/>
      <c r="M1062" s="55"/>
      <c r="N1062" s="88">
        <v>54983.31</v>
      </c>
      <c r="O1062" s="89">
        <v>62000</v>
      </c>
      <c r="P1062" s="89">
        <v>55000</v>
      </c>
      <c r="Q1062" s="89">
        <v>55000</v>
      </c>
      <c r="R1062" s="240">
        <f>IF(N1062="","",Q1062-N1062)</f>
        <v>16.690000000002328</v>
      </c>
      <c r="S1062" s="90">
        <f>IF(N1062=0,"",R1062/N1062)</f>
        <v>3.0354665806773602E-4</v>
      </c>
      <c r="T1062" s="240">
        <f>IF(O1062="","",Q1062-O1062)</f>
        <v>-7000</v>
      </c>
      <c r="U1062" s="90">
        <f>IF(O1062=0,"",T1062/O1062)</f>
        <v>-0.11290322580645161</v>
      </c>
      <c r="V1062" s="240">
        <f>IF(P1062="","",Q1062-P1062)</f>
        <v>0</v>
      </c>
      <c r="W1062" s="90">
        <f>IF(P1062=0,"",V1062/P1062)</f>
        <v>0</v>
      </c>
      <c r="Y1062" s="62"/>
      <c r="Z1062" s="62"/>
      <c r="AA1062" s="62"/>
      <c r="AB1062" s="62"/>
      <c r="AC1062" s="62"/>
      <c r="AD1062" s="62"/>
      <c r="AE1062" s="62"/>
      <c r="AF1062" s="62"/>
      <c r="AG1062" s="62"/>
      <c r="AH1062" s="62"/>
      <c r="AI1062" s="62"/>
    </row>
    <row r="1063" spans="1:35" ht="36.75" customHeight="1">
      <c r="A1063" s="67" t="s">
        <v>3520</v>
      </c>
      <c r="B1063" s="77" t="s">
        <v>4</v>
      </c>
      <c r="C1063" s="49" t="s">
        <v>2997</v>
      </c>
      <c r="D1063" s="49" t="s">
        <v>2463</v>
      </c>
      <c r="E1063" s="426" t="s">
        <v>3521</v>
      </c>
      <c r="F1063" s="426" t="s">
        <v>3522</v>
      </c>
      <c r="G1063" s="458" t="s">
        <v>208</v>
      </c>
      <c r="H1063" s="458" t="s">
        <v>3523</v>
      </c>
      <c r="I1063" s="430" t="s">
        <v>3524</v>
      </c>
      <c r="J1063" s="428" t="s">
        <v>3371</v>
      </c>
      <c r="K1063" s="429" t="s">
        <v>3373</v>
      </c>
      <c r="L1063" s="46"/>
      <c r="M1063" s="55"/>
      <c r="N1063" s="88">
        <v>11946.16</v>
      </c>
      <c r="O1063" s="89">
        <v>12000</v>
      </c>
      <c r="P1063" s="89">
        <v>12000</v>
      </c>
      <c r="Q1063" s="89">
        <v>12000</v>
      </c>
      <c r="R1063" s="240">
        <f>IF(N1063="","",Q1063-N1063)</f>
        <v>53.840000000000146</v>
      </c>
      <c r="S1063" s="90">
        <f>IF(N1063=0,"",R1063/N1063)</f>
        <v>4.5068875688924429E-3</v>
      </c>
      <c r="T1063" s="240">
        <f>IF(O1063="","",Q1063-O1063)</f>
        <v>0</v>
      </c>
      <c r="U1063" s="90">
        <f>IF(O1063=0,"",T1063/O1063)</f>
        <v>0</v>
      </c>
      <c r="V1063" s="240">
        <f>IF(P1063="","",Q1063-P1063)</f>
        <v>0</v>
      </c>
      <c r="W1063" s="90">
        <f>IF(P1063=0,"",V1063/P1063)</f>
        <v>0</v>
      </c>
      <c r="Y1063" s="62"/>
      <c r="Z1063" s="62"/>
      <c r="AA1063" s="62"/>
      <c r="AB1063" s="62"/>
      <c r="AC1063" s="62"/>
      <c r="AD1063" s="62"/>
      <c r="AE1063" s="62"/>
      <c r="AF1063" s="62"/>
      <c r="AG1063" s="62"/>
      <c r="AH1063" s="62"/>
      <c r="AI1063" s="62"/>
    </row>
    <row r="1064" spans="1:35" ht="36.75" customHeight="1">
      <c r="A1064" s="67" t="s">
        <v>3525</v>
      </c>
      <c r="B1064" s="77" t="s">
        <v>4</v>
      </c>
      <c r="C1064" s="49" t="s">
        <v>2997</v>
      </c>
      <c r="D1064" s="49" t="s">
        <v>1314</v>
      </c>
      <c r="E1064" s="426" t="s">
        <v>3526</v>
      </c>
      <c r="F1064" s="426" t="s">
        <v>3527</v>
      </c>
      <c r="G1064" s="458" t="s">
        <v>396</v>
      </c>
      <c r="H1064" s="458" t="s">
        <v>3528</v>
      </c>
      <c r="I1064" s="430" t="s">
        <v>2950</v>
      </c>
      <c r="J1064" s="428" t="s">
        <v>3371</v>
      </c>
      <c r="K1064" s="429" t="s">
        <v>3373</v>
      </c>
      <c r="L1064" s="46"/>
      <c r="M1064" s="55"/>
      <c r="N1064" s="88">
        <v>0</v>
      </c>
      <c r="O1064" s="89">
        <v>0</v>
      </c>
      <c r="P1064" s="89">
        <v>0</v>
      </c>
      <c r="Q1064" s="89">
        <v>0</v>
      </c>
      <c r="R1064" s="240">
        <f>IF(N1064="","",Q1064-N1064)</f>
        <v>0</v>
      </c>
      <c r="S1064" s="90" t="str">
        <f>IF(N1064=0,"",R1064/N1064)</f>
        <v/>
      </c>
      <c r="T1064" s="240">
        <f>IF(O1064="","",Q1064-O1064)</f>
        <v>0</v>
      </c>
      <c r="U1064" s="90" t="str">
        <f>IF(O1064=0,"",T1064/O1064)</f>
        <v/>
      </c>
      <c r="V1064" s="240">
        <f>IF(P1064="","",Q1064-P1064)</f>
        <v>0</v>
      </c>
      <c r="W1064" s="90" t="str">
        <f>IF(P1064=0,"",V1064/P1064)</f>
        <v/>
      </c>
      <c r="Y1064" s="62"/>
      <c r="Z1064" s="62"/>
      <c r="AA1064" s="62"/>
      <c r="AB1064" s="62"/>
      <c r="AC1064" s="62"/>
      <c r="AD1064" s="62"/>
      <c r="AE1064" s="62"/>
      <c r="AF1064" s="62"/>
      <c r="AG1064" s="62"/>
      <c r="AH1064" s="62"/>
      <c r="AI1064" s="62"/>
    </row>
    <row r="1065" spans="1:35" ht="33.75">
      <c r="A1065" s="67" t="s">
        <v>4145</v>
      </c>
      <c r="B1065" s="77" t="s">
        <v>4</v>
      </c>
      <c r="C1065" s="49" t="s">
        <v>2997</v>
      </c>
      <c r="D1065" s="49" t="s">
        <v>1315</v>
      </c>
      <c r="E1065" s="426" t="s">
        <v>4146</v>
      </c>
      <c r="F1065" s="426" t="s">
        <v>4147</v>
      </c>
      <c r="G1065" s="458" t="s">
        <v>396</v>
      </c>
      <c r="H1065" s="458" t="s">
        <v>3528</v>
      </c>
      <c r="I1065" s="430" t="s">
        <v>2950</v>
      </c>
      <c r="J1065" s="428" t="s">
        <v>3371</v>
      </c>
      <c r="K1065" s="429" t="s">
        <v>3373</v>
      </c>
      <c r="L1065" s="46"/>
      <c r="M1065" s="55"/>
      <c r="N1065" s="88">
        <v>0</v>
      </c>
      <c r="O1065" s="89">
        <v>0</v>
      </c>
      <c r="P1065" s="89">
        <v>0</v>
      </c>
      <c r="Q1065" s="89">
        <v>0</v>
      </c>
      <c r="R1065" s="240">
        <f>IF(N1065="","",Q1065-N1065)</f>
        <v>0</v>
      </c>
      <c r="S1065" s="90" t="str">
        <f>IF(N1065=0,"",R1065/N1065)</f>
        <v/>
      </c>
      <c r="T1065" s="240">
        <f>IF(O1065="","",Q1065-O1065)</f>
        <v>0</v>
      </c>
      <c r="U1065" s="90" t="str">
        <f>IF(O1065=0,"",T1065/O1065)</f>
        <v/>
      </c>
      <c r="V1065" s="240">
        <f>IF(P1065="","",Q1065-P1065)</f>
        <v>0</v>
      </c>
      <c r="W1065" s="90" t="str">
        <f>IF(P1065=0,"",V1065/P1065)</f>
        <v/>
      </c>
      <c r="Y1065" s="62"/>
      <c r="Z1065" s="62"/>
      <c r="AA1065" s="62"/>
      <c r="AB1065" s="62"/>
      <c r="AC1065" s="62"/>
      <c r="AD1065" s="62"/>
      <c r="AE1065" s="62"/>
      <c r="AF1065" s="62"/>
      <c r="AG1065" s="62"/>
      <c r="AH1065" s="62"/>
      <c r="AI1065" s="62"/>
    </row>
    <row r="1066" spans="1:35" ht="33.75">
      <c r="A1066" s="67" t="s">
        <v>4148</v>
      </c>
      <c r="B1066" s="77" t="s">
        <v>4</v>
      </c>
      <c r="C1066" s="49" t="s">
        <v>2997</v>
      </c>
      <c r="D1066" s="49" t="s">
        <v>2138</v>
      </c>
      <c r="E1066" s="426" t="s">
        <v>4149</v>
      </c>
      <c r="F1066" s="426" t="s">
        <v>4150</v>
      </c>
      <c r="G1066" s="458" t="s">
        <v>396</v>
      </c>
      <c r="H1066" s="458" t="s">
        <v>3528</v>
      </c>
      <c r="I1066" s="430" t="s">
        <v>2950</v>
      </c>
      <c r="J1066" s="428" t="s">
        <v>3371</v>
      </c>
      <c r="K1066" s="429" t="s">
        <v>3373</v>
      </c>
      <c r="L1066" s="46"/>
      <c r="M1066" s="55"/>
      <c r="N1066" s="88">
        <v>0</v>
      </c>
      <c r="O1066" s="89">
        <v>0</v>
      </c>
      <c r="P1066" s="89">
        <v>0</v>
      </c>
      <c r="Q1066" s="89">
        <v>0</v>
      </c>
      <c r="R1066" s="240">
        <f>IF(N1066="","",Q1066-N1066)</f>
        <v>0</v>
      </c>
      <c r="S1066" s="90" t="str">
        <f>IF(N1066=0,"",R1066/N1066)</f>
        <v/>
      </c>
      <c r="T1066" s="240">
        <f>IF(O1066="","",Q1066-O1066)</f>
        <v>0</v>
      </c>
      <c r="U1066" s="90" t="str">
        <f>IF(O1066=0,"",T1066/O1066)</f>
        <v/>
      </c>
      <c r="V1066" s="240">
        <f>IF(P1066="","",Q1066-P1066)</f>
        <v>0</v>
      </c>
      <c r="W1066" s="90" t="str">
        <f>IF(P1066=0,"",V1066/P1066)</f>
        <v/>
      </c>
      <c r="Y1066" s="62"/>
      <c r="Z1066" s="62"/>
      <c r="AA1066" s="62"/>
      <c r="AB1066" s="62"/>
      <c r="AC1066" s="62"/>
      <c r="AD1066" s="62"/>
      <c r="AE1066" s="62"/>
      <c r="AF1066" s="62"/>
      <c r="AG1066" s="62"/>
      <c r="AH1066" s="62"/>
      <c r="AI1066" s="62"/>
    </row>
    <row r="1067" spans="1:35" ht="31.5">
      <c r="A1067" s="67" t="s">
        <v>4151</v>
      </c>
      <c r="B1067" s="77" t="s">
        <v>4</v>
      </c>
      <c r="C1067" s="49" t="s">
        <v>2997</v>
      </c>
      <c r="D1067" s="49" t="s">
        <v>1581</v>
      </c>
      <c r="E1067" s="426" t="s">
        <v>5387</v>
      </c>
      <c r="F1067" s="426" t="s">
        <v>5388</v>
      </c>
      <c r="G1067" s="458" t="s">
        <v>210</v>
      </c>
      <c r="H1067" s="458" t="s">
        <v>2953</v>
      </c>
      <c r="I1067" s="430" t="s">
        <v>2954</v>
      </c>
      <c r="J1067" s="428" t="s">
        <v>3371</v>
      </c>
      <c r="K1067" s="429" t="s">
        <v>3373</v>
      </c>
      <c r="L1067" s="46"/>
      <c r="M1067" s="55"/>
      <c r="N1067" s="88">
        <v>0</v>
      </c>
      <c r="O1067" s="89">
        <v>0</v>
      </c>
      <c r="P1067" s="89">
        <v>0</v>
      </c>
      <c r="Q1067" s="89">
        <v>0</v>
      </c>
      <c r="R1067" s="240">
        <f>IF(N1067="","",Q1067-N1067)</f>
        <v>0</v>
      </c>
      <c r="S1067" s="90" t="str">
        <f>IF(N1067=0,"",R1067/N1067)</f>
        <v/>
      </c>
      <c r="T1067" s="240">
        <f>IF(O1067="","",Q1067-O1067)</f>
        <v>0</v>
      </c>
      <c r="U1067" s="90" t="str">
        <f>IF(O1067=0,"",T1067/O1067)</f>
        <v/>
      </c>
      <c r="V1067" s="240">
        <f>IF(P1067="","",Q1067-P1067)</f>
        <v>0</v>
      </c>
      <c r="W1067" s="90" t="str">
        <f>IF(P1067=0,"",V1067/P1067)</f>
        <v/>
      </c>
      <c r="Y1067" s="62"/>
      <c r="Z1067" s="62"/>
      <c r="AA1067" s="62"/>
      <c r="AB1067" s="62"/>
      <c r="AC1067" s="62"/>
      <c r="AD1067" s="62"/>
      <c r="AE1067" s="62"/>
      <c r="AF1067" s="62"/>
      <c r="AG1067" s="62"/>
      <c r="AH1067" s="62"/>
      <c r="AI1067" s="62"/>
    </row>
    <row r="1068" spans="1:35" ht="36" customHeight="1">
      <c r="A1068" s="66" t="s">
        <v>4425</v>
      </c>
      <c r="B1068" s="75" t="s">
        <v>4</v>
      </c>
      <c r="C1068" s="52" t="s">
        <v>2589</v>
      </c>
      <c r="D1068" s="52" t="s">
        <v>2993</v>
      </c>
      <c r="E1068" s="420" t="s">
        <v>4419</v>
      </c>
      <c r="F1068" s="420" t="s">
        <v>4420</v>
      </c>
      <c r="G1068" s="463"/>
      <c r="H1068" s="463"/>
      <c r="I1068" s="454"/>
      <c r="J1068" s="455"/>
      <c r="K1068" s="456"/>
      <c r="L1068" s="46"/>
      <c r="M1068" s="55"/>
      <c r="N1068" s="88">
        <v>0</v>
      </c>
      <c r="O1068" s="89">
        <v>0</v>
      </c>
      <c r="P1068" s="89">
        <v>0</v>
      </c>
      <c r="Q1068" s="89">
        <v>0</v>
      </c>
      <c r="R1068" s="240">
        <f>IF(N1068="","",Q1068-N1068)</f>
        <v>0</v>
      </c>
      <c r="S1068" s="90" t="str">
        <f>IF(N1068=0,"",R1068/N1068)</f>
        <v/>
      </c>
      <c r="T1068" s="240">
        <f>IF(O1068="","",Q1068-O1068)</f>
        <v>0</v>
      </c>
      <c r="U1068" s="90" t="str">
        <f>IF(O1068=0,"",T1068/O1068)</f>
        <v/>
      </c>
      <c r="V1068" s="240">
        <f>IF(P1068="","",Q1068-P1068)</f>
        <v>0</v>
      </c>
      <c r="W1068" s="90" t="str">
        <f>IF(P1068=0,"",V1068/P1068)</f>
        <v/>
      </c>
      <c r="Y1068" s="62"/>
      <c r="Z1068" s="62"/>
      <c r="AA1068" s="62"/>
      <c r="AB1068" s="62"/>
      <c r="AC1068" s="62"/>
      <c r="AD1068" s="62"/>
      <c r="AE1068" s="62"/>
      <c r="AF1068" s="62"/>
      <c r="AG1068" s="62"/>
      <c r="AH1068" s="62"/>
      <c r="AI1068" s="62"/>
    </row>
    <row r="1069" spans="1:35" ht="33.75">
      <c r="A1069" s="67" t="s">
        <v>4426</v>
      </c>
      <c r="B1069" s="77" t="s">
        <v>4</v>
      </c>
      <c r="C1069" s="49" t="s">
        <v>2589</v>
      </c>
      <c r="D1069" s="49" t="s">
        <v>2991</v>
      </c>
      <c r="E1069" s="426" t="s">
        <v>4421</v>
      </c>
      <c r="F1069" s="426" t="s">
        <v>4422</v>
      </c>
      <c r="G1069" s="458" t="s">
        <v>202</v>
      </c>
      <c r="H1069" s="458" t="s">
        <v>3513</v>
      </c>
      <c r="I1069" s="430" t="s">
        <v>3514</v>
      </c>
      <c r="J1069" s="428" t="s">
        <v>3371</v>
      </c>
      <c r="K1069" s="429" t="s">
        <v>3373</v>
      </c>
      <c r="L1069" s="46"/>
      <c r="M1069" s="55"/>
      <c r="N1069" s="88">
        <v>250533.34</v>
      </c>
      <c r="O1069" s="89">
        <v>256000</v>
      </c>
      <c r="P1069" s="89">
        <v>251000</v>
      </c>
      <c r="Q1069" s="89">
        <v>251000</v>
      </c>
      <c r="R1069" s="240">
        <f>IF(N1069="","",Q1069-N1069)</f>
        <v>466.66000000000349</v>
      </c>
      <c r="S1069" s="90">
        <f>IF(N1069=0,"",R1069/N1069)</f>
        <v>1.8626662623026679E-3</v>
      </c>
      <c r="T1069" s="240">
        <f>IF(O1069="","",Q1069-O1069)</f>
        <v>-5000</v>
      </c>
      <c r="U1069" s="90">
        <f>IF(O1069=0,"",T1069/O1069)</f>
        <v>-1.953125E-2</v>
      </c>
      <c r="V1069" s="240">
        <f>IF(P1069="","",Q1069-P1069)</f>
        <v>0</v>
      </c>
      <c r="W1069" s="90">
        <f>IF(P1069=0,"",V1069/P1069)</f>
        <v>0</v>
      </c>
      <c r="Y1069" s="62"/>
      <c r="Z1069" s="62"/>
      <c r="AA1069" s="62"/>
      <c r="AB1069" s="62"/>
      <c r="AC1069" s="62"/>
      <c r="AD1069" s="62"/>
      <c r="AE1069" s="62"/>
      <c r="AF1069" s="62"/>
      <c r="AG1069" s="62"/>
      <c r="AH1069" s="62"/>
      <c r="AI1069" s="62"/>
    </row>
    <row r="1070" spans="1:35" ht="31.5">
      <c r="A1070" s="67" t="s">
        <v>4427</v>
      </c>
      <c r="B1070" s="77" t="s">
        <v>4</v>
      </c>
      <c r="C1070" s="49" t="s">
        <v>2589</v>
      </c>
      <c r="D1070" s="49" t="s">
        <v>3001</v>
      </c>
      <c r="E1070" s="426" t="s">
        <v>4423</v>
      </c>
      <c r="F1070" s="426" t="s">
        <v>4424</v>
      </c>
      <c r="G1070" s="458" t="s">
        <v>210</v>
      </c>
      <c r="H1070" s="458" t="s">
        <v>2953</v>
      </c>
      <c r="I1070" s="430" t="s">
        <v>2954</v>
      </c>
      <c r="J1070" s="428" t="s">
        <v>3371</v>
      </c>
      <c r="K1070" s="429" t="s">
        <v>3373</v>
      </c>
      <c r="L1070" s="46"/>
      <c r="M1070" s="55"/>
      <c r="N1070" s="88">
        <v>997.94</v>
      </c>
      <c r="O1070" s="89">
        <v>1000</v>
      </c>
      <c r="P1070" s="89">
        <v>1000</v>
      </c>
      <c r="Q1070" s="89">
        <v>1000</v>
      </c>
      <c r="R1070" s="240">
        <f>IF(N1070="","",Q1070-N1070)</f>
        <v>2.0599999999999454</v>
      </c>
      <c r="S1070" s="90">
        <f>IF(N1070=0,"",R1070/N1070)</f>
        <v>2.0642523598612596E-3</v>
      </c>
      <c r="T1070" s="240">
        <f>IF(O1070="","",Q1070-O1070)</f>
        <v>0</v>
      </c>
      <c r="U1070" s="90">
        <f>IF(O1070=0,"",T1070/O1070)</f>
        <v>0</v>
      </c>
      <c r="V1070" s="240">
        <f>IF(P1070="","",Q1070-P1070)</f>
        <v>0</v>
      </c>
      <c r="W1070" s="90">
        <f>IF(P1070=0,"",V1070/P1070)</f>
        <v>0</v>
      </c>
      <c r="Y1070" s="62"/>
      <c r="Z1070" s="62"/>
      <c r="AA1070" s="62"/>
      <c r="AB1070" s="62"/>
      <c r="AC1070" s="62"/>
      <c r="AD1070" s="62"/>
      <c r="AE1070" s="62"/>
      <c r="AF1070" s="62"/>
      <c r="AG1070" s="62"/>
      <c r="AH1070" s="62"/>
      <c r="AI1070" s="62"/>
    </row>
    <row r="1071" spans="1:35" ht="31.5">
      <c r="A1071" s="67" t="s">
        <v>4221</v>
      </c>
      <c r="B1071" s="78" t="s">
        <v>4</v>
      </c>
      <c r="C1071" s="50" t="s">
        <v>2389</v>
      </c>
      <c r="D1071" s="50" t="s">
        <v>2993</v>
      </c>
      <c r="E1071" s="420" t="s">
        <v>4222</v>
      </c>
      <c r="F1071" s="420" t="s">
        <v>4223</v>
      </c>
      <c r="G1071" s="463"/>
      <c r="H1071" s="463"/>
      <c r="I1071" s="454"/>
      <c r="J1071" s="455"/>
      <c r="K1071" s="456"/>
      <c r="L1071" s="46"/>
      <c r="M1071" s="55"/>
      <c r="N1071" s="88">
        <v>0</v>
      </c>
      <c r="O1071" s="89">
        <v>0</v>
      </c>
      <c r="P1071" s="89">
        <v>0</v>
      </c>
      <c r="Q1071" s="89">
        <v>0</v>
      </c>
      <c r="R1071" s="240">
        <f>IF(N1071="","",Q1071-N1071)</f>
        <v>0</v>
      </c>
      <c r="S1071" s="90" t="str">
        <f>IF(N1071=0,"",R1071/N1071)</f>
        <v/>
      </c>
      <c r="T1071" s="240">
        <f>IF(O1071="","",Q1071-O1071)</f>
        <v>0</v>
      </c>
      <c r="U1071" s="90" t="str">
        <f>IF(O1071=0,"",T1071/O1071)</f>
        <v/>
      </c>
      <c r="V1071" s="240">
        <f>IF(P1071="","",Q1071-P1071)</f>
        <v>0</v>
      </c>
      <c r="W1071" s="90" t="str">
        <f>IF(P1071=0,"",V1071/P1071)</f>
        <v/>
      </c>
      <c r="Y1071" s="62"/>
      <c r="Z1071" s="62"/>
      <c r="AA1071" s="62"/>
      <c r="AB1071" s="62"/>
      <c r="AC1071" s="62"/>
      <c r="AD1071" s="62"/>
      <c r="AE1071" s="62"/>
      <c r="AF1071" s="62"/>
      <c r="AG1071" s="62"/>
      <c r="AH1071" s="62"/>
      <c r="AI1071" s="62"/>
    </row>
    <row r="1072" spans="1:35" ht="33.75">
      <c r="A1072" s="67" t="s">
        <v>4224</v>
      </c>
      <c r="B1072" s="77" t="s">
        <v>4</v>
      </c>
      <c r="C1072" s="49" t="s">
        <v>2389</v>
      </c>
      <c r="D1072" s="49" t="s">
        <v>2991</v>
      </c>
      <c r="E1072" s="426" t="s">
        <v>4222</v>
      </c>
      <c r="F1072" s="426" t="s">
        <v>4223</v>
      </c>
      <c r="G1072" s="458" t="s">
        <v>202</v>
      </c>
      <c r="H1072" s="458" t="s">
        <v>3371</v>
      </c>
      <c r="I1072" s="430" t="s">
        <v>2952</v>
      </c>
      <c r="J1072" s="428" t="s">
        <v>3371</v>
      </c>
      <c r="K1072" s="429" t="s">
        <v>3373</v>
      </c>
      <c r="L1072" s="46"/>
      <c r="M1072" s="55"/>
      <c r="N1072" s="88">
        <v>0</v>
      </c>
      <c r="O1072" s="89">
        <v>0</v>
      </c>
      <c r="P1072" s="89">
        <v>0</v>
      </c>
      <c r="Q1072" s="89">
        <v>0</v>
      </c>
      <c r="R1072" s="240">
        <f>IF(N1072="","",Q1072-N1072)</f>
        <v>0</v>
      </c>
      <c r="S1072" s="90" t="str">
        <f>IF(N1072=0,"",R1072/N1072)</f>
        <v/>
      </c>
      <c r="T1072" s="240">
        <f>IF(O1072="","",Q1072-O1072)</f>
        <v>0</v>
      </c>
      <c r="U1072" s="90" t="str">
        <f>IF(O1072=0,"",T1072/O1072)</f>
        <v/>
      </c>
      <c r="V1072" s="240">
        <f>IF(P1072="","",Q1072-P1072)</f>
        <v>0</v>
      </c>
      <c r="W1072" s="90" t="str">
        <f>IF(P1072=0,"",V1072/P1072)</f>
        <v/>
      </c>
      <c r="Y1072" s="62"/>
      <c r="Z1072" s="62"/>
      <c r="AA1072" s="62"/>
      <c r="AB1072" s="62"/>
      <c r="AC1072" s="62"/>
      <c r="AD1072" s="62"/>
      <c r="AE1072" s="62"/>
      <c r="AF1072" s="62"/>
      <c r="AG1072" s="62"/>
      <c r="AH1072" s="62"/>
      <c r="AI1072" s="62"/>
    </row>
    <row r="1073" spans="1:35" ht="36" customHeight="1">
      <c r="A1073" s="66" t="s">
        <v>20</v>
      </c>
      <c r="B1073" s="75" t="s">
        <v>4</v>
      </c>
      <c r="C1073" s="52" t="s">
        <v>2998</v>
      </c>
      <c r="D1073" s="52" t="s">
        <v>2993</v>
      </c>
      <c r="E1073" s="434" t="s">
        <v>509</v>
      </c>
      <c r="F1073" s="420" t="s">
        <v>508</v>
      </c>
      <c r="G1073" s="435"/>
      <c r="H1073" s="435"/>
      <c r="I1073" s="436"/>
      <c r="J1073" s="437"/>
      <c r="K1073" s="438"/>
      <c r="L1073" s="46"/>
      <c r="M1073" s="55"/>
      <c r="N1073" s="88">
        <v>0</v>
      </c>
      <c r="O1073" s="89">
        <v>0</v>
      </c>
      <c r="P1073" s="89">
        <v>0</v>
      </c>
      <c r="Q1073" s="89">
        <v>0</v>
      </c>
      <c r="R1073" s="240">
        <f>IF(N1073="","",Q1073-N1073)</f>
        <v>0</v>
      </c>
      <c r="S1073" s="90" t="str">
        <f>IF(N1073=0,"",R1073/N1073)</f>
        <v/>
      </c>
      <c r="T1073" s="240">
        <f>IF(O1073="","",Q1073-O1073)</f>
        <v>0</v>
      </c>
      <c r="U1073" s="90" t="str">
        <f>IF(O1073=0,"",T1073/O1073)</f>
        <v/>
      </c>
      <c r="V1073" s="240">
        <f>IF(P1073="","",Q1073-P1073)</f>
        <v>0</v>
      </c>
      <c r="W1073" s="90" t="str">
        <f>IF(P1073=0,"",V1073/P1073)</f>
        <v/>
      </c>
      <c r="Y1073" s="62"/>
      <c r="Z1073" s="62"/>
      <c r="AA1073" s="62"/>
      <c r="AB1073" s="62"/>
      <c r="AC1073" s="62"/>
      <c r="AD1073" s="62"/>
      <c r="AE1073" s="62"/>
      <c r="AF1073" s="62"/>
      <c r="AG1073" s="62"/>
      <c r="AH1073" s="62"/>
      <c r="AI1073" s="62"/>
    </row>
    <row r="1074" spans="1:35" ht="27.75" customHeight="1">
      <c r="A1074" s="65" t="s">
        <v>510</v>
      </c>
      <c r="B1074" s="76" t="s">
        <v>4</v>
      </c>
      <c r="C1074" s="48" t="s">
        <v>2998</v>
      </c>
      <c r="D1074" s="48" t="s">
        <v>2991</v>
      </c>
      <c r="E1074" s="439" t="s">
        <v>509</v>
      </c>
      <c r="F1074" s="426" t="s">
        <v>508</v>
      </c>
      <c r="G1074" s="435" t="s">
        <v>204</v>
      </c>
      <c r="H1074" s="435" t="s">
        <v>2951</v>
      </c>
      <c r="I1074" s="436" t="s">
        <v>2952</v>
      </c>
      <c r="J1074" s="428" t="s">
        <v>3371</v>
      </c>
      <c r="K1074" s="429" t="s">
        <v>3373</v>
      </c>
      <c r="L1074" s="46"/>
      <c r="M1074" s="55"/>
      <c r="N1074" s="88">
        <v>181546.51</v>
      </c>
      <c r="O1074" s="89">
        <v>184000</v>
      </c>
      <c r="P1074" s="89">
        <v>182000</v>
      </c>
      <c r="Q1074" s="89">
        <v>182000</v>
      </c>
      <c r="R1074" s="240">
        <f>IF(N1074="","",Q1074-N1074)</f>
        <v>453.48999999999069</v>
      </c>
      <c r="S1074" s="90">
        <f>IF(N1074=0,"",R1074/N1074)</f>
        <v>2.4979273906173723E-3</v>
      </c>
      <c r="T1074" s="240">
        <f>IF(O1074="","",Q1074-O1074)</f>
        <v>-2000</v>
      </c>
      <c r="U1074" s="90">
        <f>IF(O1074=0,"",T1074/O1074)</f>
        <v>-1.0869565217391304E-2</v>
      </c>
      <c r="V1074" s="240">
        <f>IF(P1074="","",Q1074-P1074)</f>
        <v>0</v>
      </c>
      <c r="W1074" s="90">
        <f>IF(P1074=0,"",V1074/P1074)</f>
        <v>0</v>
      </c>
      <c r="Y1074" s="62"/>
      <c r="Z1074" s="62"/>
      <c r="AA1074" s="62"/>
      <c r="AB1074" s="62"/>
      <c r="AC1074" s="62"/>
      <c r="AD1074" s="62"/>
      <c r="AE1074" s="62"/>
      <c r="AF1074" s="62"/>
      <c r="AG1074" s="62"/>
      <c r="AH1074" s="62"/>
      <c r="AI1074" s="62"/>
    </row>
    <row r="1075" spans="1:35" ht="36" customHeight="1">
      <c r="A1075" s="66" t="s">
        <v>511</v>
      </c>
      <c r="B1075" s="75" t="s">
        <v>4</v>
      </c>
      <c r="C1075" s="52" t="s">
        <v>2999</v>
      </c>
      <c r="D1075" s="52" t="s">
        <v>2993</v>
      </c>
      <c r="E1075" s="434" t="s">
        <v>513</v>
      </c>
      <c r="F1075" s="420" t="s">
        <v>512</v>
      </c>
      <c r="G1075" s="435"/>
      <c r="H1075" s="435"/>
      <c r="I1075" s="436"/>
      <c r="J1075" s="437"/>
      <c r="K1075" s="438"/>
      <c r="L1075" s="46"/>
      <c r="M1075" s="55"/>
      <c r="N1075" s="88">
        <v>0</v>
      </c>
      <c r="O1075" s="89">
        <v>0</v>
      </c>
      <c r="P1075" s="89">
        <v>0</v>
      </c>
      <c r="Q1075" s="89">
        <v>0</v>
      </c>
      <c r="R1075" s="240">
        <f>IF(N1075="","",Q1075-N1075)</f>
        <v>0</v>
      </c>
      <c r="S1075" s="90" t="str">
        <f>IF(N1075=0,"",R1075/N1075)</f>
        <v/>
      </c>
      <c r="T1075" s="240">
        <f>IF(O1075="","",Q1075-O1075)</f>
        <v>0</v>
      </c>
      <c r="U1075" s="90" t="str">
        <f>IF(O1075=0,"",T1075/O1075)</f>
        <v/>
      </c>
      <c r="V1075" s="240">
        <f>IF(P1075="","",Q1075-P1075)</f>
        <v>0</v>
      </c>
      <c r="W1075" s="90" t="str">
        <f>IF(P1075=0,"",V1075/P1075)</f>
        <v/>
      </c>
      <c r="Y1075" s="62"/>
      <c r="Z1075" s="62"/>
      <c r="AA1075" s="62"/>
      <c r="AB1075" s="62"/>
      <c r="AC1075" s="62"/>
      <c r="AD1075" s="62"/>
      <c r="AE1075" s="62"/>
      <c r="AF1075" s="62"/>
      <c r="AG1075" s="62"/>
      <c r="AH1075" s="62"/>
      <c r="AI1075" s="62"/>
    </row>
    <row r="1076" spans="1:35" ht="27.75" customHeight="1">
      <c r="A1076" s="65" t="s">
        <v>514</v>
      </c>
      <c r="B1076" s="76" t="s">
        <v>4</v>
      </c>
      <c r="C1076" s="48" t="s">
        <v>2999</v>
      </c>
      <c r="D1076" s="48" t="s">
        <v>2991</v>
      </c>
      <c r="E1076" s="439" t="s">
        <v>513</v>
      </c>
      <c r="F1076" s="426" t="s">
        <v>512</v>
      </c>
      <c r="G1076" s="398" t="s">
        <v>204</v>
      </c>
      <c r="H1076" s="398" t="s">
        <v>2951</v>
      </c>
      <c r="I1076" s="430" t="s">
        <v>2952</v>
      </c>
      <c r="J1076" s="428" t="s">
        <v>3371</v>
      </c>
      <c r="K1076" s="429" t="s">
        <v>3373</v>
      </c>
      <c r="L1076" s="46"/>
      <c r="M1076" s="55"/>
      <c r="N1076" s="88">
        <v>1126739.6200000001</v>
      </c>
      <c r="O1076" s="89">
        <v>1140000</v>
      </c>
      <c r="P1076" s="89">
        <v>1127000</v>
      </c>
      <c r="Q1076" s="89">
        <v>1127000</v>
      </c>
      <c r="R1076" s="240">
        <f>IF(N1076="","",Q1076-N1076)</f>
        <v>260.37999999988824</v>
      </c>
      <c r="S1076" s="90">
        <f>IF(N1076=0,"",R1076/N1076)</f>
        <v>2.3109154535622722E-4</v>
      </c>
      <c r="T1076" s="240">
        <f>IF(O1076="","",Q1076-O1076)</f>
        <v>-13000</v>
      </c>
      <c r="U1076" s="90">
        <f>IF(O1076=0,"",T1076/O1076)</f>
        <v>-1.1403508771929825E-2</v>
      </c>
      <c r="V1076" s="240">
        <f>IF(P1076="","",Q1076-P1076)</f>
        <v>0</v>
      </c>
      <c r="W1076" s="90">
        <f>IF(P1076=0,"",V1076/P1076)</f>
        <v>0</v>
      </c>
      <c r="Y1076" s="62"/>
      <c r="Z1076" s="62"/>
      <c r="AA1076" s="62"/>
      <c r="AB1076" s="62"/>
      <c r="AC1076" s="62"/>
      <c r="AD1076" s="62"/>
      <c r="AE1076" s="62"/>
      <c r="AF1076" s="62"/>
      <c r="AG1076" s="62"/>
      <c r="AH1076" s="62"/>
      <c r="AI1076" s="62"/>
    </row>
    <row r="1077" spans="1:35" ht="27.75" customHeight="1">
      <c r="A1077" s="66" t="s">
        <v>515</v>
      </c>
      <c r="B1077" s="75" t="s">
        <v>4</v>
      </c>
      <c r="C1077" s="52" t="s">
        <v>3002</v>
      </c>
      <c r="D1077" s="52" t="s">
        <v>2993</v>
      </c>
      <c r="E1077" s="420" t="s">
        <v>517</v>
      </c>
      <c r="F1077" s="420" t="s">
        <v>516</v>
      </c>
      <c r="G1077" s="435"/>
      <c r="H1077" s="435"/>
      <c r="I1077" s="436"/>
      <c r="J1077" s="437"/>
      <c r="K1077" s="438"/>
      <c r="L1077" s="46"/>
      <c r="M1077" s="55"/>
      <c r="N1077" s="88">
        <v>0</v>
      </c>
      <c r="O1077" s="89">
        <v>0</v>
      </c>
      <c r="P1077" s="89">
        <v>0</v>
      </c>
      <c r="Q1077" s="89">
        <v>0</v>
      </c>
      <c r="R1077" s="240">
        <f>IF(N1077="","",Q1077-N1077)</f>
        <v>0</v>
      </c>
      <c r="S1077" s="90" t="str">
        <f>IF(N1077=0,"",R1077/N1077)</f>
        <v/>
      </c>
      <c r="T1077" s="240">
        <f>IF(O1077="","",Q1077-O1077)</f>
        <v>0</v>
      </c>
      <c r="U1077" s="90" t="str">
        <f>IF(O1077=0,"",T1077/O1077)</f>
        <v/>
      </c>
      <c r="V1077" s="240">
        <f>IF(P1077="","",Q1077-P1077)</f>
        <v>0</v>
      </c>
      <c r="W1077" s="90" t="str">
        <f>IF(P1077=0,"",V1077/P1077)</f>
        <v/>
      </c>
      <c r="Y1077" s="62"/>
      <c r="Z1077" s="62"/>
      <c r="AA1077" s="62"/>
      <c r="AB1077" s="62"/>
      <c r="AC1077" s="62"/>
      <c r="AD1077" s="62"/>
      <c r="AE1077" s="62"/>
      <c r="AF1077" s="62"/>
      <c r="AG1077" s="62"/>
      <c r="AH1077" s="62"/>
      <c r="AI1077" s="62"/>
    </row>
    <row r="1078" spans="1:35" ht="27.75" customHeight="1">
      <c r="A1078" s="74" t="s">
        <v>518</v>
      </c>
      <c r="B1078" s="81" t="s">
        <v>4</v>
      </c>
      <c r="C1078" s="82" t="s">
        <v>3002</v>
      </c>
      <c r="D1078" s="82" t="s">
        <v>2991</v>
      </c>
      <c r="E1078" s="464" t="s">
        <v>4152</v>
      </c>
      <c r="F1078" s="464" t="s">
        <v>4153</v>
      </c>
      <c r="G1078" s="465" t="s">
        <v>210</v>
      </c>
      <c r="H1078" s="465" t="s">
        <v>2953</v>
      </c>
      <c r="I1078" s="466" t="s">
        <v>2954</v>
      </c>
      <c r="J1078" s="467" t="s">
        <v>3371</v>
      </c>
      <c r="K1078" s="429" t="s">
        <v>3373</v>
      </c>
      <c r="L1078" s="46"/>
      <c r="M1078" s="55"/>
      <c r="N1078" s="93">
        <v>249998.62</v>
      </c>
      <c r="O1078" s="94">
        <v>440000</v>
      </c>
      <c r="P1078" s="94">
        <v>250000</v>
      </c>
      <c r="Q1078" s="94">
        <v>250000</v>
      </c>
      <c r="R1078" s="243">
        <f>IF(N1078="","",Q1078-N1078)</f>
        <v>1.3800000000046566</v>
      </c>
      <c r="S1078" s="95">
        <f>IF(N1078=0,"",R1078/N1078)</f>
        <v>5.5200304705868239E-6</v>
      </c>
      <c r="T1078" s="243">
        <f>IF(O1078="","",Q1078-O1078)</f>
        <v>-190000</v>
      </c>
      <c r="U1078" s="95">
        <f>IF(O1078=0,"",T1078/O1078)</f>
        <v>-0.43181818181818182</v>
      </c>
      <c r="V1078" s="243">
        <f>IF(P1078="","",Q1078-P1078)</f>
        <v>0</v>
      </c>
      <c r="W1078" s="95">
        <f>IF(P1078=0,"",V1078/P1078)</f>
        <v>0</v>
      </c>
      <c r="Y1078" s="62"/>
      <c r="Z1078" s="62"/>
      <c r="AA1078" s="62"/>
      <c r="AB1078" s="62"/>
      <c r="AC1078" s="62"/>
      <c r="AD1078" s="62"/>
      <c r="AE1078" s="62"/>
      <c r="AF1078" s="62"/>
      <c r="AG1078" s="62"/>
      <c r="AH1078" s="62"/>
      <c r="AI1078" s="62"/>
    </row>
    <row r="1079" spans="1:35" ht="12.75" customHeight="1" outlineLevel="1">
      <c r="M1079" s="46"/>
    </row>
    <row r="1080" spans="1:35" ht="12.75" customHeight="1" outlineLevel="1">
      <c r="E1080" s="112" t="s">
        <v>519</v>
      </c>
      <c r="M1080" s="62"/>
      <c r="N1080" s="62"/>
      <c r="O1080" s="62"/>
      <c r="P1080" s="62"/>
      <c r="Q1080" s="62"/>
    </row>
    <row r="1081" spans="1:35" ht="12.75" customHeight="1" outlineLevel="1">
      <c r="E1081" s="112" t="s">
        <v>520</v>
      </c>
      <c r="M1081" s="62"/>
      <c r="N1081" s="62"/>
      <c r="O1081" s="62"/>
      <c r="P1081" s="62"/>
      <c r="Q1081" s="62"/>
    </row>
    <row r="1082" spans="1:35">
      <c r="E1082" s="112"/>
      <c r="M1082" s="234"/>
      <c r="N1082" s="234"/>
      <c r="O1082" s="234"/>
      <c r="P1082" s="234"/>
      <c r="Q1082" s="234"/>
      <c r="R1082" s="234"/>
      <c r="S1082" s="234"/>
      <c r="T1082" s="234"/>
      <c r="U1082" s="234"/>
      <c r="V1082" s="234"/>
      <c r="W1082" s="234"/>
    </row>
    <row r="1083" spans="1:35">
      <c r="E1083" s="112"/>
      <c r="M1083" s="234"/>
      <c r="N1083" s="234"/>
      <c r="O1083" s="234"/>
      <c r="P1083" s="234"/>
      <c r="Q1083" s="234"/>
      <c r="R1083" s="234"/>
      <c r="S1083" s="234"/>
      <c r="T1083" s="234"/>
      <c r="U1083" s="234"/>
      <c r="V1083" s="234"/>
      <c r="W1083" s="234"/>
    </row>
    <row r="1084" spans="1:35">
      <c r="E1084" s="126" t="s">
        <v>521</v>
      </c>
      <c r="F1084" s="127" t="s">
        <v>3485</v>
      </c>
      <c r="G1084" s="128"/>
      <c r="H1084" s="128"/>
      <c r="I1084" s="129"/>
      <c r="J1084" s="130"/>
      <c r="K1084" s="125"/>
      <c r="L1084" s="125"/>
      <c r="M1084" s="125"/>
      <c r="N1084" s="244">
        <f t="shared" ref="N1084:R1084" si="0">SUM(N5:N845)</f>
        <v>1377172587.6700006</v>
      </c>
      <c r="O1084" s="141">
        <f t="shared" si="0"/>
        <v>1390580542.5699999</v>
      </c>
      <c r="P1084" s="247">
        <f t="shared" si="0"/>
        <v>1466636962</v>
      </c>
      <c r="Q1084" s="247">
        <f t="shared" si="0"/>
        <v>1478789561.1900001</v>
      </c>
      <c r="R1084" s="244">
        <f t="shared" si="0"/>
        <v>101616973.52000006</v>
      </c>
      <c r="S1084" s="144">
        <f>IF(N1084=0,"",R1084/N1084)</f>
        <v>7.3786665832437856E-2</v>
      </c>
      <c r="T1084" s="244">
        <f>SUM(T5:T845)</f>
        <v>88209018.620000005</v>
      </c>
      <c r="U1084" s="144">
        <f>IF(O1084=0,"",T1084/O1084)</f>
        <v>6.3433232322506541E-2</v>
      </c>
      <c r="V1084" s="244">
        <f>SUM(V5:V846)</f>
        <v>12152599.190000013</v>
      </c>
      <c r="W1084" s="144">
        <f>IF(P1084=0,"",V1084/P1084)</f>
        <v>8.2860309025813393E-3</v>
      </c>
    </row>
    <row r="1085" spans="1:35">
      <c r="E1085" s="131" t="s">
        <v>522</v>
      </c>
      <c r="F1085" s="132" t="s">
        <v>3486</v>
      </c>
      <c r="G1085" s="133"/>
      <c r="H1085" s="133"/>
      <c r="I1085" s="134"/>
      <c r="J1085" s="135"/>
      <c r="K1085" s="125"/>
      <c r="L1085" s="125"/>
      <c r="M1085" s="125"/>
      <c r="N1085" s="245">
        <f t="shared" ref="N1085:R1085" si="1">SUM(N847:N1078)</f>
        <v>1404804982.759999</v>
      </c>
      <c r="O1085" s="142">
        <f t="shared" si="1"/>
        <v>1390580542.5699999</v>
      </c>
      <c r="P1085" s="248">
        <f t="shared" si="1"/>
        <v>1467453349.77</v>
      </c>
      <c r="Q1085" s="248">
        <f t="shared" si="1"/>
        <v>1478789561.1900001</v>
      </c>
      <c r="R1085" s="245">
        <f t="shared" si="1"/>
        <v>73984578.430000111</v>
      </c>
      <c r="S1085" s="145">
        <f>IF(N1085=0,"",R1085/N1085)</f>
        <v>5.2665373014725313E-2</v>
      </c>
      <c r="T1085" s="245">
        <f>SUM(T847:T1078)</f>
        <v>88209018.620000124</v>
      </c>
      <c r="U1085" s="145">
        <f>IF(O1085=0,"",T1085/O1085)</f>
        <v>6.3433232322506625E-2</v>
      </c>
      <c r="V1085" s="245">
        <f>SUM(V847:V1079)</f>
        <v>11336211.420000028</v>
      </c>
      <c r="W1085" s="145">
        <f>IF(P1085=0,"",V1085/P1085)</f>
        <v>7.7250915143413585E-3</v>
      </c>
    </row>
    <row r="1086" spans="1:35">
      <c r="E1086" s="136" t="s">
        <v>523</v>
      </c>
      <c r="F1086" s="137" t="s">
        <v>3487</v>
      </c>
      <c r="G1086" s="138"/>
      <c r="H1086" s="138"/>
      <c r="I1086" s="139"/>
      <c r="J1086" s="140"/>
      <c r="K1086" s="125"/>
      <c r="L1086" s="125"/>
      <c r="M1086" s="125"/>
      <c r="N1086" s="246">
        <f t="shared" ref="N1086:R1086" si="2">N1085-N1084</f>
        <v>27632395.089998484</v>
      </c>
      <c r="O1086" s="143">
        <f t="shared" si="2"/>
        <v>0</v>
      </c>
      <c r="P1086" s="249">
        <f t="shared" si="2"/>
        <v>816387.76999998093</v>
      </c>
      <c r="Q1086" s="249">
        <f t="shared" si="2"/>
        <v>0</v>
      </c>
      <c r="R1086" s="246">
        <f t="shared" si="2"/>
        <v>-27632395.089999944</v>
      </c>
      <c r="S1086" s="146">
        <f>IF(N1086=0,"",R1086/N1086)</f>
        <v>-1.0000000000000528</v>
      </c>
      <c r="T1086" s="246">
        <f t="shared" ref="T1086" si="3">T1085-T1084</f>
        <v>1.1920928955078125E-7</v>
      </c>
      <c r="U1086" s="146" t="str">
        <f>IF(O1086=0,"",T1086/O1086)</f>
        <v/>
      </c>
      <c r="V1086" s="246">
        <f t="shared" ref="V1086" si="4">V1085-V1084</f>
        <v>-816387.76999998465</v>
      </c>
      <c r="W1086" s="146">
        <f>IF(P1086=0,"",V1086/P1086)</f>
        <v>-1.0000000000000047</v>
      </c>
    </row>
    <row r="1087" spans="1:35">
      <c r="Q1087" s="62"/>
    </row>
  </sheetData>
  <autoFilter ref="A4:U1078" xr:uid="{00000000-0009-0000-0000-000000000000}"/>
  <mergeCells count="18">
    <mergeCell ref="R2:S2"/>
    <mergeCell ref="T2:U2"/>
    <mergeCell ref="V2:W2"/>
    <mergeCell ref="R3:S3"/>
    <mergeCell ref="T3:U3"/>
    <mergeCell ref="V3:W3"/>
    <mergeCell ref="N1:Q1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</mergeCells>
  <pageMargins left="0.23622047244094491" right="0.23622047244094491" top="0.51181102362204722" bottom="0.51181102362204722" header="0.59055118110236227" footer="0.35433070866141736"/>
  <pageSetup paperSize="9" scale="57" fitToHeight="0" orientation="landscape" r:id="rId1"/>
  <headerFooter alignWithMargins="0">
    <oddFooter>&amp;C&amp;"Verdana,Normale"pagina n. / Seite Nr. &amp;P/&amp;N</oddFooter>
  </headerFooter>
  <rowBreaks count="1" manualBreakCount="1">
    <brk id="845" max="16383" man="1"/>
  </rowBreaks>
  <colBreaks count="1" manualBreakCount="1">
    <brk id="10" max="10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89"/>
  <sheetViews>
    <sheetView showGridLines="0" view="pageBreakPreview" zoomScale="85" zoomScaleNormal="75" zoomScaleSheetLayoutView="85" workbookViewId="0">
      <pane xSplit="7" ySplit="8" topLeftCell="H24" activePane="bottomRight" state="frozen"/>
      <selection activeCell="F40" sqref="F40:G40"/>
      <selection pane="topRight" activeCell="F40" sqref="F40:G40"/>
      <selection pane="bottomLeft" activeCell="F40" sqref="F40:G40"/>
      <selection pane="bottomRight" activeCell="H7" sqref="H7:I7"/>
    </sheetView>
  </sheetViews>
  <sheetFormatPr baseColWidth="10" defaultColWidth="10.42578125" defaultRowHeight="15"/>
  <cols>
    <col min="1" max="1" width="10.42578125" style="16"/>
    <col min="2" max="2" width="4" style="44" customWidth="1"/>
    <col min="3" max="3" width="4.5703125" style="44" customWidth="1"/>
    <col min="4" max="4" width="2.5703125" style="44" customWidth="1"/>
    <col min="5" max="6" width="4" style="44" customWidth="1"/>
    <col min="7" max="7" width="59.5703125" style="16" customWidth="1"/>
    <col min="8" max="8" width="21.85546875" style="16" customWidth="1"/>
    <col min="9" max="9" width="22.42578125" style="16" customWidth="1"/>
    <col min="10" max="10" width="19" style="16" bestFit="1" customWidth="1"/>
    <col min="11" max="11" width="15.28515625" style="16" bestFit="1" customWidth="1"/>
    <col min="12" max="12" width="1.28515625" style="16" customWidth="1"/>
    <col min="13" max="13" width="23.42578125" style="16" customWidth="1"/>
    <col min="14" max="16384" width="10.42578125" style="16"/>
  </cols>
  <sheetData>
    <row r="1" spans="1:13" s="8" customFormat="1" ht="36.75" customHeight="1">
      <c r="B1" s="523" t="s">
        <v>1348</v>
      </c>
      <c r="C1" s="523"/>
      <c r="D1" s="523"/>
      <c r="E1" s="523"/>
      <c r="F1" s="523"/>
      <c r="G1" s="523"/>
      <c r="H1" s="523"/>
      <c r="I1" s="523"/>
      <c r="J1" s="523"/>
      <c r="K1" s="523"/>
      <c r="L1" s="9"/>
      <c r="M1" s="9"/>
    </row>
    <row r="2" spans="1:13" s="8" customFormat="1">
      <c r="B2" s="10"/>
      <c r="C2" s="10"/>
      <c r="D2" s="10"/>
      <c r="E2" s="10"/>
      <c r="F2" s="10"/>
      <c r="G2" s="10"/>
    </row>
    <row r="3" spans="1:13" s="8" customFormat="1" ht="15.75" thickBot="1">
      <c r="B3" s="10"/>
      <c r="C3" s="10"/>
      <c r="D3" s="10"/>
      <c r="E3" s="10"/>
      <c r="F3" s="10"/>
      <c r="G3" s="10"/>
    </row>
    <row r="4" spans="1:13" s="11" customFormat="1" ht="27.6" customHeight="1">
      <c r="B4" s="12" t="s">
        <v>2659</v>
      </c>
      <c r="C4" s="13"/>
      <c r="D4" s="13"/>
      <c r="E4" s="13"/>
      <c r="F4" s="13"/>
      <c r="G4" s="13"/>
      <c r="H4" s="13"/>
      <c r="I4" s="219"/>
      <c r="J4" s="511" t="s">
        <v>4172</v>
      </c>
      <c r="K4" s="512"/>
      <c r="L4" s="512"/>
      <c r="M4" s="513"/>
    </row>
    <row r="5" spans="1:13" s="11" customFormat="1" ht="27.6" customHeight="1" thickBot="1">
      <c r="B5" s="14"/>
      <c r="C5" s="15"/>
      <c r="D5" s="15"/>
      <c r="E5" s="15"/>
      <c r="F5" s="15"/>
      <c r="G5" s="15"/>
      <c r="H5" s="15"/>
      <c r="I5" s="218"/>
      <c r="J5" s="220"/>
      <c r="K5" s="221"/>
      <c r="L5" s="222"/>
      <c r="M5" s="223"/>
    </row>
    <row r="6" spans="1:13" ht="15" customHeight="1" thickBot="1">
      <c r="B6" s="17"/>
      <c r="C6" s="17"/>
      <c r="D6" s="17"/>
      <c r="E6" s="17"/>
      <c r="F6" s="17"/>
      <c r="G6" s="17"/>
      <c r="H6" s="18"/>
    </row>
    <row r="7" spans="1:13" ht="39.75" customHeight="1">
      <c r="B7" s="19" t="s">
        <v>3488</v>
      </c>
      <c r="C7" s="20"/>
      <c r="D7" s="20"/>
      <c r="E7" s="20"/>
      <c r="F7" s="20"/>
      <c r="G7" s="21"/>
      <c r="H7" s="216" t="s">
        <v>3577</v>
      </c>
      <c r="I7" s="216" t="s">
        <v>4168</v>
      </c>
      <c r="J7" s="22" t="str">
        <f>CONCATENATE("VARIAZIONE ",  H8, " / ", I8)</f>
        <v>VARIAZIONE 2021 / 2020</v>
      </c>
      <c r="K7" s="23"/>
      <c r="M7" s="224" t="s">
        <v>267</v>
      </c>
    </row>
    <row r="8" spans="1:13" ht="23.25" customHeight="1">
      <c r="B8" s="24"/>
      <c r="C8" s="25"/>
      <c r="D8" s="25"/>
      <c r="E8" s="25"/>
      <c r="F8" s="25"/>
      <c r="G8" s="26"/>
      <c r="H8" s="27">
        <f>'pdc2019'!Q3</f>
        <v>2021</v>
      </c>
      <c r="I8" s="27">
        <f>'pdc2019'!P3</f>
        <v>2020</v>
      </c>
      <c r="J8" s="28" t="s">
        <v>2660</v>
      </c>
      <c r="K8" s="29" t="s">
        <v>2982</v>
      </c>
      <c r="M8" s="225">
        <f>'pdc2019'!N3</f>
        <v>2019</v>
      </c>
    </row>
    <row r="9" spans="1:13" s="30" customFormat="1">
      <c r="A9" s="147"/>
      <c r="B9" s="148" t="s">
        <v>2990</v>
      </c>
      <c r="C9" s="521" t="s">
        <v>1350</v>
      </c>
      <c r="D9" s="521"/>
      <c r="E9" s="521"/>
      <c r="F9" s="521"/>
      <c r="G9" s="522"/>
      <c r="H9" s="149"/>
      <c r="I9" s="149"/>
      <c r="J9" s="150"/>
      <c r="K9" s="151"/>
      <c r="L9" s="152"/>
      <c r="M9" s="226"/>
    </row>
    <row r="10" spans="1:13" s="30" customFormat="1">
      <c r="A10" s="147"/>
      <c r="B10" s="153"/>
      <c r="C10" s="154" t="s">
        <v>2661</v>
      </c>
      <c r="D10" s="514" t="s">
        <v>2662</v>
      </c>
      <c r="E10" s="514"/>
      <c r="F10" s="514"/>
      <c r="G10" s="515"/>
      <c r="H10" s="155">
        <f>H11+H12+H19+H24</f>
        <v>1315139079.4000001</v>
      </c>
      <c r="I10" s="155">
        <f>I11+I12+I19+I24</f>
        <v>1339905759.77</v>
      </c>
      <c r="J10" s="156">
        <f t="shared" ref="J10:J36" si="0">H10-I10</f>
        <v>-24766680.369999886</v>
      </c>
      <c r="K10" s="157">
        <f t="shared" ref="K10:K36" si="1">IF(I10=0,"-    ",J10/I10)</f>
        <v>-1.8483897236363237E-2</v>
      </c>
      <c r="L10" s="152"/>
      <c r="M10" s="227">
        <f>M11+M12+M19+M24</f>
        <v>1247061140.3900001</v>
      </c>
    </row>
    <row r="11" spans="1:13" s="11" customFormat="1" ht="30" customHeight="1">
      <c r="A11" s="147" t="s">
        <v>434</v>
      </c>
      <c r="B11" s="158"/>
      <c r="C11" s="159"/>
      <c r="D11" s="160"/>
      <c r="E11" s="159" t="s">
        <v>2663</v>
      </c>
      <c r="F11" s="519" t="s">
        <v>2664</v>
      </c>
      <c r="G11" s="520"/>
      <c r="H11" s="162">
        <f>SUMIF('pdc2019'!$J$8:$J$1161,'CE statale'!$A11,'pdc2019'!$Q$8:$Q$1161)</f>
        <v>1266289079.4000001</v>
      </c>
      <c r="I11" s="162">
        <f>SUMIF('pdc2019'!$J$8:$J$1161,'CE statale'!$A11,'pdc2019'!$P$8:$P$1161)</f>
        <v>1293017458.47</v>
      </c>
      <c r="J11" s="163">
        <f t="shared" si="0"/>
        <v>-26728379.069999933</v>
      </c>
      <c r="K11" s="164">
        <f t="shared" si="1"/>
        <v>-2.0671321098500135E-2</v>
      </c>
      <c r="L11" s="147"/>
      <c r="M11" s="228">
        <f>SUMIF('pdc2019'!$J$8:$J$1161,'CE statale'!$A11,'pdc2019'!$N$8:$N$1161)</f>
        <v>1223659907.2</v>
      </c>
    </row>
    <row r="12" spans="1:13" s="11" customFormat="1">
      <c r="A12" s="147"/>
      <c r="B12" s="158"/>
      <c r="C12" s="159"/>
      <c r="D12" s="160"/>
      <c r="E12" s="159" t="s">
        <v>2665</v>
      </c>
      <c r="F12" s="519" t="s">
        <v>2666</v>
      </c>
      <c r="G12" s="520"/>
      <c r="H12" s="162">
        <f>SUM(H13:H18)</f>
        <v>48200000</v>
      </c>
      <c r="I12" s="162">
        <f>SUM(I13:I18)</f>
        <v>46391000</v>
      </c>
      <c r="J12" s="163">
        <f t="shared" si="0"/>
        <v>1809000</v>
      </c>
      <c r="K12" s="164">
        <f t="shared" si="1"/>
        <v>3.8994632579595179E-2</v>
      </c>
      <c r="L12" s="147"/>
      <c r="M12" s="228">
        <f>SUM(M13:M18)</f>
        <v>23282364.789999999</v>
      </c>
    </row>
    <row r="13" spans="1:13" s="31" customFormat="1">
      <c r="A13" s="147" t="s">
        <v>2667</v>
      </c>
      <c r="B13" s="165"/>
      <c r="C13" s="166"/>
      <c r="D13" s="167"/>
      <c r="E13" s="166"/>
      <c r="F13" s="168" t="s">
        <v>2661</v>
      </c>
      <c r="G13" s="171" t="s">
        <v>2668</v>
      </c>
      <c r="H13" s="169">
        <f>SUMIF('pdc2019'!$J$8:$J$1161,'CE statale'!$A13,'pdc2019'!$Q$8:$Q$1161)</f>
        <v>0</v>
      </c>
      <c r="I13" s="169">
        <f>SUMIF('pdc2019'!$J$8:$J$1161,'CE statale'!$A13,'pdc2019'!$P$8:$P$1161)</f>
        <v>0</v>
      </c>
      <c r="J13" s="169">
        <f t="shared" si="0"/>
        <v>0</v>
      </c>
      <c r="K13" s="164" t="str">
        <f t="shared" si="1"/>
        <v xml:space="preserve">-    </v>
      </c>
      <c r="L13" s="170"/>
      <c r="M13" s="229">
        <f>SUMIF('pdc2019'!$J$8:$J$1161,'CE statale'!$A13,'pdc2019'!$N$8:$N$1161)</f>
        <v>0</v>
      </c>
    </row>
    <row r="14" spans="1:13" s="31" customFormat="1" ht="30" customHeight="1">
      <c r="A14" s="170" t="s">
        <v>2669</v>
      </c>
      <c r="B14" s="165"/>
      <c r="C14" s="166"/>
      <c r="D14" s="167"/>
      <c r="E14" s="166"/>
      <c r="F14" s="168" t="s">
        <v>2670</v>
      </c>
      <c r="G14" s="171" t="s">
        <v>2671</v>
      </c>
      <c r="H14" s="169">
        <f>SUMIF('pdc2019'!$J$8:$J$1161,'CE statale'!$A14,'pdc2019'!$Q$8:$Q$1161)</f>
        <v>0</v>
      </c>
      <c r="I14" s="169">
        <f>SUMIF('pdc2019'!$J$8:$J$1161,'CE statale'!$A14,'pdc2019'!$P$8:$P$1161)</f>
        <v>0</v>
      </c>
      <c r="J14" s="169">
        <f t="shared" si="0"/>
        <v>0</v>
      </c>
      <c r="K14" s="164" t="str">
        <f t="shared" si="1"/>
        <v xml:space="preserve">-    </v>
      </c>
      <c r="L14" s="170"/>
      <c r="M14" s="229">
        <f>SUMIF('pdc2019'!$J$8:$J$1161,'CE statale'!$A14,'pdc2019'!$N$8:$N$1161)</f>
        <v>0</v>
      </c>
    </row>
    <row r="15" spans="1:13" s="31" customFormat="1" ht="30" customHeight="1">
      <c r="A15" s="147" t="s">
        <v>2672</v>
      </c>
      <c r="B15" s="165"/>
      <c r="C15" s="166"/>
      <c r="D15" s="167"/>
      <c r="E15" s="166"/>
      <c r="F15" s="168" t="s">
        <v>2673</v>
      </c>
      <c r="G15" s="171" t="s">
        <v>2674</v>
      </c>
      <c r="H15" s="169">
        <f>SUMIF('pdc2019'!$J$8:$J$1161,'CE statale'!$A15,'pdc2019'!$Q$8:$Q$1161)</f>
        <v>48200000</v>
      </c>
      <c r="I15" s="169">
        <f>SUMIF('pdc2019'!$J$8:$J$1161,'CE statale'!$A15,'pdc2019'!$P$8:$P$1161)</f>
        <v>46391000</v>
      </c>
      <c r="J15" s="169">
        <f t="shared" si="0"/>
        <v>1809000</v>
      </c>
      <c r="K15" s="164">
        <f t="shared" si="1"/>
        <v>3.8994632579595179E-2</v>
      </c>
      <c r="L15" s="170"/>
      <c r="M15" s="229">
        <f>SUMIF('pdc2019'!$J$8:$J$1161,'CE statale'!$A15,'pdc2019'!$N$8:$N$1161)</f>
        <v>22551536.18</v>
      </c>
    </row>
    <row r="16" spans="1:13" s="31" customFormat="1">
      <c r="A16" s="170" t="s">
        <v>2675</v>
      </c>
      <c r="B16" s="165"/>
      <c r="C16" s="166"/>
      <c r="D16" s="167"/>
      <c r="E16" s="166"/>
      <c r="F16" s="168" t="s">
        <v>2676</v>
      </c>
      <c r="G16" s="171" t="s">
        <v>2677</v>
      </c>
      <c r="H16" s="169">
        <f>SUMIF('pdc2019'!$J$8:$J$1161,'CE statale'!$A16,'pdc2019'!$Q$8:$Q$1161)</f>
        <v>0</v>
      </c>
      <c r="I16" s="169">
        <f>SUMIF('pdc2019'!$J$8:$J$1161,'CE statale'!$A16,'pdc2019'!$P$8:$P$1161)</f>
        <v>0</v>
      </c>
      <c r="J16" s="169">
        <f t="shared" si="0"/>
        <v>0</v>
      </c>
      <c r="K16" s="164" t="str">
        <f t="shared" si="1"/>
        <v xml:space="preserve">-    </v>
      </c>
      <c r="L16" s="170"/>
      <c r="M16" s="229">
        <f>SUMIF('pdc2019'!$J$8:$J$1161,'CE statale'!$A16,'pdc2019'!$N$8:$N$1161)</f>
        <v>600000</v>
      </c>
    </row>
    <row r="17" spans="1:13" s="31" customFormat="1">
      <c r="A17" s="147" t="s">
        <v>3341</v>
      </c>
      <c r="B17" s="165"/>
      <c r="C17" s="166"/>
      <c r="D17" s="167"/>
      <c r="E17" s="166"/>
      <c r="F17" s="168" t="s">
        <v>3342</v>
      </c>
      <c r="G17" s="171" t="s">
        <v>3343</v>
      </c>
      <c r="H17" s="169">
        <f>SUMIF('pdc2019'!$J$8:$J$1161,'CE statale'!$A17,'pdc2019'!$Q$8:$Q$1161)</f>
        <v>0</v>
      </c>
      <c r="I17" s="169">
        <f>SUMIF('pdc2019'!$J$8:$J$1161,'CE statale'!$A17,'pdc2019'!$P$8:$P$1161)</f>
        <v>0</v>
      </c>
      <c r="J17" s="169">
        <f t="shared" si="0"/>
        <v>0</v>
      </c>
      <c r="K17" s="172" t="str">
        <f t="shared" si="1"/>
        <v xml:space="preserve">-    </v>
      </c>
      <c r="L17" s="170"/>
      <c r="M17" s="229">
        <f>SUMIF('pdc2019'!$J$8:$J$1161,'CE statale'!$A17,'pdc2019'!$N$8:$N$1161)</f>
        <v>0</v>
      </c>
    </row>
    <row r="18" spans="1:13" s="31" customFormat="1">
      <c r="A18" s="170" t="s">
        <v>3344</v>
      </c>
      <c r="B18" s="165"/>
      <c r="C18" s="166"/>
      <c r="D18" s="167"/>
      <c r="E18" s="166"/>
      <c r="F18" s="168" t="s">
        <v>3345</v>
      </c>
      <c r="G18" s="171" t="s">
        <v>3346</v>
      </c>
      <c r="H18" s="169">
        <f>SUMIF('pdc2019'!$J$8:$J$1161,'CE statale'!$A18,'pdc2019'!$Q$8:$Q$1161)</f>
        <v>0</v>
      </c>
      <c r="I18" s="169">
        <f>SUMIF('pdc2019'!$J$8:$J$1161,'CE statale'!$A18,'pdc2019'!$P$8:$P$1161)</f>
        <v>0</v>
      </c>
      <c r="J18" s="169">
        <f t="shared" si="0"/>
        <v>0</v>
      </c>
      <c r="K18" s="164" t="str">
        <f t="shared" si="1"/>
        <v xml:space="preserve">-    </v>
      </c>
      <c r="L18" s="170"/>
      <c r="M18" s="229">
        <f>SUMIF('pdc2019'!$J$8:$J$1161,'CE statale'!$A18,'pdc2019'!$N$8:$N$1161)</f>
        <v>130828.61</v>
      </c>
    </row>
    <row r="19" spans="1:13" s="11" customFormat="1">
      <c r="A19" s="147"/>
      <c r="B19" s="158"/>
      <c r="C19" s="159"/>
      <c r="D19" s="160"/>
      <c r="E19" s="159" t="s">
        <v>3347</v>
      </c>
      <c r="F19" s="519" t="s">
        <v>3348</v>
      </c>
      <c r="G19" s="520"/>
      <c r="H19" s="162">
        <f>SUM(H20:H23)</f>
        <v>650000</v>
      </c>
      <c r="I19" s="162">
        <f>SUM(I20:I23)</f>
        <v>497301.3</v>
      </c>
      <c r="J19" s="163">
        <f t="shared" si="0"/>
        <v>152698.70000000001</v>
      </c>
      <c r="K19" s="164">
        <f t="shared" si="1"/>
        <v>0.30705469702170496</v>
      </c>
      <c r="L19" s="147"/>
      <c r="M19" s="228">
        <f>SUM(M20:M23)</f>
        <v>118868.4</v>
      </c>
    </row>
    <row r="20" spans="1:13" s="11" customFormat="1">
      <c r="A20" s="147" t="s">
        <v>3349</v>
      </c>
      <c r="B20" s="158"/>
      <c r="C20" s="159"/>
      <c r="D20" s="160"/>
      <c r="E20" s="160"/>
      <c r="F20" s="173" t="s">
        <v>2661</v>
      </c>
      <c r="G20" s="171" t="s">
        <v>3350</v>
      </c>
      <c r="H20" s="169">
        <f>SUMIF('pdc2019'!$J$8:$J$1161,'CE statale'!$A20,'pdc2019'!$Q$8:$Q$1161)</f>
        <v>0</v>
      </c>
      <c r="I20" s="169">
        <f>SUMIF('pdc2019'!$J$8:$J$1161,'CE statale'!$A20,'pdc2019'!$P$8:$P$1161)</f>
        <v>0</v>
      </c>
      <c r="J20" s="169">
        <f t="shared" si="0"/>
        <v>0</v>
      </c>
      <c r="K20" s="174" t="str">
        <f t="shared" si="1"/>
        <v xml:space="preserve">-    </v>
      </c>
      <c r="L20" s="147"/>
      <c r="M20" s="229">
        <f>SUMIF('pdc2019'!$J$8:$J$1161,'CE statale'!$A20,'pdc2019'!$N$8:$N$1161)</f>
        <v>0</v>
      </c>
    </row>
    <row r="21" spans="1:13" s="11" customFormat="1">
      <c r="A21" s="147" t="s">
        <v>3295</v>
      </c>
      <c r="B21" s="158"/>
      <c r="C21" s="159"/>
      <c r="D21" s="160"/>
      <c r="E21" s="160"/>
      <c r="F21" s="173" t="s">
        <v>2670</v>
      </c>
      <c r="G21" s="171" t="s">
        <v>3351</v>
      </c>
      <c r="H21" s="169">
        <f>SUMIF('pdc2019'!$J$8:$J$1161,'CE statale'!$A21,'pdc2019'!$Q$8:$Q$1161)</f>
        <v>50000</v>
      </c>
      <c r="I21" s="169">
        <f>SUMIF('pdc2019'!$J$8:$J$1161,'CE statale'!$A21,'pdc2019'!$P$8:$P$1161)</f>
        <v>47301.3</v>
      </c>
      <c r="J21" s="169">
        <f t="shared" si="0"/>
        <v>2698.6999999999971</v>
      </c>
      <c r="K21" s="174">
        <f t="shared" si="1"/>
        <v>5.7053400223672432E-2</v>
      </c>
      <c r="L21" s="147"/>
      <c r="M21" s="229">
        <f>SUMIF('pdc2019'!$J$8:$J$1161,'CE statale'!$A21,'pdc2019'!$N$8:$N$1161)</f>
        <v>108068.4</v>
      </c>
    </row>
    <row r="22" spans="1:13" s="11" customFormat="1">
      <c r="A22" s="147" t="s">
        <v>2856</v>
      </c>
      <c r="B22" s="158"/>
      <c r="C22" s="159"/>
      <c r="D22" s="160"/>
      <c r="E22" s="160"/>
      <c r="F22" s="173" t="s">
        <v>2673</v>
      </c>
      <c r="G22" s="171" t="s">
        <v>3352</v>
      </c>
      <c r="H22" s="169">
        <f>SUMIF('pdc2019'!$J$8:$J$1161,'CE statale'!$A22,'pdc2019'!$Q$8:$Q$1161)</f>
        <v>600000</v>
      </c>
      <c r="I22" s="169">
        <f>SUMIF('pdc2019'!$J$8:$J$1161,'CE statale'!$A22,'pdc2019'!$P$8:$P$1161)</f>
        <v>450000</v>
      </c>
      <c r="J22" s="169">
        <f t="shared" si="0"/>
        <v>150000</v>
      </c>
      <c r="K22" s="174">
        <f t="shared" si="1"/>
        <v>0.33333333333333331</v>
      </c>
      <c r="L22" s="147"/>
      <c r="M22" s="229">
        <f>SUMIF('pdc2019'!$J$8:$J$1161,'CE statale'!$A22,'pdc2019'!$N$8:$N$1161)</f>
        <v>10800</v>
      </c>
    </row>
    <row r="23" spans="1:13" s="11" customFormat="1">
      <c r="A23" s="147" t="s">
        <v>3304</v>
      </c>
      <c r="B23" s="158"/>
      <c r="C23" s="159"/>
      <c r="D23" s="160"/>
      <c r="E23" s="160"/>
      <c r="F23" s="173" t="s">
        <v>2676</v>
      </c>
      <c r="G23" s="171" t="s">
        <v>3353</v>
      </c>
      <c r="H23" s="169">
        <f>SUMIF('pdc2019'!$J$8:$J$1161,'CE statale'!$A23,'pdc2019'!$Q$8:$Q$1161)</f>
        <v>0</v>
      </c>
      <c r="I23" s="169">
        <f>SUMIF('pdc2019'!$J$8:$J$1161,'CE statale'!$A23,'pdc2019'!$P$8:$P$1161)</f>
        <v>0</v>
      </c>
      <c r="J23" s="169">
        <f t="shared" si="0"/>
        <v>0</v>
      </c>
      <c r="K23" s="174" t="str">
        <f t="shared" si="1"/>
        <v xml:space="preserve">-    </v>
      </c>
      <c r="L23" s="147"/>
      <c r="M23" s="229">
        <f>SUMIF('pdc2019'!$J$8:$J$1161,'CE statale'!$A23,'pdc2019'!$N$8:$N$1161)</f>
        <v>0</v>
      </c>
    </row>
    <row r="24" spans="1:13" s="11" customFormat="1">
      <c r="A24" s="147" t="s">
        <v>3354</v>
      </c>
      <c r="B24" s="158"/>
      <c r="C24" s="159"/>
      <c r="D24" s="160"/>
      <c r="E24" s="159" t="s">
        <v>3355</v>
      </c>
      <c r="F24" s="519" t="s">
        <v>3356</v>
      </c>
      <c r="G24" s="520"/>
      <c r="H24" s="162">
        <f>SUMIF('pdc2019'!$J$8:$J$1161,'CE statale'!$A24,'pdc2019'!$Q$8:$Q$1161)</f>
        <v>0</v>
      </c>
      <c r="I24" s="169">
        <f>SUMIF('pdc2019'!$J$8:$J$1161,'CE statale'!$A24,'pdc2019'!$P$8:$P$1161)</f>
        <v>0</v>
      </c>
      <c r="J24" s="163">
        <f t="shared" si="0"/>
        <v>0</v>
      </c>
      <c r="K24" s="164" t="str">
        <f t="shared" si="1"/>
        <v xml:space="preserve">-    </v>
      </c>
      <c r="L24" s="147"/>
      <c r="M24" s="229">
        <f>SUMIF('pdc2019'!$J$8:$J$1161,'CE statale'!$A24,'pdc2019'!$N$8:$N$1161)</f>
        <v>0</v>
      </c>
    </row>
    <row r="25" spans="1:13" s="30" customFormat="1">
      <c r="A25" s="147" t="s">
        <v>3357</v>
      </c>
      <c r="B25" s="175"/>
      <c r="C25" s="154" t="s">
        <v>2670</v>
      </c>
      <c r="D25" s="514" t="s">
        <v>3358</v>
      </c>
      <c r="E25" s="514"/>
      <c r="F25" s="514"/>
      <c r="G25" s="515"/>
      <c r="H25" s="155">
        <f>SUMIF('pdc2019'!$J$8:$J$1161,'CE statale'!$A25,'pdc2019'!$Q$8:$Q$1161)</f>
        <v>0</v>
      </c>
      <c r="I25" s="155">
        <f>SUMIF('pdc2019'!$J$8:$J$1161,'CE statale'!$A25,'pdc2019'!$P$8:$P$1161)</f>
        <v>0</v>
      </c>
      <c r="J25" s="156">
        <f t="shared" si="0"/>
        <v>0</v>
      </c>
      <c r="K25" s="157" t="str">
        <f t="shared" si="1"/>
        <v xml:space="preserve">-    </v>
      </c>
      <c r="L25" s="152"/>
      <c r="M25" s="227">
        <f>SUMIF('pdc2019'!$J$8:$J$1161,'CE statale'!$A25,'pdc2019'!$N$8:$N$1161)</f>
        <v>0</v>
      </c>
    </row>
    <row r="26" spans="1:13" s="30" customFormat="1">
      <c r="A26" s="147" t="s">
        <v>3319</v>
      </c>
      <c r="B26" s="175"/>
      <c r="C26" s="154" t="s">
        <v>2673</v>
      </c>
      <c r="D26" s="514" t="s">
        <v>3359</v>
      </c>
      <c r="E26" s="514"/>
      <c r="F26" s="514"/>
      <c r="G26" s="515"/>
      <c r="H26" s="155">
        <f>SUMIF('pdc2019'!$J$8:$J$1161,'CE statale'!$A26,'pdc2019'!$Q$8:$Q$1161)</f>
        <v>34991160.619999997</v>
      </c>
      <c r="I26" s="155">
        <f>SUMIF('pdc2019'!$J$8:$J$1161,'CE statale'!$A26,'pdc2019'!$P$8:$P$1161)</f>
        <v>0</v>
      </c>
      <c r="J26" s="156">
        <f t="shared" si="0"/>
        <v>34991160.619999997</v>
      </c>
      <c r="K26" s="157" t="str">
        <f t="shared" si="1"/>
        <v xml:space="preserve">-    </v>
      </c>
      <c r="L26" s="152"/>
      <c r="M26" s="227">
        <f>SUMIF('pdc2019'!$J$8:$J$1161,'CE statale'!$A26,'pdc2019'!$N$8:$N$1161)</f>
        <v>38527.839999999997</v>
      </c>
    </row>
    <row r="27" spans="1:13" s="30" customFormat="1">
      <c r="A27" s="147"/>
      <c r="B27" s="153"/>
      <c r="C27" s="154" t="s">
        <v>2676</v>
      </c>
      <c r="D27" s="514" t="s">
        <v>3360</v>
      </c>
      <c r="E27" s="514"/>
      <c r="F27" s="514"/>
      <c r="G27" s="515"/>
      <c r="H27" s="155">
        <f>SUM(H28:H30)</f>
        <v>61322321.170000009</v>
      </c>
      <c r="I27" s="155">
        <f>SUM(I28:I30)</f>
        <v>59816550</v>
      </c>
      <c r="J27" s="156">
        <f t="shared" si="0"/>
        <v>1505771.1700000092</v>
      </c>
      <c r="K27" s="157">
        <f t="shared" si="1"/>
        <v>2.5173153082215696E-2</v>
      </c>
      <c r="L27" s="152"/>
      <c r="M27" s="227">
        <f>SUM(M28:M30)</f>
        <v>61670279.969999999</v>
      </c>
    </row>
    <row r="28" spans="1:13" s="11" customFormat="1" ht="30" customHeight="1">
      <c r="A28" s="147" t="s">
        <v>3113</v>
      </c>
      <c r="B28" s="158"/>
      <c r="C28" s="159"/>
      <c r="D28" s="160"/>
      <c r="E28" s="159" t="s">
        <v>2663</v>
      </c>
      <c r="F28" s="519" t="s">
        <v>3362</v>
      </c>
      <c r="G28" s="520"/>
      <c r="H28" s="162">
        <f>SUMIF('pdc2019'!$J$8:$J$1161,'CE statale'!$A28,'pdc2019'!$Q$8:$Q$1161)</f>
        <v>43846273.20000001</v>
      </c>
      <c r="I28" s="162">
        <f>SUMIF('pdc2019'!$J$8:$J$1161,'CE statale'!$A28,'pdc2019'!$P$8:$P$1161)</f>
        <v>46061000</v>
      </c>
      <c r="J28" s="163">
        <f t="shared" si="0"/>
        <v>-2214726.7999999896</v>
      </c>
      <c r="K28" s="164">
        <f t="shared" si="1"/>
        <v>-4.8082473242004937E-2</v>
      </c>
      <c r="L28" s="147"/>
      <c r="M28" s="228">
        <f>SUMIF('pdc2019'!$J$8:$J$1161,'CE statale'!$A28,'pdc2019'!$N$8:$N$1161)</f>
        <v>43225090.920000002</v>
      </c>
    </row>
    <row r="29" spans="1:13" s="11" customFormat="1">
      <c r="A29" s="147" t="s">
        <v>2758</v>
      </c>
      <c r="B29" s="158"/>
      <c r="C29" s="159"/>
      <c r="D29" s="160"/>
      <c r="E29" s="159" t="s">
        <v>2665</v>
      </c>
      <c r="F29" s="519" t="s">
        <v>3364</v>
      </c>
      <c r="G29" s="520"/>
      <c r="H29" s="162">
        <f>SUMIF('pdc2019'!$J$8:$J$1161,'CE statale'!$A29,'pdc2019'!$Q$8:$Q$1161)</f>
        <v>3520000</v>
      </c>
      <c r="I29" s="162">
        <f>SUMIF('pdc2019'!$J$8:$J$1161,'CE statale'!$A29,'pdc2019'!$P$8:$P$1161)</f>
        <v>2295000</v>
      </c>
      <c r="J29" s="163">
        <f t="shared" si="0"/>
        <v>1225000</v>
      </c>
      <c r="K29" s="164">
        <f t="shared" si="1"/>
        <v>0.53376906318082784</v>
      </c>
      <c r="L29" s="147"/>
      <c r="M29" s="228">
        <f>SUMIF('pdc2019'!$J$8:$J$1161,'CE statale'!$A29,'pdc2019'!$N$8:$N$1161)</f>
        <v>3694981.93</v>
      </c>
    </row>
    <row r="30" spans="1:13" s="11" customFormat="1">
      <c r="A30" s="147" t="s">
        <v>2624</v>
      </c>
      <c r="B30" s="158"/>
      <c r="C30" s="159"/>
      <c r="D30" s="160"/>
      <c r="E30" s="159" t="s">
        <v>3347</v>
      </c>
      <c r="F30" s="519" t="s">
        <v>3366</v>
      </c>
      <c r="G30" s="520"/>
      <c r="H30" s="162">
        <f>SUMIF('pdc2019'!$J$8:$J$1161,'CE statale'!$A30,'pdc2019'!$Q$8:$Q$1161)</f>
        <v>13956047.970000001</v>
      </c>
      <c r="I30" s="162">
        <f>SUMIF('pdc2019'!$J$8:$J$1161,'CE statale'!$A30,'pdc2019'!$P$8:$P$1161)</f>
        <v>11460550</v>
      </c>
      <c r="J30" s="163">
        <f t="shared" si="0"/>
        <v>2495497.9700000007</v>
      </c>
      <c r="K30" s="164">
        <f t="shared" si="1"/>
        <v>0.21774678963924077</v>
      </c>
      <c r="L30" s="147"/>
      <c r="M30" s="228">
        <f>SUMIF('pdc2019'!$J$8:$J$1161,'CE statale'!$A30,'pdc2019'!$N$8:$N$1161)</f>
        <v>14750207.120000001</v>
      </c>
    </row>
    <row r="31" spans="1:13" s="30" customFormat="1">
      <c r="A31" s="147" t="s">
        <v>3367</v>
      </c>
      <c r="B31" s="175"/>
      <c r="C31" s="154" t="s">
        <v>3342</v>
      </c>
      <c r="D31" s="514" t="s">
        <v>3368</v>
      </c>
      <c r="E31" s="514"/>
      <c r="F31" s="514"/>
      <c r="G31" s="515"/>
      <c r="H31" s="155">
        <f>SUMIF('pdc2019'!$J$8:$J$1161,'CE statale'!$A31,'pdc2019'!$Q$8:$Q$1161)</f>
        <v>18500000</v>
      </c>
      <c r="I31" s="155">
        <f>SUMIF('pdc2019'!$J$8:$J$1161,'CE statale'!$A31,'pdc2019'!$P$8:$P$1161)</f>
        <v>18088000</v>
      </c>
      <c r="J31" s="156">
        <f t="shared" si="0"/>
        <v>412000</v>
      </c>
      <c r="K31" s="157">
        <f t="shared" si="1"/>
        <v>2.277753206545776E-2</v>
      </c>
      <c r="L31" s="152"/>
      <c r="M31" s="227">
        <f>SUMIF('pdc2019'!$J$8:$J$1161,'CE statale'!$A31,'pdc2019'!$N$8:$N$1161)</f>
        <v>21756124.34</v>
      </c>
    </row>
    <row r="32" spans="1:13" s="30" customFormat="1">
      <c r="A32" s="147" t="s">
        <v>3369</v>
      </c>
      <c r="B32" s="175"/>
      <c r="C32" s="154" t="s">
        <v>3345</v>
      </c>
      <c r="D32" s="514" t="s">
        <v>3370</v>
      </c>
      <c r="E32" s="514"/>
      <c r="F32" s="514"/>
      <c r="G32" s="515"/>
      <c r="H32" s="155">
        <f>SUMIF('pdc2019'!$J$8:$J$1161,'CE statale'!$A32,'pdc2019'!$Q$8:$Q$1161)</f>
        <v>13950000</v>
      </c>
      <c r="I32" s="155">
        <f>SUMIF('pdc2019'!$J$8:$J$1161,'CE statale'!$A32,'pdc2019'!$P$8:$P$1161)</f>
        <v>13917000</v>
      </c>
      <c r="J32" s="156">
        <f t="shared" si="0"/>
        <v>33000</v>
      </c>
      <c r="K32" s="157">
        <f t="shared" si="1"/>
        <v>2.3712006898038368E-3</v>
      </c>
      <c r="L32" s="152"/>
      <c r="M32" s="227">
        <f>SUMIF('pdc2019'!$J$8:$J$1161,'CE statale'!$A32,'pdc2019'!$N$8:$N$1161)</f>
        <v>20958527.609999999</v>
      </c>
    </row>
    <row r="33" spans="1:13" s="30" customFormat="1">
      <c r="A33" s="147" t="s">
        <v>3371</v>
      </c>
      <c r="B33" s="175"/>
      <c r="C33" s="154" t="s">
        <v>3372</v>
      </c>
      <c r="D33" s="514" t="s">
        <v>3373</v>
      </c>
      <c r="E33" s="514"/>
      <c r="F33" s="514"/>
      <c r="G33" s="515"/>
      <c r="H33" s="155">
        <f>SUMIF('pdc2019'!$J$8:$J$1161,'CE statale'!$A33,'pdc2019'!$Q$8:$Q$1161)</f>
        <v>25444000</v>
      </c>
      <c r="I33" s="155">
        <f>SUMIF('pdc2019'!$J$8:$J$1161,'CE statale'!$A33,'pdc2019'!$P$8:$P$1161)</f>
        <v>25444000</v>
      </c>
      <c r="J33" s="156">
        <f t="shared" si="0"/>
        <v>0</v>
      </c>
      <c r="K33" s="157">
        <f t="shared" si="1"/>
        <v>0</v>
      </c>
      <c r="L33" s="152"/>
      <c r="M33" s="227">
        <f>SUMIF('pdc2019'!$J$8:$J$1161,'CE statale'!$A33,'pdc2019'!$N$8:$N$1161)</f>
        <v>25442562.380000003</v>
      </c>
    </row>
    <row r="34" spans="1:13" s="30" customFormat="1">
      <c r="A34" s="147" t="s">
        <v>3374</v>
      </c>
      <c r="B34" s="175"/>
      <c r="C34" s="154" t="s">
        <v>3375</v>
      </c>
      <c r="D34" s="514" t="s">
        <v>3376</v>
      </c>
      <c r="E34" s="514"/>
      <c r="F34" s="514"/>
      <c r="G34" s="515"/>
      <c r="H34" s="155">
        <f>SUMIF('pdc2019'!$J$8:$J$1161,'CE statale'!$A34,'pdc2019'!$Q$8:$Q$1161)</f>
        <v>0</v>
      </c>
      <c r="I34" s="155">
        <f>SUMIF('pdc2019'!$J$8:$J$1161,'CE statale'!$A34,'pdc2019'!$P$8:$P$1161)</f>
        <v>0</v>
      </c>
      <c r="J34" s="156">
        <f t="shared" si="0"/>
        <v>0</v>
      </c>
      <c r="K34" s="157" t="str">
        <f t="shared" si="1"/>
        <v xml:space="preserve">-    </v>
      </c>
      <c r="L34" s="152"/>
      <c r="M34" s="227">
        <f>SUMIF('pdc2019'!$J$8:$J$1161,'CE statale'!$A34,'pdc2019'!$N$8:$N$1161)</f>
        <v>4718.84</v>
      </c>
    </row>
    <row r="35" spans="1:13" s="30" customFormat="1">
      <c r="A35" s="147" t="s">
        <v>3377</v>
      </c>
      <c r="B35" s="175"/>
      <c r="C35" s="154" t="s">
        <v>3378</v>
      </c>
      <c r="D35" s="514" t="s">
        <v>3379</v>
      </c>
      <c r="E35" s="514"/>
      <c r="F35" s="514"/>
      <c r="G35" s="515"/>
      <c r="H35" s="155">
        <f>SUMIF('pdc2019'!$J$8:$J$1161,'CE statale'!$A35,'pdc2019'!$Q$8:$Q$1161)</f>
        <v>4413000</v>
      </c>
      <c r="I35" s="155">
        <f>SUMIF('pdc2019'!$J$8:$J$1161,'CE statale'!$A35,'pdc2019'!$P$8:$P$1161)</f>
        <v>3254000</v>
      </c>
      <c r="J35" s="156">
        <f t="shared" si="0"/>
        <v>1159000</v>
      </c>
      <c r="K35" s="157">
        <f t="shared" si="1"/>
        <v>0.35617701290719117</v>
      </c>
      <c r="L35" s="152"/>
      <c r="M35" s="227">
        <f>SUMIF('pdc2019'!$J$8:$J$1161,'CE statale'!$A35,'pdc2019'!$N$8:$N$1161)</f>
        <v>5419289.3600000003</v>
      </c>
    </row>
    <row r="36" spans="1:13" s="30" customFormat="1">
      <c r="A36" s="147"/>
      <c r="B36" s="176"/>
      <c r="C36" s="177" t="s">
        <v>3380</v>
      </c>
      <c r="D36" s="177"/>
      <c r="E36" s="177"/>
      <c r="F36" s="177"/>
      <c r="G36" s="178"/>
      <c r="H36" s="179">
        <f>H10+H25+H26+H27+SUM(H31:H35)</f>
        <v>1473759561.1900001</v>
      </c>
      <c r="I36" s="179">
        <f>I10+I25+I26+I27+SUM(I31:I35)</f>
        <v>1460425309.77</v>
      </c>
      <c r="J36" s="180">
        <f t="shared" si="0"/>
        <v>13334251.420000076</v>
      </c>
      <c r="K36" s="181">
        <f t="shared" si="1"/>
        <v>9.130389161839482E-3</v>
      </c>
      <c r="L36" s="152"/>
      <c r="M36" s="230">
        <f>M10+M25+M26+M27+SUM(M31:M35)</f>
        <v>1382351170.73</v>
      </c>
    </row>
    <row r="37" spans="1:13" s="11" customFormat="1">
      <c r="A37" s="147"/>
      <c r="B37" s="182"/>
      <c r="C37" s="159"/>
      <c r="D37" s="160"/>
      <c r="E37" s="160"/>
      <c r="F37" s="160"/>
      <c r="G37" s="161"/>
      <c r="H37" s="162"/>
      <c r="I37" s="162"/>
      <c r="J37" s="163"/>
      <c r="K37" s="164"/>
      <c r="L37" s="147"/>
      <c r="M37" s="228"/>
    </row>
    <row r="38" spans="1:13" s="30" customFormat="1">
      <c r="A38" s="147"/>
      <c r="B38" s="153" t="s">
        <v>1987</v>
      </c>
      <c r="C38" s="521" t="s">
        <v>2028</v>
      </c>
      <c r="D38" s="521"/>
      <c r="E38" s="521"/>
      <c r="F38" s="521"/>
      <c r="G38" s="522"/>
      <c r="H38" s="155"/>
      <c r="I38" s="155"/>
      <c r="J38" s="156"/>
      <c r="K38" s="157"/>
      <c r="L38" s="152"/>
      <c r="M38" s="227"/>
    </row>
    <row r="39" spans="1:13" s="30" customFormat="1">
      <c r="A39" s="147"/>
      <c r="B39" s="175"/>
      <c r="C39" s="154" t="s">
        <v>2661</v>
      </c>
      <c r="D39" s="514" t="s">
        <v>2029</v>
      </c>
      <c r="E39" s="514"/>
      <c r="F39" s="514"/>
      <c r="G39" s="515"/>
      <c r="H39" s="155">
        <f>SUM(H40:H41)</f>
        <v>233680561.43000001</v>
      </c>
      <c r="I39" s="155">
        <f>SUM(I40:I41)</f>
        <v>223660000</v>
      </c>
      <c r="J39" s="156">
        <f t="shared" ref="J39:J86" si="2">H39-I39</f>
        <v>10020561.430000007</v>
      </c>
      <c r="K39" s="157">
        <f t="shared" ref="K39:K86" si="3">IF(I39=0,"-    ",J39/I39)</f>
        <v>4.4802653268353781E-2</v>
      </c>
      <c r="L39" s="152"/>
      <c r="M39" s="227">
        <f>SUM(M40:M41)</f>
        <v>200708400.03999999</v>
      </c>
    </row>
    <row r="40" spans="1:13" s="11" customFormat="1">
      <c r="A40" s="147" t="s">
        <v>3436</v>
      </c>
      <c r="B40" s="158"/>
      <c r="C40" s="159"/>
      <c r="D40" s="160"/>
      <c r="E40" s="159" t="s">
        <v>2663</v>
      </c>
      <c r="F40" s="519" t="s">
        <v>3381</v>
      </c>
      <c r="G40" s="520"/>
      <c r="H40" s="162">
        <f>SUMIF('pdc2019'!$J$8:$J$1161,'CE statale'!$A40,'pdc2019'!$Q$8:$Q$1161)</f>
        <v>214957561.43000001</v>
      </c>
      <c r="I40" s="162">
        <f>SUMIF('pdc2019'!$J$8:$J$1161,'CE statale'!$A40,'pdc2019'!$P$8:$P$1161)</f>
        <v>205155000</v>
      </c>
      <c r="J40" s="163">
        <f t="shared" si="2"/>
        <v>9802561.4300000072</v>
      </c>
      <c r="K40" s="164">
        <f t="shared" si="3"/>
        <v>4.778124554605058E-2</v>
      </c>
      <c r="L40" s="147"/>
      <c r="M40" s="228">
        <f>SUMIF('pdc2019'!$J$8:$J$1161,'CE statale'!$A40,'pdc2019'!$N$8:$N$1161)</f>
        <v>182975723.64999998</v>
      </c>
    </row>
    <row r="41" spans="1:13" s="11" customFormat="1">
      <c r="A41" s="147" t="s">
        <v>2921</v>
      </c>
      <c r="B41" s="158"/>
      <c r="C41" s="159"/>
      <c r="D41" s="160"/>
      <c r="E41" s="159" t="s">
        <v>2665</v>
      </c>
      <c r="F41" s="519" t="s">
        <v>3382</v>
      </c>
      <c r="G41" s="520"/>
      <c r="H41" s="162">
        <f>SUMIF('pdc2019'!$J$8:$J$1161,'CE statale'!$A41,'pdc2019'!$Q$8:$Q$1161)</f>
        <v>18723000</v>
      </c>
      <c r="I41" s="162">
        <f>SUMIF('pdc2019'!$J$8:$J$1161,'CE statale'!$A41,'pdc2019'!$P$8:$P$1161)</f>
        <v>18505000</v>
      </c>
      <c r="J41" s="163">
        <f t="shared" si="2"/>
        <v>218000</v>
      </c>
      <c r="K41" s="164">
        <f t="shared" si="3"/>
        <v>1.1780599837881654E-2</v>
      </c>
      <c r="L41" s="147"/>
      <c r="M41" s="228">
        <f>SUMIF('pdc2019'!$J$8:$J$1161,'CE statale'!$A41,'pdc2019'!$N$8:$N$1161)</f>
        <v>17732676.390000004</v>
      </c>
    </row>
    <row r="42" spans="1:13" s="30" customFormat="1">
      <c r="A42" s="147"/>
      <c r="B42" s="175"/>
      <c r="C42" s="154" t="s">
        <v>2670</v>
      </c>
      <c r="D42" s="514" t="s">
        <v>3383</v>
      </c>
      <c r="E42" s="514"/>
      <c r="F42" s="514"/>
      <c r="G42" s="515"/>
      <c r="H42" s="155">
        <f>SUM(H43:H59)</f>
        <v>366884995.75999999</v>
      </c>
      <c r="I42" s="155">
        <f>SUM(I43:I59)</f>
        <v>357091308</v>
      </c>
      <c r="J42" s="156">
        <f t="shared" si="2"/>
        <v>9793687.7599999905</v>
      </c>
      <c r="K42" s="157">
        <f t="shared" si="3"/>
        <v>2.7426284372063153E-2</v>
      </c>
      <c r="L42" s="152"/>
      <c r="M42" s="227">
        <f>SUM(M43:M59)</f>
        <v>342381332.49000001</v>
      </c>
    </row>
    <row r="43" spans="1:13" s="11" customFormat="1">
      <c r="A43" s="147" t="s">
        <v>1985</v>
      </c>
      <c r="B43" s="182"/>
      <c r="C43" s="159"/>
      <c r="D43" s="160"/>
      <c r="E43" s="159" t="s">
        <v>2663</v>
      </c>
      <c r="F43" s="519" t="s">
        <v>3384</v>
      </c>
      <c r="G43" s="520"/>
      <c r="H43" s="162">
        <f>SUMIF('pdc2019'!$J$8:$J$1161,'CE statale'!$A43,'pdc2019'!$Q$8:$Q$1161)</f>
        <v>69015454.060000002</v>
      </c>
      <c r="I43" s="162">
        <f>SUMIF('pdc2019'!$J$8:$J$1161,'CE statale'!$A43,'pdc2019'!$P$8:$P$1161)</f>
        <v>69346350</v>
      </c>
      <c r="J43" s="163">
        <f t="shared" si="2"/>
        <v>-330895.93999999762</v>
      </c>
      <c r="K43" s="164">
        <f t="shared" si="3"/>
        <v>-4.7716417662933613E-3</v>
      </c>
      <c r="L43" s="147"/>
      <c r="M43" s="228">
        <f>SUMIF('pdc2019'!$J$8:$J$1161,'CE statale'!$A43,'pdc2019'!$N$8:$N$1161)</f>
        <v>63404352.510000005</v>
      </c>
    </row>
    <row r="44" spans="1:13" s="11" customFormat="1">
      <c r="A44" s="147" t="s">
        <v>1287</v>
      </c>
      <c r="B44" s="182"/>
      <c r="C44" s="159"/>
      <c r="D44" s="160"/>
      <c r="E44" s="159" t="s">
        <v>2665</v>
      </c>
      <c r="F44" s="519" t="s">
        <v>3385</v>
      </c>
      <c r="G44" s="520"/>
      <c r="H44" s="162">
        <f>SUMIF('pdc2019'!$J$8:$J$1161,'CE statale'!$A44,'pdc2019'!$Q$8:$Q$1161)</f>
        <v>44813449.469999999</v>
      </c>
      <c r="I44" s="162">
        <f>SUMIF('pdc2019'!$J$8:$J$1161,'CE statale'!$A44,'pdc2019'!$P$8:$P$1161)</f>
        <v>44868000</v>
      </c>
      <c r="J44" s="163">
        <f t="shared" si="2"/>
        <v>-54550.530000001192</v>
      </c>
      <c r="K44" s="164">
        <f t="shared" si="3"/>
        <v>-1.2158003476865737E-3</v>
      </c>
      <c r="L44" s="147"/>
      <c r="M44" s="228">
        <f>SUMIF('pdc2019'!$J$8:$J$1161,'CE statale'!$A44,'pdc2019'!$N$8:$N$1161)</f>
        <v>45481749.609999992</v>
      </c>
    </row>
    <row r="45" spans="1:13" s="11" customFormat="1">
      <c r="A45" s="147" t="s">
        <v>2439</v>
      </c>
      <c r="B45" s="182"/>
      <c r="C45" s="159"/>
      <c r="D45" s="183"/>
      <c r="E45" s="159" t="s">
        <v>3347</v>
      </c>
      <c r="F45" s="519" t="s">
        <v>3386</v>
      </c>
      <c r="G45" s="520"/>
      <c r="H45" s="162">
        <f>SUMIF('pdc2019'!$J$8:$J$1161,'CE statale'!$A45,'pdc2019'!$Q$8:$Q$1161)</f>
        <v>19524047.670000002</v>
      </c>
      <c r="I45" s="162">
        <f>SUMIF('pdc2019'!$J$8:$J$1161,'CE statale'!$A45,'pdc2019'!$P$8:$P$1161)</f>
        <v>14854000</v>
      </c>
      <c r="J45" s="163">
        <f t="shared" si="2"/>
        <v>4670047.6700000018</v>
      </c>
      <c r="K45" s="164">
        <f t="shared" si="3"/>
        <v>0.31439663861586115</v>
      </c>
      <c r="L45" s="147"/>
      <c r="M45" s="228">
        <f>SUMIF('pdc2019'!$J$8:$J$1161,'CE statale'!$A45,'pdc2019'!$N$8:$N$1161)</f>
        <v>15150859.780000001</v>
      </c>
    </row>
    <row r="46" spans="1:13" s="11" customFormat="1">
      <c r="A46" s="147" t="s">
        <v>1882</v>
      </c>
      <c r="B46" s="182"/>
      <c r="C46" s="159"/>
      <c r="D46" s="183"/>
      <c r="E46" s="159" t="s">
        <v>3355</v>
      </c>
      <c r="F46" s="519" t="s">
        <v>3387</v>
      </c>
      <c r="G46" s="520"/>
      <c r="H46" s="162">
        <f>SUMIF('pdc2019'!$J$8:$J$1161,'CE statale'!$A46,'pdc2019'!$Q$8:$Q$1161)</f>
        <v>158000</v>
      </c>
      <c r="I46" s="162">
        <f>SUMIF('pdc2019'!$J$8:$J$1161,'CE statale'!$A46,'pdc2019'!$P$8:$P$1161)</f>
        <v>158000</v>
      </c>
      <c r="J46" s="163">
        <f t="shared" si="2"/>
        <v>0</v>
      </c>
      <c r="K46" s="164">
        <f t="shared" si="3"/>
        <v>0</v>
      </c>
      <c r="L46" s="147"/>
      <c r="M46" s="228">
        <f>SUMIF('pdc2019'!$J$8:$J$1161,'CE statale'!$A46,'pdc2019'!$N$8:$N$1161)</f>
        <v>134138.70000000001</v>
      </c>
    </row>
    <row r="47" spans="1:13" s="11" customFormat="1">
      <c r="A47" s="147" t="s">
        <v>1932</v>
      </c>
      <c r="B47" s="182"/>
      <c r="C47" s="159"/>
      <c r="D47" s="183"/>
      <c r="E47" s="159" t="s">
        <v>3388</v>
      </c>
      <c r="F47" s="519" t="s">
        <v>3389</v>
      </c>
      <c r="G47" s="520"/>
      <c r="H47" s="162">
        <f>SUMIF('pdc2019'!$J$8:$J$1161,'CE statale'!$A47,'pdc2019'!$Q$8:$Q$1161)</f>
        <v>26373000</v>
      </c>
      <c r="I47" s="162">
        <f>SUMIF('pdc2019'!$J$8:$J$1161,'CE statale'!$A47,'pdc2019'!$P$8:$P$1161)</f>
        <v>24998000</v>
      </c>
      <c r="J47" s="163">
        <f t="shared" si="2"/>
        <v>1375000</v>
      </c>
      <c r="K47" s="164">
        <f t="shared" si="3"/>
        <v>5.5004400352028165E-2</v>
      </c>
      <c r="L47" s="147"/>
      <c r="M47" s="228">
        <f>SUMIF('pdc2019'!$J$8:$J$1161,'CE statale'!$A47,'pdc2019'!$N$8:$N$1161)</f>
        <v>27919144.339999996</v>
      </c>
    </row>
    <row r="48" spans="1:13" s="11" customFormat="1">
      <c r="A48" s="147" t="s">
        <v>1811</v>
      </c>
      <c r="B48" s="182"/>
      <c r="C48" s="159"/>
      <c r="D48" s="183"/>
      <c r="E48" s="159" t="s">
        <v>3390</v>
      </c>
      <c r="F48" s="519" t="s">
        <v>3391</v>
      </c>
      <c r="G48" s="520"/>
      <c r="H48" s="162">
        <f>SUMIF('pdc2019'!$J$8:$J$1161,'CE statale'!$A48,'pdc2019'!$Q$8:$Q$1161)</f>
        <v>7475000</v>
      </c>
      <c r="I48" s="162">
        <f>SUMIF('pdc2019'!$J$8:$J$1161,'CE statale'!$A48,'pdc2019'!$P$8:$P$1161)</f>
        <v>7100000</v>
      </c>
      <c r="J48" s="163">
        <f t="shared" si="2"/>
        <v>375000</v>
      </c>
      <c r="K48" s="164">
        <f t="shared" si="3"/>
        <v>5.2816901408450703E-2</v>
      </c>
      <c r="L48" s="147"/>
      <c r="M48" s="228">
        <f>SUMIF('pdc2019'!$J$8:$J$1161,'CE statale'!$A48,'pdc2019'!$N$8:$N$1161)</f>
        <v>6876834.4399999995</v>
      </c>
    </row>
    <row r="49" spans="1:13" s="11" customFormat="1">
      <c r="A49" s="147" t="s">
        <v>1782</v>
      </c>
      <c r="B49" s="182"/>
      <c r="C49" s="159"/>
      <c r="D49" s="183"/>
      <c r="E49" s="159" t="s">
        <v>3392</v>
      </c>
      <c r="F49" s="519" t="s">
        <v>3393</v>
      </c>
      <c r="G49" s="520"/>
      <c r="H49" s="162">
        <f>SUMIF('pdc2019'!$J$8:$J$1161,'CE statale'!$A49,'pdc2019'!$Q$8:$Q$1161)</f>
        <v>53400543.399999999</v>
      </c>
      <c r="I49" s="162">
        <f>SUMIF('pdc2019'!$J$8:$J$1161,'CE statale'!$A49,'pdc2019'!$P$8:$P$1161)</f>
        <v>47258000</v>
      </c>
      <c r="J49" s="163">
        <f t="shared" si="2"/>
        <v>6142543.3999999985</v>
      </c>
      <c r="K49" s="164">
        <f t="shared" si="3"/>
        <v>0.12997891150704641</v>
      </c>
      <c r="L49" s="147"/>
      <c r="M49" s="228">
        <f>SUMIF('pdc2019'!$J$8:$J$1161,'CE statale'!$A49,'pdc2019'!$N$8:$N$1161)</f>
        <v>45917659.610000007</v>
      </c>
    </row>
    <row r="50" spans="1:13" s="11" customFormat="1">
      <c r="A50" s="147" t="s">
        <v>1862</v>
      </c>
      <c r="B50" s="182"/>
      <c r="C50" s="159"/>
      <c r="D50" s="183"/>
      <c r="E50" s="159" t="s">
        <v>3394</v>
      </c>
      <c r="F50" s="519" t="s">
        <v>3395</v>
      </c>
      <c r="G50" s="520"/>
      <c r="H50" s="162">
        <f>SUMIF('pdc2019'!$J$8:$J$1161,'CE statale'!$A50,'pdc2019'!$Q$8:$Q$1161)</f>
        <v>10129000</v>
      </c>
      <c r="I50" s="162">
        <f>SUMIF('pdc2019'!$J$8:$J$1161,'CE statale'!$A50,'pdc2019'!$P$8:$P$1161)</f>
        <v>9533000</v>
      </c>
      <c r="J50" s="163">
        <f t="shared" si="2"/>
        <v>596000</v>
      </c>
      <c r="K50" s="164">
        <f t="shared" si="3"/>
        <v>6.2519668519878321E-2</v>
      </c>
      <c r="L50" s="147"/>
      <c r="M50" s="228">
        <f>SUMIF('pdc2019'!$J$8:$J$1161,'CE statale'!$A50,'pdc2019'!$N$8:$N$1161)</f>
        <v>9793700.7399999984</v>
      </c>
    </row>
    <row r="51" spans="1:13" s="11" customFormat="1">
      <c r="A51" s="147" t="s">
        <v>1305</v>
      </c>
      <c r="B51" s="182"/>
      <c r="C51" s="159"/>
      <c r="D51" s="183"/>
      <c r="E51" s="159" t="s">
        <v>3396</v>
      </c>
      <c r="F51" s="519" t="s">
        <v>3397</v>
      </c>
      <c r="G51" s="520"/>
      <c r="H51" s="162">
        <f>SUMIF('pdc2019'!$J$8:$J$1161,'CE statale'!$A51,'pdc2019'!$Q$8:$Q$1161)</f>
        <v>3089765.0700000003</v>
      </c>
      <c r="I51" s="162">
        <f>SUMIF('pdc2019'!$J$8:$J$1161,'CE statale'!$A51,'pdc2019'!$P$8:$P$1161)</f>
        <v>3123000</v>
      </c>
      <c r="J51" s="163">
        <f t="shared" si="2"/>
        <v>-33234.929999999702</v>
      </c>
      <c r="K51" s="164">
        <f t="shared" si="3"/>
        <v>-1.0641988472622384E-2</v>
      </c>
      <c r="L51" s="147"/>
      <c r="M51" s="228">
        <f>SUMIF('pdc2019'!$J$8:$J$1161,'CE statale'!$A51,'pdc2019'!$N$8:$N$1161)</f>
        <v>3069592.23</v>
      </c>
    </row>
    <row r="52" spans="1:13" s="11" customFormat="1">
      <c r="A52" s="147" t="s">
        <v>3398</v>
      </c>
      <c r="B52" s="182"/>
      <c r="C52" s="159"/>
      <c r="D52" s="183"/>
      <c r="E52" s="159" t="s">
        <v>3399</v>
      </c>
      <c r="F52" s="519" t="s">
        <v>3400</v>
      </c>
      <c r="G52" s="520"/>
      <c r="H52" s="162">
        <f>SUMIF('pdc2019'!$J$8:$J$1161,'CE statale'!$A52,'pdc2019'!$Q$8:$Q$1161)</f>
        <v>499525.54</v>
      </c>
      <c r="I52" s="162">
        <f>SUMIF('pdc2019'!$J$8:$J$1161,'CE statale'!$A52,'pdc2019'!$P$8:$P$1161)</f>
        <v>537000</v>
      </c>
      <c r="J52" s="163">
        <f t="shared" si="2"/>
        <v>-37474.460000000021</v>
      </c>
      <c r="K52" s="164">
        <f t="shared" si="3"/>
        <v>-6.9784841713221635E-2</v>
      </c>
      <c r="L52" s="147"/>
      <c r="M52" s="228">
        <f>SUMIF('pdc2019'!$J$8:$J$1161,'CE statale'!$A52,'pdc2019'!$N$8:$N$1161)</f>
        <v>694330.77</v>
      </c>
    </row>
    <row r="53" spans="1:13" s="11" customFormat="1">
      <c r="A53" s="147" t="s">
        <v>3401</v>
      </c>
      <c r="B53" s="182"/>
      <c r="C53" s="159"/>
      <c r="D53" s="183"/>
      <c r="E53" s="159" t="s">
        <v>3402</v>
      </c>
      <c r="F53" s="519" t="s">
        <v>3403</v>
      </c>
      <c r="G53" s="520"/>
      <c r="H53" s="162">
        <f>SUMIF('pdc2019'!$J$8:$J$1161,'CE statale'!$A53,'pdc2019'!$Q$8:$Q$1161)</f>
        <v>36140436.049999997</v>
      </c>
      <c r="I53" s="162">
        <f>SUMIF('pdc2019'!$J$8:$J$1161,'CE statale'!$A53,'pdc2019'!$P$8:$P$1161)</f>
        <v>35608000</v>
      </c>
      <c r="J53" s="163">
        <f t="shared" si="2"/>
        <v>532436.04999999702</v>
      </c>
      <c r="K53" s="164">
        <f t="shared" si="3"/>
        <v>1.4952708660974978E-2</v>
      </c>
      <c r="L53" s="147"/>
      <c r="M53" s="228">
        <f>SUMIF('pdc2019'!$J$8:$J$1161,'CE statale'!$A53,'pdc2019'!$N$8:$N$1161)</f>
        <v>32613257.289999999</v>
      </c>
    </row>
    <row r="54" spans="1:13" s="11" customFormat="1">
      <c r="A54" s="147" t="s">
        <v>3404</v>
      </c>
      <c r="B54" s="182"/>
      <c r="C54" s="159"/>
      <c r="D54" s="183"/>
      <c r="E54" s="159" t="s">
        <v>3405</v>
      </c>
      <c r="F54" s="519" t="s">
        <v>3406</v>
      </c>
      <c r="G54" s="520"/>
      <c r="H54" s="162">
        <f>SUMIF('pdc2019'!$J$8:$J$1161,'CE statale'!$A54,'pdc2019'!$Q$8:$Q$1161)</f>
        <v>56943774.5</v>
      </c>
      <c r="I54" s="162">
        <f>SUMIF('pdc2019'!$J$8:$J$1161,'CE statale'!$A54,'pdc2019'!$P$8:$P$1161)</f>
        <v>54929958</v>
      </c>
      <c r="J54" s="163">
        <f t="shared" si="2"/>
        <v>2013816.5</v>
      </c>
      <c r="K54" s="164">
        <f t="shared" si="3"/>
        <v>3.6661533584278365E-2</v>
      </c>
      <c r="L54" s="147"/>
      <c r="M54" s="228">
        <f>SUMIF('pdc2019'!$J$8:$J$1161,'CE statale'!$A54,'pdc2019'!$N$8:$N$1161)</f>
        <v>52357642.330000006</v>
      </c>
    </row>
    <row r="55" spans="1:13" s="11" customFormat="1">
      <c r="A55" s="147" t="s">
        <v>3407</v>
      </c>
      <c r="B55" s="182"/>
      <c r="C55" s="159"/>
      <c r="D55" s="183"/>
      <c r="E55" s="159" t="s">
        <v>3408</v>
      </c>
      <c r="F55" s="519" t="s">
        <v>2198</v>
      </c>
      <c r="G55" s="520"/>
      <c r="H55" s="162">
        <f>SUMIF('pdc2019'!$J$8:$J$1161,'CE statale'!$A55,'pdc2019'!$Q$8:$Q$1161)</f>
        <v>1600000</v>
      </c>
      <c r="I55" s="162">
        <f>SUMIF('pdc2019'!$J$8:$J$1161,'CE statale'!$A55,'pdc2019'!$P$8:$P$1161)</f>
        <v>1200000</v>
      </c>
      <c r="J55" s="163">
        <f t="shared" si="2"/>
        <v>400000</v>
      </c>
      <c r="K55" s="164">
        <f t="shared" si="3"/>
        <v>0.33333333333333331</v>
      </c>
      <c r="L55" s="147"/>
      <c r="M55" s="228">
        <f>SUMIF('pdc2019'!$J$8:$J$1161,'CE statale'!$A55,'pdc2019'!$N$8:$N$1161)</f>
        <v>2101858.12</v>
      </c>
    </row>
    <row r="56" spans="1:13" s="11" customFormat="1">
      <c r="A56" s="147" t="s">
        <v>3409</v>
      </c>
      <c r="B56" s="182"/>
      <c r="C56" s="159"/>
      <c r="D56" s="183"/>
      <c r="E56" s="159" t="s">
        <v>3410</v>
      </c>
      <c r="F56" s="519" t="s">
        <v>3411</v>
      </c>
      <c r="G56" s="520"/>
      <c r="H56" s="162">
        <f>SUMIF('pdc2019'!$J$8:$J$1161,'CE statale'!$A56,'pdc2019'!$Q$8:$Q$1161)</f>
        <v>4747000</v>
      </c>
      <c r="I56" s="162">
        <f>SUMIF('pdc2019'!$J$8:$J$1161,'CE statale'!$A56,'pdc2019'!$P$8:$P$1161)</f>
        <v>3834000</v>
      </c>
      <c r="J56" s="163">
        <f t="shared" si="2"/>
        <v>913000</v>
      </c>
      <c r="K56" s="164">
        <f t="shared" si="3"/>
        <v>0.23813249869587899</v>
      </c>
      <c r="L56" s="147"/>
      <c r="M56" s="228">
        <f>SUMIF('pdc2019'!$J$8:$J$1161,'CE statale'!$A56,'pdc2019'!$N$8:$N$1161)</f>
        <v>5989916.3100000005</v>
      </c>
    </row>
    <row r="57" spans="1:13" s="11" customFormat="1" ht="30" customHeight="1">
      <c r="A57" s="147" t="s">
        <v>3412</v>
      </c>
      <c r="B57" s="182"/>
      <c r="C57" s="184"/>
      <c r="D57" s="185"/>
      <c r="E57" s="159" t="s">
        <v>3413</v>
      </c>
      <c r="F57" s="519" t="s">
        <v>2680</v>
      </c>
      <c r="G57" s="520"/>
      <c r="H57" s="162">
        <f>SUMIF('pdc2019'!$J$8:$J$1161,'CE statale'!$A57,'pdc2019'!$Q$8:$Q$1161)</f>
        <v>3393000</v>
      </c>
      <c r="I57" s="162">
        <f>SUMIF('pdc2019'!$J$8:$J$1161,'CE statale'!$A57,'pdc2019'!$P$8:$P$1161)</f>
        <v>3171000</v>
      </c>
      <c r="J57" s="163">
        <f t="shared" si="2"/>
        <v>222000</v>
      </c>
      <c r="K57" s="164">
        <f t="shared" si="3"/>
        <v>7.0009460737937554E-2</v>
      </c>
      <c r="L57" s="147"/>
      <c r="M57" s="228">
        <f>SUMIF('pdc2019'!$J$8:$J$1161,'CE statale'!$A57,'pdc2019'!$N$8:$N$1161)</f>
        <v>2554198.7799999998</v>
      </c>
    </row>
    <row r="58" spans="1:13" s="11" customFormat="1">
      <c r="A58" s="147" t="s">
        <v>2681</v>
      </c>
      <c r="B58" s="182"/>
      <c r="C58" s="184"/>
      <c r="D58" s="185"/>
      <c r="E58" s="159" t="s">
        <v>2682</v>
      </c>
      <c r="F58" s="519" t="s">
        <v>2683</v>
      </c>
      <c r="G58" s="520"/>
      <c r="H58" s="162">
        <f>SUMIF('pdc2019'!$J$8:$J$1161,'CE statale'!$A58,'pdc2019'!$Q$8:$Q$1161)</f>
        <v>29583000</v>
      </c>
      <c r="I58" s="162">
        <f>SUMIF('pdc2019'!$J$8:$J$1161,'CE statale'!$A58,'pdc2019'!$P$8:$P$1161)</f>
        <v>36573000</v>
      </c>
      <c r="J58" s="163">
        <f t="shared" si="2"/>
        <v>-6990000</v>
      </c>
      <c r="K58" s="164">
        <f t="shared" si="3"/>
        <v>-0.19112460011483881</v>
      </c>
      <c r="L58" s="147"/>
      <c r="M58" s="228">
        <f>SUMIF('pdc2019'!$J$8:$J$1161,'CE statale'!$A58,'pdc2019'!$N$8:$N$1161)</f>
        <v>28322096.929999996</v>
      </c>
    </row>
    <row r="59" spans="1:13" s="11" customFormat="1">
      <c r="A59" s="147" t="s">
        <v>2684</v>
      </c>
      <c r="B59" s="182"/>
      <c r="C59" s="184"/>
      <c r="D59" s="185"/>
      <c r="E59" s="159" t="s">
        <v>2685</v>
      </c>
      <c r="F59" s="519" t="s">
        <v>2686</v>
      </c>
      <c r="G59" s="520"/>
      <c r="H59" s="162">
        <f>SUMIF('pdc2019'!$J$8:$J$1161,'CE statale'!$A59,'pdc2019'!$Q$8:$Q$1161)</f>
        <v>0</v>
      </c>
      <c r="I59" s="162">
        <f>SUMIF('pdc2019'!$J$8:$J$1161,'CE statale'!$A59,'pdc2019'!$P$8:$P$1161)</f>
        <v>0</v>
      </c>
      <c r="J59" s="163">
        <f t="shared" si="2"/>
        <v>0</v>
      </c>
      <c r="K59" s="164" t="str">
        <f t="shared" si="3"/>
        <v xml:space="preserve">-    </v>
      </c>
      <c r="L59" s="147"/>
      <c r="M59" s="228">
        <f>SUMIF('pdc2019'!$J$8:$J$1161,'CE statale'!$A59,'pdc2019'!$N$8:$N$1161)</f>
        <v>0</v>
      </c>
    </row>
    <row r="60" spans="1:13" s="11" customFormat="1">
      <c r="A60" s="147"/>
      <c r="B60" s="182"/>
      <c r="C60" s="154" t="s">
        <v>2673</v>
      </c>
      <c r="D60" s="514" t="s">
        <v>2687</v>
      </c>
      <c r="E60" s="514"/>
      <c r="F60" s="514"/>
      <c r="G60" s="515"/>
      <c r="H60" s="155">
        <f>SUM(H61:H63)</f>
        <v>72075504</v>
      </c>
      <c r="I60" s="155">
        <f>SUM(I61:I63)</f>
        <v>67546504</v>
      </c>
      <c r="J60" s="156">
        <f t="shared" si="2"/>
        <v>4529000</v>
      </c>
      <c r="K60" s="157">
        <f t="shared" si="3"/>
        <v>6.7050102252516286E-2</v>
      </c>
      <c r="L60" s="147"/>
      <c r="M60" s="227">
        <f>SUM(M61:M63)</f>
        <v>64224791.079999998</v>
      </c>
    </row>
    <row r="61" spans="1:13" s="11" customFormat="1">
      <c r="A61" s="147" t="s">
        <v>2688</v>
      </c>
      <c r="B61" s="182"/>
      <c r="C61" s="154"/>
      <c r="D61" s="186"/>
      <c r="E61" s="159" t="s">
        <v>2663</v>
      </c>
      <c r="F61" s="519" t="s">
        <v>2689</v>
      </c>
      <c r="G61" s="520"/>
      <c r="H61" s="162">
        <f>SUMIF('pdc2019'!$J$8:$J$1161,'CE statale'!$A61,'pdc2019'!$Q$8:$Q$1161)</f>
        <v>68796504</v>
      </c>
      <c r="I61" s="162">
        <f>SUMIF('pdc2019'!$J$8:$J$1161,'CE statale'!$A61,'pdc2019'!$P$8:$P$1161)</f>
        <v>65504504</v>
      </c>
      <c r="J61" s="163">
        <f t="shared" si="2"/>
        <v>3292000</v>
      </c>
      <c r="K61" s="164">
        <f t="shared" si="3"/>
        <v>5.0256086207446135E-2</v>
      </c>
      <c r="L61" s="147"/>
      <c r="M61" s="228">
        <f>SUMIF('pdc2019'!$J$8:$J$1161,'CE statale'!$A61,'pdc2019'!$N$8:$N$1161)</f>
        <v>60969304.630000003</v>
      </c>
    </row>
    <row r="62" spans="1:13" s="11" customFormat="1" ht="30" customHeight="1">
      <c r="A62" s="147" t="s">
        <v>2690</v>
      </c>
      <c r="B62" s="182"/>
      <c r="C62" s="187"/>
      <c r="D62" s="159"/>
      <c r="E62" s="159" t="s">
        <v>2665</v>
      </c>
      <c r="F62" s="519" t="s">
        <v>2691</v>
      </c>
      <c r="G62" s="520"/>
      <c r="H62" s="162">
        <f>SUMIF('pdc2019'!$J$8:$J$1161,'CE statale'!$A62,'pdc2019'!$Q$8:$Q$1161)</f>
        <v>534000</v>
      </c>
      <c r="I62" s="162">
        <f>SUMIF('pdc2019'!$J$8:$J$1161,'CE statale'!$A62,'pdc2019'!$P$8:$P$1161)</f>
        <v>529000</v>
      </c>
      <c r="J62" s="163">
        <f t="shared" si="2"/>
        <v>5000</v>
      </c>
      <c r="K62" s="164">
        <f t="shared" si="3"/>
        <v>9.4517958412098299E-3</v>
      </c>
      <c r="L62" s="147"/>
      <c r="M62" s="228">
        <f>SUMIF('pdc2019'!$J$8:$J$1161,'CE statale'!$A62,'pdc2019'!$N$8:$N$1161)</f>
        <v>268565.55</v>
      </c>
    </row>
    <row r="63" spans="1:13" s="11" customFormat="1">
      <c r="A63" s="147" t="s">
        <v>2692</v>
      </c>
      <c r="B63" s="182"/>
      <c r="C63" s="187"/>
      <c r="D63" s="159"/>
      <c r="E63" s="159" t="s">
        <v>3347</v>
      </c>
      <c r="F63" s="519" t="s">
        <v>2693</v>
      </c>
      <c r="G63" s="520"/>
      <c r="H63" s="162">
        <f>SUMIF('pdc2019'!$J$8:$J$1161,'CE statale'!$A63,'pdc2019'!$Q$8:$Q$1161)</f>
        <v>2745000</v>
      </c>
      <c r="I63" s="162">
        <f>SUMIF('pdc2019'!$J$8:$J$1161,'CE statale'!$A63,'pdc2019'!$P$8:$P$1161)</f>
        <v>1513000</v>
      </c>
      <c r="J63" s="163">
        <f t="shared" si="2"/>
        <v>1232000</v>
      </c>
      <c r="K63" s="164">
        <f t="shared" si="3"/>
        <v>0.81427627230667543</v>
      </c>
      <c r="L63" s="147"/>
      <c r="M63" s="228">
        <f>SUMIF('pdc2019'!$J$8:$J$1161,'CE statale'!$A63,'pdc2019'!$N$8:$N$1161)</f>
        <v>2986920.9</v>
      </c>
    </row>
    <row r="64" spans="1:13" s="11" customFormat="1">
      <c r="A64" s="147" t="s">
        <v>2694</v>
      </c>
      <c r="B64" s="182"/>
      <c r="C64" s="154" t="s">
        <v>2676</v>
      </c>
      <c r="D64" s="514" t="s">
        <v>2695</v>
      </c>
      <c r="E64" s="514"/>
      <c r="F64" s="514"/>
      <c r="G64" s="515"/>
      <c r="H64" s="155">
        <f>SUMIF('pdc2019'!$J$8:$J$1161,'CE statale'!$A64,'pdc2019'!$Q$8:$Q$1161)</f>
        <v>25304000</v>
      </c>
      <c r="I64" s="155">
        <f>SUMIF('pdc2019'!$J$8:$J$1161,'CE statale'!$A64,'pdc2019'!$P$8:$P$1161)</f>
        <v>23976000</v>
      </c>
      <c r="J64" s="156">
        <f t="shared" si="2"/>
        <v>1328000</v>
      </c>
      <c r="K64" s="157">
        <f t="shared" si="3"/>
        <v>5.5388722055388723E-2</v>
      </c>
      <c r="L64" s="147"/>
      <c r="M64" s="227">
        <f>SUMIF('pdc2019'!$J$8:$J$1161,'CE statale'!$A64,'pdc2019'!$N$8:$N$1161)</f>
        <v>22850066.93</v>
      </c>
    </row>
    <row r="65" spans="1:13" s="30" customFormat="1">
      <c r="A65" s="147" t="s">
        <v>2546</v>
      </c>
      <c r="B65" s="182"/>
      <c r="C65" s="154" t="s">
        <v>3342</v>
      </c>
      <c r="D65" s="514" t="s">
        <v>1383</v>
      </c>
      <c r="E65" s="514"/>
      <c r="F65" s="514"/>
      <c r="G65" s="515"/>
      <c r="H65" s="155">
        <f>SUMIF('pdc2019'!$J$8:$J$1161,'CE statale'!$A65,'pdc2019'!$Q$8:$Q$1161)</f>
        <v>10321000</v>
      </c>
      <c r="I65" s="155">
        <f>SUMIF('pdc2019'!$J$8:$J$1161,'CE statale'!$A65,'pdc2019'!$P$8:$P$1161)</f>
        <v>10975000</v>
      </c>
      <c r="J65" s="156">
        <f t="shared" si="2"/>
        <v>-654000</v>
      </c>
      <c r="K65" s="157">
        <f t="shared" si="3"/>
        <v>-5.9589977220956721E-2</v>
      </c>
      <c r="L65" s="152"/>
      <c r="M65" s="227">
        <f>SUMIF('pdc2019'!$J$8:$J$1161,'CE statale'!$A65,'pdc2019'!$N$8:$N$1161)</f>
        <v>10932214.369999999</v>
      </c>
    </row>
    <row r="66" spans="1:13" s="30" customFormat="1">
      <c r="A66" s="147"/>
      <c r="B66" s="182"/>
      <c r="C66" s="154" t="s">
        <v>3345</v>
      </c>
      <c r="D66" s="514" t="s">
        <v>1385</v>
      </c>
      <c r="E66" s="514"/>
      <c r="F66" s="514"/>
      <c r="G66" s="515"/>
      <c r="H66" s="155">
        <f>SUM(H67:H71)</f>
        <v>685945000</v>
      </c>
      <c r="I66" s="155">
        <f>SUM(I67:I71)</f>
        <v>672660000</v>
      </c>
      <c r="J66" s="156">
        <f t="shared" si="2"/>
        <v>13285000</v>
      </c>
      <c r="K66" s="157">
        <f t="shared" si="3"/>
        <v>1.974994796776975E-2</v>
      </c>
      <c r="L66" s="152"/>
      <c r="M66" s="227">
        <f>SUM(M67:M71)</f>
        <v>629742764.93999994</v>
      </c>
    </row>
    <row r="67" spans="1:13" s="11" customFormat="1">
      <c r="A67" s="147" t="s">
        <v>919</v>
      </c>
      <c r="B67" s="182"/>
      <c r="C67" s="159"/>
      <c r="D67" s="188"/>
      <c r="E67" s="159" t="s">
        <v>2663</v>
      </c>
      <c r="F67" s="519" t="s">
        <v>2696</v>
      </c>
      <c r="G67" s="520"/>
      <c r="H67" s="162">
        <f>SUMIF('pdc2019'!$J$8:$J$1161,'CE statale'!$A67,'pdc2019'!$Q$8:$Q$1161)</f>
        <v>242224000</v>
      </c>
      <c r="I67" s="162">
        <f>SUMIF('pdc2019'!$J$8:$J$1161,'CE statale'!$A67,'pdc2019'!$P$8:$P$1161)</f>
        <v>236913000</v>
      </c>
      <c r="J67" s="163">
        <f t="shared" si="2"/>
        <v>5311000</v>
      </c>
      <c r="K67" s="164">
        <f t="shared" si="3"/>
        <v>2.2417511913656069E-2</v>
      </c>
      <c r="L67" s="147"/>
      <c r="M67" s="228">
        <f>SUMIF('pdc2019'!$J$8:$J$1161,'CE statale'!$A67,'pdc2019'!$N$8:$N$1161)</f>
        <v>219964865.70999998</v>
      </c>
    </row>
    <row r="68" spans="1:13" s="11" customFormat="1">
      <c r="A68" s="147" t="s">
        <v>942</v>
      </c>
      <c r="B68" s="182"/>
      <c r="C68" s="159"/>
      <c r="D68" s="188"/>
      <c r="E68" s="159" t="s">
        <v>2665</v>
      </c>
      <c r="F68" s="519" t="s">
        <v>2697</v>
      </c>
      <c r="G68" s="520"/>
      <c r="H68" s="162">
        <f>SUMIF('pdc2019'!$J$8:$J$1161,'CE statale'!$A68,'pdc2019'!$Q$8:$Q$1161)</f>
        <v>33003000</v>
      </c>
      <c r="I68" s="162">
        <f>SUMIF('pdc2019'!$J$8:$J$1161,'CE statale'!$A68,'pdc2019'!$P$8:$P$1161)</f>
        <v>31819000</v>
      </c>
      <c r="J68" s="163">
        <f t="shared" si="2"/>
        <v>1184000</v>
      </c>
      <c r="K68" s="164">
        <f t="shared" si="3"/>
        <v>3.7210471730726925E-2</v>
      </c>
      <c r="L68" s="147"/>
      <c r="M68" s="228">
        <f>SUMIF('pdc2019'!$J$8:$J$1161,'CE statale'!$A68,'pdc2019'!$N$8:$N$1161)</f>
        <v>30159426.73</v>
      </c>
    </row>
    <row r="69" spans="1:13" s="11" customFormat="1">
      <c r="A69" s="147" t="s">
        <v>974</v>
      </c>
      <c r="B69" s="182"/>
      <c r="C69" s="159"/>
      <c r="D69" s="188"/>
      <c r="E69" s="159" t="s">
        <v>3347</v>
      </c>
      <c r="F69" s="519" t="s">
        <v>2698</v>
      </c>
      <c r="G69" s="520"/>
      <c r="H69" s="162">
        <f>SUMIF('pdc2019'!$J$8:$J$1161,'CE statale'!$A69,'pdc2019'!$Q$8:$Q$1161)</f>
        <v>262681000</v>
      </c>
      <c r="I69" s="162">
        <f>SUMIF('pdc2019'!$J$8:$J$1161,'CE statale'!$A69,'pdc2019'!$P$8:$P$1161)</f>
        <v>260123000</v>
      </c>
      <c r="J69" s="163">
        <f t="shared" si="2"/>
        <v>2558000</v>
      </c>
      <c r="K69" s="164">
        <f t="shared" si="3"/>
        <v>9.8338093901731097E-3</v>
      </c>
      <c r="L69" s="147"/>
      <c r="M69" s="228">
        <f>SUMIF('pdc2019'!$J$8:$J$1161,'CE statale'!$A69,'pdc2019'!$N$8:$N$1161)</f>
        <v>242571682.73999998</v>
      </c>
    </row>
    <row r="70" spans="1:13" s="11" customFormat="1">
      <c r="A70" s="147" t="s">
        <v>197</v>
      </c>
      <c r="B70" s="182"/>
      <c r="C70" s="159"/>
      <c r="D70" s="188"/>
      <c r="E70" s="159" t="s">
        <v>3355</v>
      </c>
      <c r="F70" s="519" t="s">
        <v>2699</v>
      </c>
      <c r="G70" s="520"/>
      <c r="H70" s="162">
        <f>SUMIF('pdc2019'!$J$8:$J$1161,'CE statale'!$A70,'pdc2019'!$Q$8:$Q$1161)</f>
        <v>10138000</v>
      </c>
      <c r="I70" s="162">
        <f>SUMIF('pdc2019'!$J$8:$J$1161,'CE statale'!$A70,'pdc2019'!$P$8:$P$1161)</f>
        <v>9169000</v>
      </c>
      <c r="J70" s="163">
        <f t="shared" si="2"/>
        <v>969000</v>
      </c>
      <c r="K70" s="164">
        <f t="shared" si="3"/>
        <v>0.10568218998800305</v>
      </c>
      <c r="L70" s="147"/>
      <c r="M70" s="228">
        <f>SUMIF('pdc2019'!$J$8:$J$1161,'CE statale'!$A70,'pdc2019'!$N$8:$N$1161)</f>
        <v>8958120.5799999982</v>
      </c>
    </row>
    <row r="71" spans="1:13" s="11" customFormat="1">
      <c r="A71" s="147" t="s">
        <v>2700</v>
      </c>
      <c r="B71" s="182"/>
      <c r="C71" s="159"/>
      <c r="D71" s="188"/>
      <c r="E71" s="159" t="s">
        <v>3388</v>
      </c>
      <c r="F71" s="519" t="s">
        <v>2701</v>
      </c>
      <c r="G71" s="520"/>
      <c r="H71" s="162">
        <f>SUMIF('pdc2019'!$J$8:$J$1161,'CE statale'!$A71,'pdc2019'!$Q$8:$Q$1161)</f>
        <v>137899000</v>
      </c>
      <c r="I71" s="162">
        <f>SUMIF('pdc2019'!$J$8:$J$1161,'CE statale'!$A71,'pdc2019'!$P$8:$P$1161)</f>
        <v>134636000</v>
      </c>
      <c r="J71" s="163">
        <f t="shared" si="2"/>
        <v>3263000</v>
      </c>
      <c r="K71" s="164">
        <f t="shared" si="3"/>
        <v>2.4235717044475476E-2</v>
      </c>
      <c r="L71" s="147"/>
      <c r="M71" s="228">
        <f>SUMIF('pdc2019'!$J$8:$J$1161,'CE statale'!$A71,'pdc2019'!$N$8:$N$1161)</f>
        <v>128088669.17999999</v>
      </c>
    </row>
    <row r="72" spans="1:13" s="11" customFormat="1">
      <c r="A72" s="147" t="s">
        <v>190</v>
      </c>
      <c r="B72" s="182"/>
      <c r="C72" s="154" t="s">
        <v>3372</v>
      </c>
      <c r="D72" s="514" t="s">
        <v>2702</v>
      </c>
      <c r="E72" s="514"/>
      <c r="F72" s="514"/>
      <c r="G72" s="515"/>
      <c r="H72" s="155">
        <f>SUMIF('pdc2019'!$J$8:$J$1161,'CE statale'!$A72,'pdc2019'!$Q$8:$Q$1161)</f>
        <v>3175000</v>
      </c>
      <c r="I72" s="155">
        <f>SUMIF('pdc2019'!$J$8:$J$1161,'CE statale'!$A72,'pdc2019'!$P$8:$P$1161)</f>
        <v>2917000</v>
      </c>
      <c r="J72" s="156">
        <f t="shared" si="2"/>
        <v>258000</v>
      </c>
      <c r="K72" s="157">
        <f t="shared" si="3"/>
        <v>8.8447034624614326E-2</v>
      </c>
      <c r="L72" s="147"/>
      <c r="M72" s="227">
        <f>SUMIF('pdc2019'!$J$8:$J$1161,'CE statale'!$A72,'pdc2019'!$N$8:$N$1161)</f>
        <v>3352567.1400000006</v>
      </c>
    </row>
    <row r="73" spans="1:13" s="30" customFormat="1">
      <c r="A73" s="147"/>
      <c r="B73" s="182"/>
      <c r="C73" s="154" t="s">
        <v>3375</v>
      </c>
      <c r="D73" s="514" t="s">
        <v>903</v>
      </c>
      <c r="E73" s="514"/>
      <c r="F73" s="514"/>
      <c r="G73" s="515"/>
      <c r="H73" s="155">
        <f>SUM(H74:H76)</f>
        <v>27727000</v>
      </c>
      <c r="I73" s="155">
        <f>SUM(I74:I76)</f>
        <v>26245000</v>
      </c>
      <c r="J73" s="156">
        <f t="shared" si="2"/>
        <v>1482000</v>
      </c>
      <c r="K73" s="157">
        <f t="shared" si="3"/>
        <v>5.6467898647361403E-2</v>
      </c>
      <c r="L73" s="152"/>
      <c r="M73" s="227">
        <f>SUM(M74:M76)</f>
        <v>25995088</v>
      </c>
    </row>
    <row r="74" spans="1:13" s="11" customFormat="1">
      <c r="A74" s="147" t="s">
        <v>2703</v>
      </c>
      <c r="B74" s="182"/>
      <c r="C74" s="159"/>
      <c r="D74" s="188"/>
      <c r="E74" s="159" t="s">
        <v>2663</v>
      </c>
      <c r="F74" s="519" t="s">
        <v>2704</v>
      </c>
      <c r="G74" s="520"/>
      <c r="H74" s="162">
        <f>SUMIF('pdc2019'!$J$8:$J$1161,'CE statale'!$A74,'pdc2019'!$Q$8:$Q$1161)</f>
        <v>11158000</v>
      </c>
      <c r="I74" s="162">
        <f>SUMIF('pdc2019'!$J$8:$J$1161,'CE statale'!$A74,'pdc2019'!$P$8:$P$1161)</f>
        <v>10532000</v>
      </c>
      <c r="J74" s="163">
        <f t="shared" si="2"/>
        <v>626000</v>
      </c>
      <c r="K74" s="164">
        <f t="shared" si="3"/>
        <v>5.9437903532092669E-2</v>
      </c>
      <c r="L74" s="147"/>
      <c r="M74" s="228">
        <f>SUMIF('pdc2019'!$J$8:$J$1161,'CE statale'!$A74,'pdc2019'!$N$8:$N$1161)</f>
        <v>10531483.140000001</v>
      </c>
    </row>
    <row r="75" spans="1:13" s="30" customFormat="1">
      <c r="A75" s="147" t="s">
        <v>2705</v>
      </c>
      <c r="B75" s="175"/>
      <c r="C75" s="154"/>
      <c r="D75" s="190"/>
      <c r="E75" s="159" t="s">
        <v>2665</v>
      </c>
      <c r="F75" s="519" t="s">
        <v>2706</v>
      </c>
      <c r="G75" s="520"/>
      <c r="H75" s="155">
        <f>SUMIF('pdc2019'!$J$8:$J$1161,'CE statale'!$A75,'pdc2019'!$Q$8:$Q$1161)</f>
        <v>0</v>
      </c>
      <c r="I75" s="155">
        <f>SUMIF('pdc2019'!$J$8:$J$1161,'CE statale'!$A75,'pdc2019'!$P$8:$P$1161)</f>
        <v>0</v>
      </c>
      <c r="J75" s="156">
        <f t="shared" si="2"/>
        <v>0</v>
      </c>
      <c r="K75" s="157" t="str">
        <f t="shared" si="3"/>
        <v xml:space="preserve">-    </v>
      </c>
      <c r="L75" s="152"/>
      <c r="M75" s="227">
        <f>SUMIF('pdc2019'!$J$8:$J$1161,'CE statale'!$A75,'pdc2019'!$N$8:$N$1161)</f>
        <v>0</v>
      </c>
    </row>
    <row r="76" spans="1:13" s="30" customFormat="1">
      <c r="A76" s="147" t="s">
        <v>2707</v>
      </c>
      <c r="B76" s="175"/>
      <c r="C76" s="154"/>
      <c r="D76" s="190"/>
      <c r="E76" s="159" t="s">
        <v>3347</v>
      </c>
      <c r="F76" s="519" t="s">
        <v>947</v>
      </c>
      <c r="G76" s="520"/>
      <c r="H76" s="162">
        <f>SUMIF('pdc2019'!$J$8:$J$1161,'CE statale'!$A76,'pdc2019'!$Q$8:$Q$1161)</f>
        <v>16569000</v>
      </c>
      <c r="I76" s="162">
        <f>SUMIF('pdc2019'!$J$8:$J$1161,'CE statale'!$A76,'pdc2019'!$P$8:$P$1161)</f>
        <v>15713000</v>
      </c>
      <c r="J76" s="163">
        <f t="shared" si="2"/>
        <v>856000</v>
      </c>
      <c r="K76" s="164">
        <f t="shared" si="3"/>
        <v>5.4477184496913383E-2</v>
      </c>
      <c r="L76" s="152"/>
      <c r="M76" s="228">
        <f>SUMIF('pdc2019'!$J$8:$J$1161,'CE statale'!$A76,'pdc2019'!$N$8:$N$1161)</f>
        <v>15463604.859999999</v>
      </c>
    </row>
    <row r="77" spans="1:13" s="30" customFormat="1">
      <c r="A77" s="147" t="s">
        <v>984</v>
      </c>
      <c r="B77" s="175"/>
      <c r="C77" s="154" t="s">
        <v>3378</v>
      </c>
      <c r="D77" s="514" t="s">
        <v>2708</v>
      </c>
      <c r="E77" s="514"/>
      <c r="F77" s="514"/>
      <c r="G77" s="515"/>
      <c r="H77" s="155">
        <f>SUMIF('pdc2019'!$J$8:$J$1161,'CE statale'!$A77,'pdc2019'!$Q$8:$Q$1161)</f>
        <v>1255000</v>
      </c>
      <c r="I77" s="155">
        <f>SUMIF('pdc2019'!$J$8:$J$1161,'CE statale'!$A77,'pdc2019'!$P$8:$P$1161)</f>
        <v>1255000</v>
      </c>
      <c r="J77" s="156">
        <f t="shared" si="2"/>
        <v>0</v>
      </c>
      <c r="K77" s="157">
        <f t="shared" si="3"/>
        <v>0</v>
      </c>
      <c r="L77" s="152"/>
      <c r="M77" s="227">
        <f>SUMIF('pdc2019'!$J$8:$J$1161,'CE statale'!$A77,'pdc2019'!$N$8:$N$1161)</f>
        <v>1254782.1200000001</v>
      </c>
    </row>
    <row r="78" spans="1:13" s="30" customFormat="1">
      <c r="A78" s="147"/>
      <c r="B78" s="175"/>
      <c r="C78" s="154" t="s">
        <v>2709</v>
      </c>
      <c r="D78" s="514" t="s">
        <v>1387</v>
      </c>
      <c r="E78" s="514"/>
      <c r="F78" s="514"/>
      <c r="G78" s="515"/>
      <c r="H78" s="155">
        <f>SUM(H79:H80)</f>
        <v>162000</v>
      </c>
      <c r="I78" s="155">
        <f>SUM(I79:I80)</f>
        <v>162000</v>
      </c>
      <c r="J78" s="156">
        <f t="shared" si="2"/>
        <v>0</v>
      </c>
      <c r="K78" s="157">
        <f t="shared" si="3"/>
        <v>0</v>
      </c>
      <c r="L78" s="152"/>
      <c r="M78" s="227">
        <f>SUM(M79:M80)</f>
        <v>227923.68</v>
      </c>
    </row>
    <row r="79" spans="1:13" s="11" customFormat="1">
      <c r="A79" s="147" t="s">
        <v>2710</v>
      </c>
      <c r="B79" s="191"/>
      <c r="C79" s="184"/>
      <c r="D79" s="188"/>
      <c r="E79" s="159" t="s">
        <v>2663</v>
      </c>
      <c r="F79" s="519" t="s">
        <v>2711</v>
      </c>
      <c r="G79" s="520"/>
      <c r="H79" s="162">
        <f>SUMIF('pdc2019'!$J$8:$J$1161,'CE statale'!$A79,'pdc2019'!$Q$8:$Q$1161)</f>
        <v>146000</v>
      </c>
      <c r="I79" s="162">
        <f>SUMIF('pdc2019'!$J$8:$J$1161,'CE statale'!$A79,'pdc2019'!$P$8:$P$1161)</f>
        <v>146000</v>
      </c>
      <c r="J79" s="163">
        <f t="shared" si="2"/>
        <v>0</v>
      </c>
      <c r="K79" s="164">
        <f t="shared" si="3"/>
        <v>0</v>
      </c>
      <c r="L79" s="147"/>
      <c r="M79" s="228">
        <f>SUMIF('pdc2019'!$J$8:$J$1161,'CE statale'!$A79,'pdc2019'!$N$8:$N$1161)</f>
        <v>487032.87</v>
      </c>
    </row>
    <row r="80" spans="1:13" s="11" customFormat="1">
      <c r="A80" s="147" t="s">
        <v>2712</v>
      </c>
      <c r="B80" s="191"/>
      <c r="C80" s="184"/>
      <c r="D80" s="188"/>
      <c r="E80" s="159" t="s">
        <v>2665</v>
      </c>
      <c r="F80" s="519" t="s">
        <v>2713</v>
      </c>
      <c r="G80" s="520"/>
      <c r="H80" s="162">
        <f>SUMIF('pdc2019'!$J$8:$J$1161,'CE statale'!$A80,'pdc2019'!$Q$8:$Q$1161)</f>
        <v>16000</v>
      </c>
      <c r="I80" s="162">
        <f>SUMIF('pdc2019'!$J$8:$J$1161,'CE statale'!$A80,'pdc2019'!$P$8:$P$1161)</f>
        <v>16000</v>
      </c>
      <c r="J80" s="163">
        <f t="shared" si="2"/>
        <v>0</v>
      </c>
      <c r="K80" s="164">
        <f t="shared" si="3"/>
        <v>0</v>
      </c>
      <c r="L80" s="147"/>
      <c r="M80" s="228">
        <f>SUMIF('pdc2019'!$J$8:$J$1161,'CE statale'!$A80,'pdc2019'!$N$8:$N$1161)</f>
        <v>-259109.19</v>
      </c>
    </row>
    <row r="81" spans="1:13" s="30" customFormat="1">
      <c r="A81" s="147"/>
      <c r="B81" s="191"/>
      <c r="C81" s="154" t="s">
        <v>2714</v>
      </c>
      <c r="D81" s="514" t="s">
        <v>2715</v>
      </c>
      <c r="E81" s="514"/>
      <c r="F81" s="514"/>
      <c r="G81" s="515"/>
      <c r="H81" s="155">
        <f>SUM(H82:H85)</f>
        <v>8717000</v>
      </c>
      <c r="I81" s="155">
        <f>SUM(I82:I85)</f>
        <v>37536000</v>
      </c>
      <c r="J81" s="156">
        <f t="shared" si="2"/>
        <v>-28819000</v>
      </c>
      <c r="K81" s="157">
        <f t="shared" si="3"/>
        <v>-0.7677696078431373</v>
      </c>
      <c r="L81" s="152"/>
      <c r="M81" s="227">
        <f>SUM(M82:M85)</f>
        <v>27003605.080000006</v>
      </c>
    </row>
    <row r="82" spans="1:13" s="11" customFormat="1">
      <c r="A82" s="147" t="s">
        <v>2716</v>
      </c>
      <c r="B82" s="191"/>
      <c r="C82" s="184"/>
      <c r="D82" s="188"/>
      <c r="E82" s="159" t="s">
        <v>2663</v>
      </c>
      <c r="F82" s="519" t="s">
        <v>1389</v>
      </c>
      <c r="G82" s="520"/>
      <c r="H82" s="162">
        <f>SUMIF('pdc2019'!$J$8:$J$1161,'CE statale'!$A82,'pdc2019'!$Q$8:$Q$1161)</f>
        <v>228000</v>
      </c>
      <c r="I82" s="162">
        <f>SUMIF('pdc2019'!$J$8:$J$1161,'CE statale'!$A82,'pdc2019'!$P$8:$P$1161)</f>
        <v>1047000</v>
      </c>
      <c r="J82" s="163">
        <f t="shared" si="2"/>
        <v>-819000</v>
      </c>
      <c r="K82" s="164">
        <f t="shared" si="3"/>
        <v>-0.7822349570200573</v>
      </c>
      <c r="L82" s="147"/>
      <c r="M82" s="228">
        <f>SUMIF('pdc2019'!$J$8:$J$1161,'CE statale'!$A82,'pdc2019'!$N$8:$N$1161)</f>
        <v>197688.28</v>
      </c>
    </row>
    <row r="83" spans="1:13" s="11" customFormat="1">
      <c r="A83" s="147" t="s">
        <v>2717</v>
      </c>
      <c r="B83" s="191"/>
      <c r="C83" s="184"/>
      <c r="D83" s="188"/>
      <c r="E83" s="159" t="s">
        <v>2665</v>
      </c>
      <c r="F83" s="519" t="s">
        <v>2718</v>
      </c>
      <c r="G83" s="520"/>
      <c r="H83" s="162">
        <f>SUMIF('pdc2019'!$J$8:$J$1161,'CE statale'!$A83,'pdc2019'!$Q$8:$Q$1161)</f>
        <v>45000</v>
      </c>
      <c r="I83" s="162">
        <f>SUMIF('pdc2019'!$J$8:$J$1161,'CE statale'!$A83,'pdc2019'!$P$8:$P$1161)</f>
        <v>45000</v>
      </c>
      <c r="J83" s="163">
        <f t="shared" si="2"/>
        <v>0</v>
      </c>
      <c r="K83" s="164">
        <f t="shared" si="3"/>
        <v>0</v>
      </c>
      <c r="L83" s="147"/>
      <c r="M83" s="228">
        <f>SUMIF('pdc2019'!$J$8:$J$1161,'CE statale'!$A83,'pdc2019'!$N$8:$N$1161)</f>
        <v>41164</v>
      </c>
    </row>
    <row r="84" spans="1:13" s="11" customFormat="1">
      <c r="A84" s="147" t="s">
        <v>2719</v>
      </c>
      <c r="B84" s="191"/>
      <c r="C84" s="184"/>
      <c r="D84" s="188"/>
      <c r="E84" s="159" t="s">
        <v>3347</v>
      </c>
      <c r="F84" s="519" t="s">
        <v>2720</v>
      </c>
      <c r="G84" s="520"/>
      <c r="H84" s="162">
        <f>SUMIF('pdc2019'!$J$8:$J$1161,'CE statale'!$A84,'pdc2019'!$Q$8:$Q$1161)</f>
        <v>0</v>
      </c>
      <c r="I84" s="162">
        <f>SUMIF('pdc2019'!$J$8:$J$1161,'CE statale'!$A84,'pdc2019'!$P$8:$P$1161)</f>
        <v>28000000</v>
      </c>
      <c r="J84" s="163">
        <f t="shared" si="2"/>
        <v>-28000000</v>
      </c>
      <c r="K84" s="164">
        <f t="shared" si="3"/>
        <v>-1</v>
      </c>
      <c r="L84" s="147"/>
      <c r="M84" s="228">
        <f>SUMIF('pdc2019'!$J$8:$J$1161,'CE statale'!$A84,'pdc2019'!$N$8:$N$1161)</f>
        <v>8082563.1099999994</v>
      </c>
    </row>
    <row r="85" spans="1:13" s="11" customFormat="1">
      <c r="A85" s="147" t="s">
        <v>2721</v>
      </c>
      <c r="B85" s="191"/>
      <c r="C85" s="184"/>
      <c r="D85" s="188"/>
      <c r="E85" s="159" t="s">
        <v>3355</v>
      </c>
      <c r="F85" s="519" t="s">
        <v>2556</v>
      </c>
      <c r="G85" s="520"/>
      <c r="H85" s="162">
        <f>SUMIF('pdc2019'!$J$8:$J$1161,'CE statale'!$A85,'pdc2019'!$Q$8:$Q$1161)</f>
        <v>8444000</v>
      </c>
      <c r="I85" s="162">
        <f>SUMIF('pdc2019'!$J$8:$J$1161,'CE statale'!$A85,'pdc2019'!$P$8:$P$1161)</f>
        <v>8444000</v>
      </c>
      <c r="J85" s="163">
        <f t="shared" si="2"/>
        <v>0</v>
      </c>
      <c r="K85" s="164">
        <f t="shared" si="3"/>
        <v>0</v>
      </c>
      <c r="L85" s="147"/>
      <c r="M85" s="228">
        <f>SUMIF('pdc2019'!$J$8:$J$1161,'CE statale'!$A85,'pdc2019'!$N$8:$N$1161)</f>
        <v>18682189.690000005</v>
      </c>
    </row>
    <row r="86" spans="1:13" s="30" customFormat="1">
      <c r="A86" s="147"/>
      <c r="B86" s="176"/>
      <c r="C86" s="177" t="s">
        <v>2722</v>
      </c>
      <c r="D86" s="177"/>
      <c r="E86" s="177"/>
      <c r="F86" s="177"/>
      <c r="G86" s="178"/>
      <c r="H86" s="179">
        <f>H39+H42+H60+H64+H65+H66+H72+H73+H77+H78+H81</f>
        <v>1435247061.1900001</v>
      </c>
      <c r="I86" s="179">
        <f>I39+I42+I60+I64+I65+I66+I72+I73+I77+I78+I81</f>
        <v>1424023812</v>
      </c>
      <c r="J86" s="180">
        <f t="shared" si="2"/>
        <v>11223249.190000057</v>
      </c>
      <c r="K86" s="181">
        <f t="shared" si="3"/>
        <v>7.8813634262458934E-3</v>
      </c>
      <c r="L86" s="152"/>
      <c r="M86" s="230">
        <f>M39+M42+M60+M64+M65+M66+M72+M73+M77+M78+M81</f>
        <v>1328673535.8699999</v>
      </c>
    </row>
    <row r="87" spans="1:13" s="11" customFormat="1" ht="15.75" thickBot="1">
      <c r="A87" s="147"/>
      <c r="B87" s="191"/>
      <c r="C87" s="159"/>
      <c r="D87" s="188"/>
      <c r="E87" s="185"/>
      <c r="F87" s="188"/>
      <c r="G87" s="189"/>
      <c r="H87" s="162"/>
      <c r="I87" s="162"/>
      <c r="J87" s="163"/>
      <c r="K87" s="164"/>
      <c r="L87" s="147"/>
      <c r="M87" s="228"/>
    </row>
    <row r="88" spans="1:13" s="32" customFormat="1" ht="16.5" thickTop="1" thickBot="1">
      <c r="A88" s="192"/>
      <c r="B88" s="516" t="s">
        <v>2723</v>
      </c>
      <c r="C88" s="517"/>
      <c r="D88" s="517"/>
      <c r="E88" s="517"/>
      <c r="F88" s="517"/>
      <c r="G88" s="518"/>
      <c r="H88" s="196">
        <f>H36-H86</f>
        <v>38512500</v>
      </c>
      <c r="I88" s="196">
        <f>I36-I86</f>
        <v>36401497.769999981</v>
      </c>
      <c r="J88" s="197">
        <f>H88-I88</f>
        <v>2111002.2300000191</v>
      </c>
      <c r="K88" s="198">
        <f>IF(I88=0,"-    ",J88/I88)</f>
        <v>5.7992180523401035E-2</v>
      </c>
      <c r="L88" s="199"/>
      <c r="M88" s="231">
        <f>M36-M86</f>
        <v>53677634.860000134</v>
      </c>
    </row>
    <row r="89" spans="1:13" s="32" customFormat="1" ht="15.75" thickTop="1">
      <c r="A89" s="192"/>
      <c r="B89" s="200"/>
      <c r="C89" s="201"/>
      <c r="D89" s="201"/>
      <c r="E89" s="202"/>
      <c r="F89" s="203"/>
      <c r="G89" s="204"/>
      <c r="H89" s="205"/>
      <c r="I89" s="205"/>
      <c r="J89" s="206"/>
      <c r="K89" s="207"/>
      <c r="L89" s="199"/>
      <c r="M89" s="232"/>
    </row>
    <row r="90" spans="1:13" s="30" customFormat="1">
      <c r="A90" s="147"/>
      <c r="B90" s="153" t="s">
        <v>2109</v>
      </c>
      <c r="C90" s="521" t="s">
        <v>1392</v>
      </c>
      <c r="D90" s="521"/>
      <c r="E90" s="521"/>
      <c r="F90" s="521"/>
      <c r="G90" s="522"/>
      <c r="H90" s="155"/>
      <c r="I90" s="155"/>
      <c r="J90" s="156"/>
      <c r="K90" s="157"/>
      <c r="L90" s="152"/>
      <c r="M90" s="227"/>
    </row>
    <row r="91" spans="1:13" s="30" customFormat="1">
      <c r="A91" s="147" t="s">
        <v>2724</v>
      </c>
      <c r="B91" s="175"/>
      <c r="C91" s="154" t="s">
        <v>2661</v>
      </c>
      <c r="D91" s="514" t="s">
        <v>2725</v>
      </c>
      <c r="E91" s="514"/>
      <c r="F91" s="514"/>
      <c r="G91" s="515"/>
      <c r="H91" s="155">
        <f>SUMIF('pdc2019'!$J$8:$J$1161,'CE statale'!$A91,'pdc2019'!$Q$8:$Q$1161)</f>
        <v>10000</v>
      </c>
      <c r="I91" s="155">
        <f>SUMIF('pdc2019'!$J$8:$J$1161,'CE statale'!$A91,'pdc2019'!$P$8:$P$1161)</f>
        <v>10000</v>
      </c>
      <c r="J91" s="156">
        <f>H91-I91</f>
        <v>0</v>
      </c>
      <c r="K91" s="157">
        <f>IF(I91=0,"-    ",J91/I91)</f>
        <v>0</v>
      </c>
      <c r="L91" s="152"/>
      <c r="M91" s="227">
        <f>SUMIF('pdc2019'!$J$8:$J$1161,'CE statale'!$A91,'pdc2019'!$N$8:$N$1161)</f>
        <v>9160.9500000000007</v>
      </c>
    </row>
    <row r="92" spans="1:13" s="30" customFormat="1">
      <c r="A92" s="147" t="s">
        <v>2726</v>
      </c>
      <c r="B92" s="175"/>
      <c r="C92" s="154" t="s">
        <v>2670</v>
      </c>
      <c r="D92" s="514" t="s">
        <v>2727</v>
      </c>
      <c r="E92" s="514"/>
      <c r="F92" s="514"/>
      <c r="G92" s="515"/>
      <c r="H92" s="155">
        <f>SUMIF('pdc2019'!$J$8:$J$1161,'CE statale'!$A92,'pdc2019'!$Q$8:$Q$1161)</f>
        <v>21000</v>
      </c>
      <c r="I92" s="155">
        <f>SUMIF('pdc2019'!$J$8:$J$1161,'CE statale'!$A92,'pdc2019'!$P$8:$P$1161)</f>
        <v>25000</v>
      </c>
      <c r="J92" s="156">
        <f>H92-I92</f>
        <v>-4000</v>
      </c>
      <c r="K92" s="157">
        <f>IF(I92=0,"-    ",J92/I92)</f>
        <v>-0.16</v>
      </c>
      <c r="L92" s="152"/>
      <c r="M92" s="227">
        <f>SUMIF('pdc2019'!$J$8:$J$1161,'CE statale'!$A92,'pdc2019'!$N$8:$N$1161)</f>
        <v>106262.66999999998</v>
      </c>
    </row>
    <row r="93" spans="1:13" s="30" customFormat="1">
      <c r="A93" s="147"/>
      <c r="B93" s="176"/>
      <c r="C93" s="177" t="s">
        <v>2728</v>
      </c>
      <c r="D93" s="177"/>
      <c r="E93" s="177"/>
      <c r="F93" s="177"/>
      <c r="G93" s="178"/>
      <c r="H93" s="179">
        <f>+H91-H92</f>
        <v>-11000</v>
      </c>
      <c r="I93" s="179">
        <f>+I91-I92</f>
        <v>-15000</v>
      </c>
      <c r="J93" s="180">
        <f>H93-I93</f>
        <v>4000</v>
      </c>
      <c r="K93" s="181">
        <f>IF(I93=0,"-    ",J93/I93)</f>
        <v>-0.26666666666666666</v>
      </c>
      <c r="L93" s="152"/>
      <c r="M93" s="230">
        <f>+M91-M92</f>
        <v>-97101.719999999987</v>
      </c>
    </row>
    <row r="94" spans="1:13" s="11" customFormat="1">
      <c r="A94" s="147"/>
      <c r="B94" s="182"/>
      <c r="C94" s="159"/>
      <c r="D94" s="188"/>
      <c r="E94" s="183"/>
      <c r="F94" s="188"/>
      <c r="G94" s="189"/>
      <c r="H94" s="162"/>
      <c r="I94" s="162"/>
      <c r="J94" s="163"/>
      <c r="K94" s="164"/>
      <c r="L94" s="147"/>
      <c r="M94" s="228"/>
    </row>
    <row r="95" spans="1:13" s="30" customFormat="1">
      <c r="A95" s="147"/>
      <c r="B95" s="153" t="s">
        <v>2210</v>
      </c>
      <c r="C95" s="521" t="s">
        <v>1394</v>
      </c>
      <c r="D95" s="521"/>
      <c r="E95" s="521"/>
      <c r="F95" s="521"/>
      <c r="G95" s="522"/>
      <c r="H95" s="155"/>
      <c r="I95" s="155"/>
      <c r="J95" s="156"/>
      <c r="K95" s="157"/>
      <c r="L95" s="152"/>
      <c r="M95" s="227"/>
    </row>
    <row r="96" spans="1:13" s="30" customFormat="1">
      <c r="A96" s="147" t="s">
        <v>743</v>
      </c>
      <c r="B96" s="175"/>
      <c r="C96" s="154" t="s">
        <v>2661</v>
      </c>
      <c r="D96" s="514" t="s">
        <v>742</v>
      </c>
      <c r="E96" s="514"/>
      <c r="F96" s="514"/>
      <c r="G96" s="515"/>
      <c r="H96" s="155">
        <f>SUMIF('pdc2019'!$J$8:$J$1161,'CE statale'!$A96,'pdc2019'!$Q$8:$Q$1161)</f>
        <v>0</v>
      </c>
      <c r="I96" s="155">
        <f>SUMIF('pdc2019'!$J$8:$J$1161,'CE statale'!$A96,'pdc2019'!$P$8:$P$1161)</f>
        <v>0</v>
      </c>
      <c r="J96" s="156">
        <f>H96-I96</f>
        <v>0</v>
      </c>
      <c r="K96" s="157" t="str">
        <f>IF(I96=0,"-    ",J96/I96)</f>
        <v xml:space="preserve">-    </v>
      </c>
      <c r="L96" s="152"/>
      <c r="M96" s="227">
        <f>SUMIF('pdc2019'!$J$8:$J$1161,'CE statale'!$A96,'pdc2019'!$N$8:$N$1161)</f>
        <v>8744.9699999999993</v>
      </c>
    </row>
    <row r="97" spans="1:13" s="30" customFormat="1">
      <c r="A97" s="147" t="s">
        <v>1684</v>
      </c>
      <c r="B97" s="175"/>
      <c r="C97" s="154" t="s">
        <v>2670</v>
      </c>
      <c r="D97" s="514" t="s">
        <v>1683</v>
      </c>
      <c r="E97" s="514"/>
      <c r="F97" s="514"/>
      <c r="G97" s="515"/>
      <c r="H97" s="155">
        <f>SUMIF('pdc2019'!$J$8:$J$1161,'CE statale'!$A97,'pdc2019'!$Q$8:$Q$1161)</f>
        <v>0</v>
      </c>
      <c r="I97" s="155">
        <f>SUMIF('pdc2019'!$J$8:$J$1161,'CE statale'!$A97,'pdc2019'!$P$8:$P$1161)</f>
        <v>0</v>
      </c>
      <c r="J97" s="156">
        <f>H97-I97</f>
        <v>0</v>
      </c>
      <c r="K97" s="157" t="str">
        <f>IF(I97=0,"-    ",J97/I97)</f>
        <v xml:space="preserve">-    </v>
      </c>
      <c r="L97" s="152"/>
      <c r="M97" s="227">
        <f>SUMIF('pdc2019'!$J$8:$J$1161,'CE statale'!$A97,'pdc2019'!$N$8:$N$1161)</f>
        <v>0</v>
      </c>
    </row>
    <row r="98" spans="1:13" s="30" customFormat="1">
      <c r="A98" s="147"/>
      <c r="B98" s="176"/>
      <c r="C98" s="177" t="s">
        <v>2729</v>
      </c>
      <c r="D98" s="177"/>
      <c r="E98" s="177"/>
      <c r="F98" s="177"/>
      <c r="G98" s="178"/>
      <c r="H98" s="179">
        <f>H96-H97</f>
        <v>0</v>
      </c>
      <c r="I98" s="179">
        <f>I96-I97</f>
        <v>0</v>
      </c>
      <c r="J98" s="180">
        <f>H98-I98</f>
        <v>0</v>
      </c>
      <c r="K98" s="181" t="str">
        <f>IF(I98=0,"-    ",J98/I98)</f>
        <v xml:space="preserve">-    </v>
      </c>
      <c r="L98" s="152"/>
      <c r="M98" s="230">
        <f>M96-M97</f>
        <v>8744.9699999999993</v>
      </c>
    </row>
    <row r="99" spans="1:13" s="11" customFormat="1">
      <c r="A99" s="147"/>
      <c r="B99" s="182"/>
      <c r="C99" s="159"/>
      <c r="D99" s="185"/>
      <c r="E99" s="183"/>
      <c r="F99" s="160"/>
      <c r="G99" s="161"/>
      <c r="H99" s="162"/>
      <c r="I99" s="162"/>
      <c r="J99" s="163"/>
      <c r="K99" s="164"/>
      <c r="L99" s="147"/>
      <c r="M99" s="228"/>
    </row>
    <row r="100" spans="1:13" s="30" customFormat="1">
      <c r="A100" s="147"/>
      <c r="B100" s="153" t="s">
        <v>1397</v>
      </c>
      <c r="C100" s="521" t="s">
        <v>1399</v>
      </c>
      <c r="D100" s="521"/>
      <c r="E100" s="521"/>
      <c r="F100" s="521"/>
      <c r="G100" s="522"/>
      <c r="H100" s="155"/>
      <c r="I100" s="155"/>
      <c r="J100" s="156"/>
      <c r="K100" s="157"/>
      <c r="L100" s="152"/>
      <c r="M100" s="227"/>
    </row>
    <row r="101" spans="1:13" s="30" customFormat="1">
      <c r="A101" s="147"/>
      <c r="B101" s="175"/>
      <c r="C101" s="154" t="s">
        <v>2661</v>
      </c>
      <c r="D101" s="514" t="s">
        <v>2730</v>
      </c>
      <c r="E101" s="514"/>
      <c r="F101" s="514"/>
      <c r="G101" s="515"/>
      <c r="H101" s="155">
        <f>SUM(H102:H103)</f>
        <v>5020000</v>
      </c>
      <c r="I101" s="155">
        <f>SUM(I102:I103)</f>
        <v>7018040</v>
      </c>
      <c r="J101" s="156">
        <f t="shared" ref="J101:J107" si="4">H101-I101</f>
        <v>-1998040</v>
      </c>
      <c r="K101" s="157">
        <f t="shared" ref="K101:K107" si="5">IF(I101=0,"-    ",J101/I101)</f>
        <v>-0.28470057166958296</v>
      </c>
      <c r="L101" s="152"/>
      <c r="M101" s="227">
        <f>SUM(M102:M103)</f>
        <v>22435906.110000003</v>
      </c>
    </row>
    <row r="102" spans="1:13" s="11" customFormat="1">
      <c r="A102" s="147" t="s">
        <v>2</v>
      </c>
      <c r="B102" s="182"/>
      <c r="C102" s="184"/>
      <c r="D102" s="188"/>
      <c r="E102" s="159" t="s">
        <v>2663</v>
      </c>
      <c r="F102" s="519" t="s">
        <v>1</v>
      </c>
      <c r="G102" s="520"/>
      <c r="H102" s="162">
        <f>SUMIF('pdc2019'!$J$8:$J$1161,'CE statale'!$A102,'pdc2019'!$Q$8:$Q$1161)</f>
        <v>0</v>
      </c>
      <c r="I102" s="162">
        <f>SUMIF('pdc2019'!$J$8:$J$1161,'CE statale'!$A102,'pdc2019'!$P$8:$P$1161)</f>
        <v>0</v>
      </c>
      <c r="J102" s="163">
        <f t="shared" si="4"/>
        <v>0</v>
      </c>
      <c r="K102" s="164" t="str">
        <f t="shared" si="5"/>
        <v xml:space="preserve">-    </v>
      </c>
      <c r="L102" s="147"/>
      <c r="M102" s="228">
        <f>SUMIF('pdc2019'!$J$8:$J$1161,'CE statale'!$A102,'pdc2019'!$N$8:$N$1161)</f>
        <v>0</v>
      </c>
    </row>
    <row r="103" spans="1:13" s="11" customFormat="1">
      <c r="A103" s="147" t="s">
        <v>712</v>
      </c>
      <c r="B103" s="182"/>
      <c r="C103" s="184"/>
      <c r="D103" s="188"/>
      <c r="E103" s="159" t="s">
        <v>2665</v>
      </c>
      <c r="F103" s="519" t="s">
        <v>717</v>
      </c>
      <c r="G103" s="520"/>
      <c r="H103" s="162">
        <f>SUMIF('pdc2019'!$J$8:$J$1161,'CE statale'!$A103,'pdc2019'!$Q$8:$Q$1161)</f>
        <v>5020000</v>
      </c>
      <c r="I103" s="162">
        <f>SUMIF('pdc2019'!$J$8:$J$1161,'CE statale'!$A103,'pdc2019'!$P$8:$P$1161)</f>
        <v>7018040</v>
      </c>
      <c r="J103" s="163">
        <f t="shared" si="4"/>
        <v>-1998040</v>
      </c>
      <c r="K103" s="164">
        <f t="shared" si="5"/>
        <v>-0.28470057166958296</v>
      </c>
      <c r="L103" s="147"/>
      <c r="M103" s="228">
        <f>SUMIF('pdc2019'!$J$8:$J$1161,'CE statale'!$A103,'pdc2019'!$N$8:$N$1161)</f>
        <v>22435906.110000003</v>
      </c>
    </row>
    <row r="104" spans="1:13" s="30" customFormat="1">
      <c r="A104" s="147"/>
      <c r="B104" s="175"/>
      <c r="C104" s="154" t="s">
        <v>2670</v>
      </c>
      <c r="D104" s="514" t="s">
        <v>2731</v>
      </c>
      <c r="E104" s="514"/>
      <c r="F104" s="514"/>
      <c r="G104" s="515"/>
      <c r="H104" s="155">
        <f>SUM(H105:H106)</f>
        <v>154500</v>
      </c>
      <c r="I104" s="155">
        <f>SUM(I105:I106)</f>
        <v>1003150</v>
      </c>
      <c r="J104" s="156">
        <f t="shared" si="4"/>
        <v>-848650</v>
      </c>
      <c r="K104" s="157">
        <f t="shared" si="5"/>
        <v>-0.84598514678761905</v>
      </c>
      <c r="L104" s="152"/>
      <c r="M104" s="227">
        <f>SUM(M105:M106)</f>
        <v>7520246.5700000003</v>
      </c>
    </row>
    <row r="105" spans="1:13" s="11" customFormat="1">
      <c r="A105" s="147" t="s">
        <v>1707</v>
      </c>
      <c r="B105" s="182"/>
      <c r="C105" s="184"/>
      <c r="D105" s="188"/>
      <c r="E105" s="159" t="s">
        <v>2663</v>
      </c>
      <c r="F105" s="519" t="s">
        <v>1704</v>
      </c>
      <c r="G105" s="520"/>
      <c r="H105" s="162">
        <f>SUMIF('pdc2019'!$J$8:$J$1161,'CE statale'!$A105,'pdc2019'!$Q$8:$Q$1161)</f>
        <v>52000</v>
      </c>
      <c r="I105" s="162">
        <f>SUMIF('pdc2019'!$J$8:$J$1161,'CE statale'!$A105,'pdc2019'!$P$8:$P$1161)</f>
        <v>52000</v>
      </c>
      <c r="J105" s="163">
        <f t="shared" si="4"/>
        <v>0</v>
      </c>
      <c r="K105" s="164">
        <f t="shared" si="5"/>
        <v>0</v>
      </c>
      <c r="L105" s="147"/>
      <c r="M105" s="228">
        <f>SUMIF('pdc2019'!$J$8:$J$1161,'CE statale'!$A105,'pdc2019'!$N$8:$N$1161)</f>
        <v>68308.709999999992</v>
      </c>
    </row>
    <row r="106" spans="1:13" s="11" customFormat="1">
      <c r="A106" s="147" t="s">
        <v>1661</v>
      </c>
      <c r="B106" s="182"/>
      <c r="C106" s="184"/>
      <c r="D106" s="188"/>
      <c r="E106" s="159" t="s">
        <v>2665</v>
      </c>
      <c r="F106" s="519" t="s">
        <v>1665</v>
      </c>
      <c r="G106" s="520"/>
      <c r="H106" s="162">
        <f>SUMIF('pdc2019'!$J$8:$J$1161,'CE statale'!$A106,'pdc2019'!$Q$8:$Q$1161)</f>
        <v>102500</v>
      </c>
      <c r="I106" s="162">
        <f>SUMIF('pdc2019'!$J$8:$J$1161,'CE statale'!$A106,'pdc2019'!$P$8:$P$1161)</f>
        <v>951150</v>
      </c>
      <c r="J106" s="163">
        <f t="shared" si="4"/>
        <v>-848650</v>
      </c>
      <c r="K106" s="164">
        <f t="shared" si="5"/>
        <v>-0.89223571466119955</v>
      </c>
      <c r="L106" s="147"/>
      <c r="M106" s="228">
        <f>SUMIF('pdc2019'!$J$8:$J$1161,'CE statale'!$A106,'pdc2019'!$N$8:$N$1161)</f>
        <v>7451937.8600000003</v>
      </c>
    </row>
    <row r="107" spans="1:13" s="30" customFormat="1">
      <c r="A107" s="147"/>
      <c r="B107" s="176"/>
      <c r="C107" s="177" t="s">
        <v>2732</v>
      </c>
      <c r="D107" s="177"/>
      <c r="E107" s="177"/>
      <c r="F107" s="177"/>
      <c r="G107" s="178"/>
      <c r="H107" s="179">
        <f>H101-H104</f>
        <v>4865500</v>
      </c>
      <c r="I107" s="179">
        <f>I101-I104</f>
        <v>6014890</v>
      </c>
      <c r="J107" s="180">
        <f t="shared" si="4"/>
        <v>-1149390</v>
      </c>
      <c r="K107" s="181">
        <f t="shared" si="5"/>
        <v>-0.19109077638992567</v>
      </c>
      <c r="L107" s="152"/>
      <c r="M107" s="230">
        <f>M101-M104</f>
        <v>14915659.540000003</v>
      </c>
    </row>
    <row r="108" spans="1:13" s="11" customFormat="1" ht="15.75" thickBot="1">
      <c r="A108" s="147"/>
      <c r="B108" s="191"/>
      <c r="C108" s="159"/>
      <c r="D108" s="188"/>
      <c r="E108" s="185"/>
      <c r="F108" s="188"/>
      <c r="G108" s="189"/>
      <c r="H108" s="162"/>
      <c r="I108" s="162"/>
      <c r="J108" s="163"/>
      <c r="K108" s="164"/>
      <c r="L108" s="147"/>
      <c r="M108" s="228"/>
    </row>
    <row r="109" spans="1:13" s="32" customFormat="1" ht="16.5" thickTop="1" thickBot="1">
      <c r="A109" s="192"/>
      <c r="B109" s="193" t="s">
        <v>2733</v>
      </c>
      <c r="C109" s="194"/>
      <c r="D109" s="194"/>
      <c r="E109" s="194"/>
      <c r="F109" s="194"/>
      <c r="G109" s="195"/>
      <c r="H109" s="196">
        <f>H88+H93+H98+H107</f>
        <v>43367000</v>
      </c>
      <c r="I109" s="196">
        <f>I88+I93+I98+I107</f>
        <v>42401387.769999981</v>
      </c>
      <c r="J109" s="197">
        <f>H109-I109</f>
        <v>965612.23000001907</v>
      </c>
      <c r="K109" s="198">
        <f>IF(I109=0,"-    ",J109/I109)</f>
        <v>2.2773127974910608E-2</v>
      </c>
      <c r="L109" s="199"/>
      <c r="M109" s="231">
        <f>M88+M93+M98+M107</f>
        <v>68504937.65000014</v>
      </c>
    </row>
    <row r="110" spans="1:13" s="32" customFormat="1" ht="15.75" thickTop="1">
      <c r="A110" s="192"/>
      <c r="B110" s="200"/>
      <c r="C110" s="201"/>
      <c r="D110" s="201"/>
      <c r="E110" s="202"/>
      <c r="F110" s="203"/>
      <c r="G110" s="204"/>
      <c r="H110" s="205"/>
      <c r="I110" s="205"/>
      <c r="J110" s="206"/>
      <c r="K110" s="207"/>
      <c r="L110" s="199"/>
      <c r="M110" s="232"/>
    </row>
    <row r="111" spans="1:13" s="30" customFormat="1">
      <c r="A111" s="147"/>
      <c r="B111" s="153" t="s">
        <v>2734</v>
      </c>
      <c r="C111" s="521" t="s">
        <v>2735</v>
      </c>
      <c r="D111" s="521"/>
      <c r="E111" s="521"/>
      <c r="F111" s="521"/>
      <c r="G111" s="522"/>
      <c r="H111" s="155"/>
      <c r="I111" s="155"/>
      <c r="J111" s="156"/>
      <c r="K111" s="157"/>
      <c r="L111" s="152"/>
      <c r="M111" s="227"/>
    </row>
    <row r="112" spans="1:13" s="30" customFormat="1">
      <c r="A112" s="147"/>
      <c r="B112" s="175"/>
      <c r="C112" s="154" t="s">
        <v>2661</v>
      </c>
      <c r="D112" s="514" t="s">
        <v>1726</v>
      </c>
      <c r="E112" s="514"/>
      <c r="F112" s="514"/>
      <c r="G112" s="515"/>
      <c r="H112" s="155">
        <f>SUM(H113:H116)</f>
        <v>43367000</v>
      </c>
      <c r="I112" s="155">
        <f>SUM(I113:I116)</f>
        <v>41585000</v>
      </c>
      <c r="J112" s="156">
        <f t="shared" ref="J112:J119" si="6">H112-I112</f>
        <v>1782000</v>
      </c>
      <c r="K112" s="157">
        <f t="shared" ref="K112:K119" si="7">IF(I112=0,"-    ",J112/I112)</f>
        <v>4.2851989900204397E-2</v>
      </c>
      <c r="L112" s="152"/>
      <c r="M112" s="227">
        <f>SUM(M113:M116)</f>
        <v>40872542.560000002</v>
      </c>
    </row>
    <row r="113" spans="1:13" s="11" customFormat="1">
      <c r="A113" s="147" t="s">
        <v>2736</v>
      </c>
      <c r="B113" s="191"/>
      <c r="C113" s="184"/>
      <c r="D113" s="188"/>
      <c r="E113" s="159" t="s">
        <v>2663</v>
      </c>
      <c r="F113" s="519" t="s">
        <v>2358</v>
      </c>
      <c r="G113" s="520"/>
      <c r="H113" s="162">
        <f>SUMIF('pdc2019'!$J$8:$J$1161,'CE statale'!$A113,'pdc2019'!$Q$8:$Q$1161)</f>
        <v>43035000</v>
      </c>
      <c r="I113" s="162">
        <f>SUMIF('pdc2019'!$J$8:$J$1161,'CE statale'!$A113,'pdc2019'!$P$8:$P$1161)</f>
        <v>41200000</v>
      </c>
      <c r="J113" s="163">
        <f t="shared" si="6"/>
        <v>1835000</v>
      </c>
      <c r="K113" s="164">
        <f t="shared" si="7"/>
        <v>4.4538834951456309E-2</v>
      </c>
      <c r="L113" s="147"/>
      <c r="M113" s="228">
        <f>SUMIF('pdc2019'!$J$8:$J$1161,'CE statale'!$A113,'pdc2019'!$N$8:$N$1161)</f>
        <v>40491844.020000003</v>
      </c>
    </row>
    <row r="114" spans="1:13" s="11" customFormat="1">
      <c r="A114" s="147" t="s">
        <v>2737</v>
      </c>
      <c r="B114" s="191"/>
      <c r="C114" s="184"/>
      <c r="D114" s="188"/>
      <c r="E114" s="159" t="s">
        <v>2665</v>
      </c>
      <c r="F114" s="519" t="s">
        <v>2360</v>
      </c>
      <c r="G114" s="520"/>
      <c r="H114" s="162">
        <f>SUMIF('pdc2019'!$J$8:$J$1161,'CE statale'!$A114,'pdc2019'!$Q$8:$Q$1161)</f>
        <v>202000</v>
      </c>
      <c r="I114" s="162">
        <f>SUMIF('pdc2019'!$J$8:$J$1161,'CE statale'!$A114,'pdc2019'!$P$8:$P$1161)</f>
        <v>240000</v>
      </c>
      <c r="J114" s="163">
        <f t="shared" si="6"/>
        <v>-38000</v>
      </c>
      <c r="K114" s="164">
        <f t="shared" si="7"/>
        <v>-0.15833333333333333</v>
      </c>
      <c r="L114" s="147"/>
      <c r="M114" s="228">
        <f>SUMIF('pdc2019'!$J$8:$J$1161,'CE statale'!$A114,'pdc2019'!$N$8:$N$1161)</f>
        <v>220279.42</v>
      </c>
    </row>
    <row r="115" spans="1:13" s="11" customFormat="1">
      <c r="A115" s="147" t="s">
        <v>2738</v>
      </c>
      <c r="B115" s="191"/>
      <c r="C115" s="184"/>
      <c r="D115" s="188"/>
      <c r="E115" s="159" t="s">
        <v>3347</v>
      </c>
      <c r="F115" s="519" t="s">
        <v>1728</v>
      </c>
      <c r="G115" s="520"/>
      <c r="H115" s="162">
        <f>SUMIF('pdc2019'!$J$8:$J$1161,'CE statale'!$A115,'pdc2019'!$Q$8:$Q$1161)</f>
        <v>130000</v>
      </c>
      <c r="I115" s="162">
        <f>SUMIF('pdc2019'!$J$8:$J$1161,'CE statale'!$A115,'pdc2019'!$P$8:$P$1161)</f>
        <v>145000</v>
      </c>
      <c r="J115" s="163">
        <f t="shared" si="6"/>
        <v>-15000</v>
      </c>
      <c r="K115" s="164">
        <f t="shared" si="7"/>
        <v>-0.10344827586206896</v>
      </c>
      <c r="L115" s="147"/>
      <c r="M115" s="228">
        <f>SUMIF('pdc2019'!$J$8:$J$1161,'CE statale'!$A115,'pdc2019'!$N$8:$N$1161)</f>
        <v>160419.12</v>
      </c>
    </row>
    <row r="116" spans="1:13" s="11" customFormat="1">
      <c r="A116" s="147" t="s">
        <v>2739</v>
      </c>
      <c r="B116" s="191"/>
      <c r="C116" s="184"/>
      <c r="D116" s="188"/>
      <c r="E116" s="159" t="s">
        <v>3355</v>
      </c>
      <c r="F116" s="519" t="s">
        <v>2364</v>
      </c>
      <c r="G116" s="520"/>
      <c r="H116" s="162">
        <f>SUMIF('pdc2019'!$J$8:$J$1161,'CE statale'!$A116,'pdc2019'!$Q$8:$Q$1161)</f>
        <v>0</v>
      </c>
      <c r="I116" s="162">
        <f>SUMIF('pdc2019'!$J$8:$J$1161,'CE statale'!$A116,'pdc2019'!$P$8:$P$1161)</f>
        <v>0</v>
      </c>
      <c r="J116" s="163">
        <f t="shared" si="6"/>
        <v>0</v>
      </c>
      <c r="K116" s="164" t="str">
        <f t="shared" si="7"/>
        <v xml:space="preserve">-    </v>
      </c>
      <c r="L116" s="147"/>
      <c r="M116" s="228">
        <f>SUMIF('pdc2019'!$J$8:$J$1161,'CE statale'!$A116,'pdc2019'!$N$8:$N$1161)</f>
        <v>0</v>
      </c>
    </row>
    <row r="117" spans="1:13" s="30" customFormat="1">
      <c r="A117" s="147" t="s">
        <v>2740</v>
      </c>
      <c r="B117" s="175"/>
      <c r="C117" s="154" t="s">
        <v>2670</v>
      </c>
      <c r="D117" s="514" t="s">
        <v>1713</v>
      </c>
      <c r="E117" s="514"/>
      <c r="F117" s="514"/>
      <c r="G117" s="515"/>
      <c r="H117" s="155">
        <f>SUMIF('pdc2019'!$J$8:$J$1161,'CE statale'!$A117,'pdc2019'!$Q$8:$Q$1161)</f>
        <v>0</v>
      </c>
      <c r="I117" s="155">
        <f>SUMIF('pdc2019'!$J$8:$J$1161,'CE statale'!$A117,'pdc2019'!$P$8:$P$1161)</f>
        <v>0</v>
      </c>
      <c r="J117" s="156">
        <f t="shared" si="6"/>
        <v>0</v>
      </c>
      <c r="K117" s="157" t="str">
        <f t="shared" si="7"/>
        <v xml:space="preserve">-    </v>
      </c>
      <c r="L117" s="152"/>
      <c r="M117" s="227">
        <f>SUMIF('pdc2019'!$J$8:$J$1161,'CE statale'!$A117,'pdc2019'!$N$8:$N$1161)</f>
        <v>0</v>
      </c>
    </row>
    <row r="118" spans="1:13" s="30" customFormat="1">
      <c r="A118" s="147" t="s">
        <v>983</v>
      </c>
      <c r="B118" s="175"/>
      <c r="C118" s="154" t="s">
        <v>2673</v>
      </c>
      <c r="D118" s="514" t="s">
        <v>2741</v>
      </c>
      <c r="E118" s="514"/>
      <c r="F118" s="514"/>
      <c r="G118" s="515"/>
      <c r="H118" s="155">
        <f>SUMIF('pdc2019'!$J$8:$J$1161,'CE statale'!$A118,'pdc2019'!$Q$8:$Q$1161)</f>
        <v>0</v>
      </c>
      <c r="I118" s="155">
        <f>SUMIF('pdc2019'!$J$8:$J$1161,'CE statale'!$A118,'pdc2019'!$P$8:$P$1161)</f>
        <v>0</v>
      </c>
      <c r="J118" s="156">
        <f t="shared" si="6"/>
        <v>0</v>
      </c>
      <c r="K118" s="157" t="str">
        <f t="shared" si="7"/>
        <v xml:space="preserve">-    </v>
      </c>
      <c r="L118" s="152"/>
      <c r="M118" s="227">
        <f>SUMIF('pdc2019'!$J$8:$J$1161,'CE statale'!$A118,'pdc2019'!$N$8:$N$1161)</f>
        <v>0</v>
      </c>
    </row>
    <row r="119" spans="1:13" s="30" customFormat="1">
      <c r="A119" s="147"/>
      <c r="B119" s="176"/>
      <c r="C119" s="177" t="s">
        <v>2742</v>
      </c>
      <c r="D119" s="177"/>
      <c r="E119" s="177"/>
      <c r="F119" s="177"/>
      <c r="G119" s="178"/>
      <c r="H119" s="179">
        <f>H112+H117+H118</f>
        <v>43367000</v>
      </c>
      <c r="I119" s="179">
        <f>I112+I117+I118</f>
        <v>41585000</v>
      </c>
      <c r="J119" s="180">
        <f t="shared" si="6"/>
        <v>1782000</v>
      </c>
      <c r="K119" s="181">
        <f t="shared" si="7"/>
        <v>4.2851989900204397E-2</v>
      </c>
      <c r="L119" s="152"/>
      <c r="M119" s="230">
        <f>M112+M117+M118</f>
        <v>40872542.560000002</v>
      </c>
    </row>
    <row r="120" spans="1:13" s="11" customFormat="1">
      <c r="A120" s="147"/>
      <c r="B120" s="191"/>
      <c r="C120" s="159"/>
      <c r="D120" s="188"/>
      <c r="E120" s="185"/>
      <c r="F120" s="188"/>
      <c r="G120" s="189"/>
      <c r="H120" s="162"/>
      <c r="I120" s="162"/>
      <c r="J120" s="163"/>
      <c r="K120" s="164"/>
      <c r="L120" s="147"/>
      <c r="M120" s="228"/>
    </row>
    <row r="121" spans="1:13" s="32" customFormat="1" ht="15.75" thickBot="1">
      <c r="A121" s="192"/>
      <c r="B121" s="208" t="s">
        <v>1400</v>
      </c>
      <c r="C121" s="209"/>
      <c r="D121" s="210"/>
      <c r="E121" s="209"/>
      <c r="F121" s="211"/>
      <c r="G121" s="212"/>
      <c r="H121" s="213">
        <f>H109-H119</f>
        <v>0</v>
      </c>
      <c r="I121" s="213">
        <f>I109-I119</f>
        <v>816387.76999998093</v>
      </c>
      <c r="J121" s="214">
        <f>H121-I121</f>
        <v>-816387.76999998093</v>
      </c>
      <c r="K121" s="215">
        <f>IF(I121=0,"-    ",J121/I121)</f>
        <v>-1</v>
      </c>
      <c r="L121" s="199"/>
      <c r="M121" s="233">
        <f>M109-M119</f>
        <v>27632395.090000138</v>
      </c>
    </row>
    <row r="122" spans="1:13" s="11" customFormat="1">
      <c r="B122" s="33"/>
      <c r="C122" s="33"/>
      <c r="D122" s="34"/>
      <c r="E122" s="34"/>
      <c r="F122" s="35"/>
      <c r="G122" s="35"/>
      <c r="H122" s="36"/>
      <c r="I122" s="36"/>
      <c r="J122" s="37"/>
      <c r="K122" s="38"/>
      <c r="M122" s="36"/>
    </row>
    <row r="123" spans="1:13">
      <c r="B123" s="39"/>
      <c r="C123" s="39"/>
      <c r="D123" s="10"/>
      <c r="E123" s="10"/>
      <c r="F123" s="10"/>
      <c r="G123" s="10"/>
      <c r="H123" s="8"/>
      <c r="I123" s="40"/>
      <c r="M123" s="40"/>
    </row>
    <row r="124" spans="1:13">
      <c r="B124" s="41"/>
      <c r="C124" s="41"/>
      <c r="D124" s="42"/>
      <c r="E124" s="42"/>
      <c r="F124" s="42"/>
      <c r="G124" s="43"/>
      <c r="H124" s="40"/>
      <c r="I124" s="40"/>
      <c r="M124" s="40"/>
    </row>
    <row r="125" spans="1:13">
      <c r="B125" s="41"/>
      <c r="C125" s="41"/>
      <c r="D125" s="42"/>
      <c r="E125" s="42"/>
      <c r="F125" s="42"/>
      <c r="G125" s="43"/>
      <c r="H125" s="40"/>
      <c r="I125" s="40"/>
      <c r="M125" s="40"/>
    </row>
    <row r="126" spans="1:13">
      <c r="B126" s="41"/>
      <c r="C126" s="41"/>
      <c r="D126" s="42"/>
      <c r="E126" s="42"/>
      <c r="F126" s="42"/>
      <c r="G126" s="43"/>
      <c r="H126" s="40"/>
      <c r="I126" s="40"/>
      <c r="M126" s="40"/>
    </row>
    <row r="127" spans="1:13">
      <c r="B127" s="41"/>
      <c r="C127" s="41"/>
      <c r="D127" s="42"/>
      <c r="E127" s="42"/>
      <c r="F127" s="42"/>
      <c r="G127" s="43"/>
      <c r="H127" s="40"/>
      <c r="I127" s="40"/>
      <c r="M127" s="40"/>
    </row>
    <row r="128" spans="1:13">
      <c r="B128" s="41"/>
      <c r="C128" s="41"/>
      <c r="D128" s="42"/>
      <c r="E128" s="42"/>
      <c r="F128" s="42"/>
      <c r="G128" s="43"/>
      <c r="H128" s="40"/>
      <c r="I128" s="40"/>
      <c r="M128" s="40"/>
    </row>
    <row r="129" spans="2:13">
      <c r="B129" s="41"/>
      <c r="C129" s="41"/>
      <c r="D129" s="42"/>
      <c r="E129" s="42"/>
      <c r="F129" s="42"/>
      <c r="G129" s="43"/>
      <c r="H129" s="40"/>
      <c r="I129" s="40"/>
      <c r="M129" s="40"/>
    </row>
    <row r="130" spans="2:13">
      <c r="B130" s="41"/>
      <c r="C130" s="41"/>
      <c r="D130" s="42"/>
      <c r="E130" s="42"/>
      <c r="F130" s="42"/>
      <c r="G130" s="43"/>
      <c r="H130" s="40"/>
      <c r="I130" s="40"/>
      <c r="M130" s="40"/>
    </row>
    <row r="131" spans="2:13">
      <c r="B131" s="41"/>
      <c r="C131" s="41"/>
      <c r="D131" s="42"/>
      <c r="E131" s="42"/>
      <c r="F131" s="42"/>
      <c r="G131" s="43"/>
      <c r="H131" s="40"/>
      <c r="I131" s="40"/>
      <c r="M131" s="40"/>
    </row>
    <row r="132" spans="2:13">
      <c r="B132" s="41"/>
      <c r="C132" s="41"/>
      <c r="D132" s="42"/>
      <c r="E132" s="42"/>
      <c r="F132" s="42"/>
      <c r="G132" s="43"/>
      <c r="H132" s="40"/>
      <c r="I132" s="40"/>
      <c r="M132" s="40"/>
    </row>
    <row r="133" spans="2:13">
      <c r="B133" s="41"/>
      <c r="C133" s="41"/>
      <c r="D133" s="42"/>
      <c r="E133" s="42"/>
      <c r="F133" s="42"/>
      <c r="G133" s="43"/>
      <c r="H133" s="40"/>
      <c r="I133" s="40"/>
      <c r="M133" s="40"/>
    </row>
    <row r="134" spans="2:13">
      <c r="B134" s="41"/>
      <c r="C134" s="41"/>
      <c r="D134" s="42"/>
      <c r="E134" s="42"/>
      <c r="F134" s="42"/>
      <c r="G134" s="43"/>
      <c r="H134" s="40"/>
      <c r="I134" s="40"/>
      <c r="M134" s="40"/>
    </row>
    <row r="135" spans="2:13">
      <c r="B135" s="41"/>
      <c r="C135" s="41"/>
      <c r="D135" s="42"/>
      <c r="E135" s="42"/>
      <c r="F135" s="42"/>
      <c r="G135" s="43"/>
    </row>
    <row r="136" spans="2:13">
      <c r="B136" s="41"/>
      <c r="C136" s="41"/>
      <c r="D136" s="42"/>
      <c r="E136" s="42"/>
      <c r="F136" s="42"/>
      <c r="G136" s="43"/>
    </row>
    <row r="137" spans="2:13">
      <c r="B137" s="41"/>
      <c r="C137" s="41"/>
      <c r="D137" s="42"/>
      <c r="E137" s="42"/>
      <c r="F137" s="42"/>
      <c r="G137" s="43"/>
    </row>
    <row r="138" spans="2:13">
      <c r="B138" s="41"/>
      <c r="C138" s="41"/>
      <c r="D138" s="42"/>
      <c r="E138" s="42"/>
      <c r="F138" s="42"/>
      <c r="G138" s="43"/>
    </row>
    <row r="139" spans="2:13">
      <c r="B139" s="41"/>
      <c r="C139" s="41"/>
      <c r="D139" s="42"/>
      <c r="E139" s="42"/>
      <c r="F139" s="42"/>
      <c r="G139" s="43"/>
    </row>
    <row r="140" spans="2:13">
      <c r="B140" s="41"/>
      <c r="C140" s="41"/>
      <c r="D140" s="42"/>
      <c r="E140" s="42"/>
      <c r="F140" s="42"/>
      <c r="G140" s="43"/>
    </row>
    <row r="141" spans="2:13">
      <c r="B141" s="41"/>
      <c r="C141" s="41"/>
      <c r="D141" s="42"/>
      <c r="E141" s="42"/>
      <c r="F141" s="42"/>
      <c r="G141" s="43"/>
    </row>
    <row r="142" spans="2:13">
      <c r="B142" s="41"/>
      <c r="C142" s="41"/>
      <c r="D142" s="42"/>
      <c r="E142" s="42"/>
      <c r="F142" s="42"/>
      <c r="G142" s="43"/>
    </row>
    <row r="143" spans="2:13" s="44" customFormat="1">
      <c r="B143" s="41"/>
      <c r="C143" s="41"/>
      <c r="D143" s="42"/>
      <c r="E143" s="42"/>
      <c r="F143" s="42"/>
      <c r="G143" s="43"/>
      <c r="H143" s="16"/>
      <c r="I143" s="16"/>
      <c r="J143" s="16"/>
      <c r="K143" s="16"/>
      <c r="L143" s="16"/>
      <c r="M143" s="16"/>
    </row>
    <row r="144" spans="2:13" s="44" customFormat="1">
      <c r="B144" s="41"/>
      <c r="C144" s="41"/>
      <c r="D144" s="42"/>
      <c r="E144" s="42"/>
      <c r="F144" s="42"/>
      <c r="G144" s="43"/>
      <c r="H144" s="16"/>
      <c r="I144" s="16"/>
      <c r="J144" s="16"/>
      <c r="K144" s="16"/>
      <c r="L144" s="16"/>
      <c r="M144" s="16"/>
    </row>
    <row r="145" spans="2:13" s="44" customFormat="1">
      <c r="B145" s="41"/>
      <c r="C145" s="41"/>
      <c r="D145" s="42"/>
      <c r="E145" s="42"/>
      <c r="F145" s="42"/>
      <c r="G145" s="43"/>
      <c r="H145" s="16"/>
      <c r="I145" s="16"/>
      <c r="J145" s="16"/>
      <c r="K145" s="16"/>
      <c r="L145" s="16"/>
      <c r="M145" s="16"/>
    </row>
    <row r="146" spans="2:13" s="44" customFormat="1">
      <c r="B146" s="41"/>
      <c r="C146" s="41"/>
      <c r="D146" s="42"/>
      <c r="E146" s="42"/>
      <c r="F146" s="42"/>
      <c r="G146" s="43"/>
      <c r="H146" s="16"/>
      <c r="I146" s="16"/>
      <c r="J146" s="16"/>
      <c r="K146" s="16"/>
      <c r="L146" s="16"/>
      <c r="M146" s="16"/>
    </row>
    <row r="147" spans="2:13" s="44" customFormat="1">
      <c r="B147" s="41"/>
      <c r="C147" s="41"/>
      <c r="D147" s="42"/>
      <c r="E147" s="42"/>
      <c r="F147" s="42"/>
      <c r="G147" s="43"/>
      <c r="H147" s="16"/>
      <c r="I147" s="16"/>
      <c r="J147" s="16"/>
      <c r="K147" s="16"/>
      <c r="L147" s="16"/>
      <c r="M147" s="16"/>
    </row>
    <row r="148" spans="2:13" s="44" customFormat="1">
      <c r="B148" s="41"/>
      <c r="C148" s="41"/>
      <c r="D148" s="42"/>
      <c r="E148" s="42"/>
      <c r="F148" s="42"/>
      <c r="G148" s="43"/>
      <c r="H148" s="16"/>
      <c r="I148" s="16"/>
      <c r="J148" s="16"/>
      <c r="K148" s="16"/>
      <c r="L148" s="16"/>
      <c r="M148" s="16"/>
    </row>
    <row r="149" spans="2:13" s="44" customFormat="1">
      <c r="B149" s="41"/>
      <c r="C149" s="41"/>
      <c r="D149" s="42"/>
      <c r="E149" s="42"/>
      <c r="F149" s="42"/>
      <c r="G149" s="43"/>
      <c r="H149" s="16"/>
      <c r="I149" s="16"/>
      <c r="J149" s="16"/>
      <c r="K149" s="16"/>
      <c r="L149" s="16"/>
      <c r="M149" s="16"/>
    </row>
    <row r="150" spans="2:13" s="44" customFormat="1">
      <c r="B150" s="41"/>
      <c r="C150" s="41"/>
      <c r="D150" s="42"/>
      <c r="E150" s="42"/>
      <c r="F150" s="42"/>
      <c r="G150" s="43"/>
      <c r="H150" s="16"/>
      <c r="I150" s="16"/>
      <c r="J150" s="16"/>
      <c r="K150" s="16"/>
      <c r="L150" s="16"/>
      <c r="M150" s="16"/>
    </row>
    <row r="151" spans="2:13" s="44" customFormat="1">
      <c r="B151" s="41"/>
      <c r="C151" s="41"/>
      <c r="D151" s="42"/>
      <c r="E151" s="42"/>
      <c r="F151" s="42"/>
      <c r="G151" s="43"/>
      <c r="H151" s="16"/>
      <c r="I151" s="16"/>
      <c r="J151" s="16"/>
      <c r="K151" s="16"/>
      <c r="L151" s="16"/>
      <c r="M151" s="16"/>
    </row>
    <row r="152" spans="2:13" s="44" customFormat="1">
      <c r="B152" s="41"/>
      <c r="C152" s="41"/>
      <c r="D152" s="42"/>
      <c r="E152" s="42"/>
      <c r="F152" s="42"/>
      <c r="G152" s="43"/>
      <c r="H152" s="16"/>
      <c r="I152" s="16"/>
      <c r="J152" s="16"/>
      <c r="K152" s="16"/>
      <c r="L152" s="16"/>
      <c r="M152" s="16"/>
    </row>
    <row r="153" spans="2:13" s="44" customFormat="1">
      <c r="B153" s="41"/>
      <c r="C153" s="41"/>
      <c r="D153" s="42"/>
      <c r="E153" s="42"/>
      <c r="F153" s="42"/>
      <c r="G153" s="43"/>
      <c r="H153" s="16"/>
      <c r="I153" s="16"/>
      <c r="J153" s="16"/>
      <c r="K153" s="16"/>
      <c r="L153" s="16"/>
      <c r="M153" s="16"/>
    </row>
    <row r="154" spans="2:13" s="44" customFormat="1">
      <c r="B154" s="41"/>
      <c r="C154" s="41"/>
      <c r="D154" s="42"/>
      <c r="E154" s="42"/>
      <c r="F154" s="42"/>
      <c r="G154" s="43"/>
      <c r="H154" s="16"/>
      <c r="I154" s="16"/>
      <c r="J154" s="16"/>
      <c r="K154" s="16"/>
      <c r="L154" s="16"/>
      <c r="M154" s="16"/>
    </row>
    <row r="155" spans="2:13" s="44" customFormat="1">
      <c r="B155" s="41"/>
      <c r="C155" s="41"/>
      <c r="D155" s="42"/>
      <c r="E155" s="42"/>
      <c r="F155" s="42"/>
      <c r="G155" s="43"/>
      <c r="H155" s="16"/>
      <c r="I155" s="16"/>
      <c r="J155" s="16"/>
      <c r="K155" s="16"/>
      <c r="L155" s="16"/>
      <c r="M155" s="16"/>
    </row>
    <row r="156" spans="2:13" s="44" customFormat="1">
      <c r="B156" s="41"/>
      <c r="C156" s="41"/>
      <c r="D156" s="42"/>
      <c r="E156" s="42"/>
      <c r="F156" s="42"/>
      <c r="G156" s="43"/>
      <c r="H156" s="16"/>
      <c r="I156" s="16"/>
      <c r="J156" s="16"/>
      <c r="K156" s="16"/>
      <c r="L156" s="16"/>
      <c r="M156" s="16"/>
    </row>
    <row r="157" spans="2:13" s="44" customFormat="1">
      <c r="B157" s="41"/>
      <c r="C157" s="41"/>
      <c r="D157" s="42"/>
      <c r="E157" s="42"/>
      <c r="F157" s="42"/>
      <c r="G157" s="43"/>
      <c r="H157" s="16"/>
      <c r="I157" s="16"/>
      <c r="J157" s="16"/>
      <c r="K157" s="16"/>
      <c r="L157" s="16"/>
      <c r="M157" s="16"/>
    </row>
    <row r="158" spans="2:13" s="44" customFormat="1">
      <c r="B158" s="41"/>
      <c r="C158" s="41"/>
      <c r="D158" s="42"/>
      <c r="E158" s="42"/>
      <c r="F158" s="42"/>
      <c r="G158" s="43"/>
      <c r="H158" s="16"/>
      <c r="I158" s="16"/>
      <c r="J158" s="16"/>
      <c r="K158" s="16"/>
      <c r="L158" s="16"/>
      <c r="M158" s="16"/>
    </row>
    <row r="159" spans="2:13" s="44" customFormat="1">
      <c r="B159" s="41"/>
      <c r="C159" s="41"/>
      <c r="D159" s="42"/>
      <c r="E159" s="42"/>
      <c r="F159" s="42"/>
      <c r="G159" s="43"/>
      <c r="H159" s="16"/>
      <c r="I159" s="16"/>
      <c r="J159" s="16"/>
      <c r="K159" s="16"/>
      <c r="L159" s="16"/>
      <c r="M159" s="16"/>
    </row>
    <row r="160" spans="2:13" s="44" customFormat="1">
      <c r="B160" s="41"/>
      <c r="C160" s="41"/>
      <c r="D160" s="42"/>
      <c r="E160" s="42"/>
      <c r="F160" s="42"/>
      <c r="G160" s="43"/>
      <c r="H160" s="16"/>
      <c r="I160" s="16"/>
      <c r="J160" s="16"/>
      <c r="K160" s="16"/>
      <c r="L160" s="16"/>
      <c r="M160" s="16"/>
    </row>
    <row r="161" spans="2:13" s="44" customFormat="1">
      <c r="B161" s="41"/>
      <c r="C161" s="41"/>
      <c r="D161" s="42"/>
      <c r="E161" s="42"/>
      <c r="F161" s="42"/>
      <c r="G161" s="43"/>
      <c r="H161" s="16"/>
      <c r="I161" s="16"/>
      <c r="J161" s="16"/>
      <c r="K161" s="16"/>
      <c r="L161" s="16"/>
      <c r="M161" s="16"/>
    </row>
    <row r="162" spans="2:13" s="44" customFormat="1">
      <c r="B162" s="41"/>
      <c r="C162" s="41"/>
      <c r="D162" s="42"/>
      <c r="E162" s="42"/>
      <c r="F162" s="42"/>
      <c r="G162" s="43"/>
      <c r="H162" s="16"/>
      <c r="I162" s="16"/>
      <c r="J162" s="16"/>
      <c r="K162" s="16"/>
      <c r="L162" s="16"/>
      <c r="M162" s="16"/>
    </row>
    <row r="163" spans="2:13" s="44" customFormat="1">
      <c r="B163" s="41"/>
      <c r="C163" s="41"/>
      <c r="D163" s="42"/>
      <c r="E163" s="42"/>
      <c r="F163" s="42"/>
      <c r="G163" s="43"/>
      <c r="H163" s="16"/>
      <c r="I163" s="16"/>
      <c r="J163" s="16"/>
      <c r="K163" s="16"/>
      <c r="L163" s="16"/>
      <c r="M163" s="16"/>
    </row>
    <row r="164" spans="2:13" s="44" customFormat="1">
      <c r="B164" s="41"/>
      <c r="C164" s="41"/>
      <c r="D164" s="42"/>
      <c r="E164" s="42"/>
      <c r="F164" s="42"/>
      <c r="G164" s="43"/>
      <c r="H164" s="16"/>
      <c r="I164" s="16"/>
      <c r="J164" s="16"/>
      <c r="K164" s="16"/>
      <c r="L164" s="16"/>
      <c r="M164" s="16"/>
    </row>
    <row r="165" spans="2:13" s="44" customFormat="1">
      <c r="B165" s="41"/>
      <c r="C165" s="41"/>
      <c r="D165" s="42"/>
      <c r="E165" s="42"/>
      <c r="F165" s="42"/>
      <c r="G165" s="43"/>
      <c r="H165" s="16"/>
      <c r="I165" s="16"/>
      <c r="J165" s="16"/>
      <c r="K165" s="16"/>
      <c r="L165" s="16"/>
      <c r="M165" s="16"/>
    </row>
    <row r="166" spans="2:13" s="44" customFormat="1">
      <c r="B166" s="41"/>
      <c r="C166" s="41"/>
      <c r="D166" s="42"/>
      <c r="E166" s="42"/>
      <c r="F166" s="42"/>
      <c r="G166" s="43"/>
      <c r="H166" s="16"/>
      <c r="I166" s="16"/>
      <c r="J166" s="16"/>
      <c r="K166" s="16"/>
      <c r="L166" s="16"/>
      <c r="M166" s="16"/>
    </row>
    <row r="167" spans="2:13" s="44" customFormat="1">
      <c r="B167" s="41"/>
      <c r="C167" s="41"/>
      <c r="D167" s="42"/>
      <c r="E167" s="42"/>
      <c r="F167" s="42"/>
      <c r="G167" s="43"/>
      <c r="H167" s="16"/>
      <c r="I167" s="16"/>
      <c r="J167" s="16"/>
      <c r="K167" s="16"/>
      <c r="L167" s="16"/>
      <c r="M167" s="16"/>
    </row>
    <row r="168" spans="2:13" s="44" customFormat="1">
      <c r="B168" s="45"/>
      <c r="C168" s="45"/>
      <c r="G168" s="16"/>
      <c r="H168" s="16"/>
      <c r="I168" s="16"/>
      <c r="J168" s="16"/>
      <c r="K168" s="16"/>
      <c r="L168" s="16"/>
      <c r="M168" s="16"/>
    </row>
    <row r="169" spans="2:13" s="44" customFormat="1">
      <c r="B169" s="45"/>
      <c r="C169" s="45"/>
      <c r="G169" s="16"/>
      <c r="H169" s="16"/>
      <c r="I169" s="16"/>
      <c r="J169" s="16"/>
      <c r="K169" s="16"/>
      <c r="L169" s="16"/>
      <c r="M169" s="16"/>
    </row>
    <row r="170" spans="2:13" s="44" customFormat="1">
      <c r="B170" s="45"/>
      <c r="C170" s="45"/>
      <c r="G170" s="16"/>
      <c r="H170" s="16"/>
      <c r="I170" s="16"/>
      <c r="J170" s="16"/>
      <c r="K170" s="16"/>
      <c r="L170" s="16"/>
      <c r="M170" s="16"/>
    </row>
    <row r="171" spans="2:13" s="44" customFormat="1">
      <c r="B171" s="45"/>
      <c r="C171" s="45"/>
      <c r="G171" s="16"/>
      <c r="H171" s="16"/>
      <c r="I171" s="16"/>
      <c r="J171" s="16"/>
      <c r="K171" s="16"/>
      <c r="L171" s="16"/>
      <c r="M171" s="16"/>
    </row>
    <row r="172" spans="2:13" s="44" customFormat="1">
      <c r="B172" s="45"/>
      <c r="C172" s="45"/>
      <c r="G172" s="16"/>
      <c r="H172" s="16"/>
      <c r="I172" s="16"/>
      <c r="J172" s="16"/>
      <c r="K172" s="16"/>
      <c r="L172" s="16"/>
      <c r="M172" s="16"/>
    </row>
    <row r="173" spans="2:13" s="44" customFormat="1">
      <c r="B173" s="45"/>
      <c r="C173" s="45"/>
      <c r="G173" s="16"/>
      <c r="H173" s="16"/>
      <c r="I173" s="16"/>
      <c r="J173" s="16"/>
      <c r="K173" s="16"/>
      <c r="L173" s="16"/>
      <c r="M173" s="16"/>
    </row>
    <row r="174" spans="2:13" s="44" customFormat="1">
      <c r="B174" s="45"/>
      <c r="C174" s="45"/>
      <c r="G174" s="16"/>
      <c r="H174" s="16"/>
      <c r="I174" s="16"/>
      <c r="J174" s="16"/>
      <c r="K174" s="16"/>
      <c r="L174" s="16"/>
      <c r="M174" s="16"/>
    </row>
    <row r="175" spans="2:13" s="44" customFormat="1">
      <c r="B175" s="45"/>
      <c r="C175" s="45"/>
      <c r="G175" s="16"/>
      <c r="H175" s="16"/>
      <c r="I175" s="16"/>
      <c r="J175" s="16"/>
      <c r="K175" s="16"/>
      <c r="L175" s="16"/>
      <c r="M175" s="16"/>
    </row>
    <row r="176" spans="2:13" s="44" customFormat="1">
      <c r="B176" s="45"/>
      <c r="C176" s="45"/>
      <c r="G176" s="16"/>
      <c r="H176" s="16"/>
      <c r="I176" s="16"/>
      <c r="J176" s="16"/>
      <c r="K176" s="16"/>
      <c r="L176" s="16"/>
      <c r="M176" s="16"/>
    </row>
    <row r="177" spans="2:13" s="44" customFormat="1">
      <c r="B177" s="45"/>
      <c r="C177" s="45"/>
      <c r="G177" s="16"/>
      <c r="H177" s="16"/>
      <c r="I177" s="16"/>
      <c r="J177" s="16"/>
      <c r="K177" s="16"/>
      <c r="L177" s="16"/>
      <c r="M177" s="16"/>
    </row>
    <row r="178" spans="2:13" s="44" customFormat="1">
      <c r="B178" s="45"/>
      <c r="C178" s="45"/>
      <c r="G178" s="16"/>
      <c r="H178" s="16"/>
      <c r="I178" s="16"/>
      <c r="J178" s="16"/>
      <c r="K178" s="16"/>
      <c r="L178" s="16"/>
      <c r="M178" s="16"/>
    </row>
    <row r="179" spans="2:13" s="44" customFormat="1">
      <c r="B179" s="45"/>
      <c r="C179" s="45"/>
      <c r="G179" s="16"/>
      <c r="H179" s="16"/>
      <c r="I179" s="16"/>
      <c r="J179" s="16"/>
      <c r="K179" s="16"/>
      <c r="L179" s="16"/>
      <c r="M179" s="16"/>
    </row>
    <row r="180" spans="2:13" s="44" customFormat="1">
      <c r="B180" s="45"/>
      <c r="C180" s="45"/>
      <c r="G180" s="16"/>
      <c r="H180" s="16"/>
      <c r="I180" s="16"/>
      <c r="J180" s="16"/>
      <c r="K180" s="16"/>
      <c r="L180" s="16"/>
      <c r="M180" s="16"/>
    </row>
    <row r="181" spans="2:13" s="44" customFormat="1">
      <c r="B181" s="45"/>
      <c r="C181" s="45"/>
      <c r="G181" s="16"/>
      <c r="H181" s="16"/>
      <c r="I181" s="16"/>
      <c r="J181" s="16"/>
      <c r="K181" s="16"/>
      <c r="L181" s="16"/>
      <c r="M181" s="16"/>
    </row>
    <row r="182" spans="2:13" s="44" customFormat="1">
      <c r="B182" s="45"/>
      <c r="C182" s="45"/>
      <c r="G182" s="16"/>
      <c r="H182" s="16"/>
      <c r="I182" s="16"/>
      <c r="J182" s="16"/>
      <c r="K182" s="16"/>
      <c r="L182" s="16"/>
      <c r="M182" s="16"/>
    </row>
    <row r="183" spans="2:13" s="44" customFormat="1">
      <c r="B183" s="45"/>
      <c r="C183" s="45"/>
      <c r="G183" s="16"/>
      <c r="H183" s="16"/>
      <c r="I183" s="16"/>
      <c r="J183" s="16"/>
      <c r="K183" s="16"/>
      <c r="L183" s="16"/>
      <c r="M183" s="16"/>
    </row>
    <row r="184" spans="2:13" s="44" customFormat="1">
      <c r="B184" s="45"/>
      <c r="C184" s="45"/>
      <c r="G184" s="16"/>
      <c r="H184" s="16"/>
      <c r="I184" s="16"/>
      <c r="J184" s="16"/>
      <c r="K184" s="16"/>
      <c r="L184" s="16"/>
      <c r="M184" s="16"/>
    </row>
    <row r="185" spans="2:13" s="44" customFormat="1">
      <c r="B185" s="45"/>
      <c r="C185" s="45"/>
      <c r="G185" s="16"/>
      <c r="H185" s="16"/>
      <c r="I185" s="16"/>
      <c r="J185" s="16"/>
      <c r="K185" s="16"/>
      <c r="L185" s="16"/>
      <c r="M185" s="16"/>
    </row>
    <row r="186" spans="2:13" s="44" customFormat="1">
      <c r="B186" s="45"/>
      <c r="C186" s="45"/>
      <c r="G186" s="16"/>
      <c r="H186" s="16"/>
      <c r="I186" s="16"/>
      <c r="J186" s="16"/>
      <c r="K186" s="16"/>
      <c r="L186" s="16"/>
      <c r="M186" s="16"/>
    </row>
    <row r="187" spans="2:13" s="44" customFormat="1">
      <c r="B187" s="45"/>
      <c r="C187" s="45"/>
      <c r="G187" s="16"/>
      <c r="H187" s="16"/>
      <c r="I187" s="16"/>
      <c r="J187" s="16"/>
      <c r="K187" s="16"/>
      <c r="L187" s="16"/>
      <c r="M187" s="16"/>
    </row>
    <row r="188" spans="2:13" s="44" customFormat="1">
      <c r="B188" s="45"/>
      <c r="C188" s="45"/>
      <c r="G188" s="16"/>
      <c r="H188" s="16"/>
      <c r="I188" s="16"/>
      <c r="J188" s="16"/>
      <c r="K188" s="16"/>
      <c r="L188" s="16"/>
      <c r="M188" s="16"/>
    </row>
    <row r="189" spans="2:13" s="44" customFormat="1">
      <c r="B189" s="45"/>
      <c r="C189" s="45"/>
      <c r="G189" s="16"/>
      <c r="H189" s="16"/>
      <c r="I189" s="16"/>
      <c r="J189" s="16"/>
      <c r="K189" s="16"/>
      <c r="L189" s="16"/>
      <c r="M189" s="16"/>
    </row>
    <row r="190" spans="2:13" s="44" customFormat="1">
      <c r="B190" s="45"/>
      <c r="C190" s="45"/>
      <c r="G190" s="16"/>
      <c r="H190" s="16"/>
      <c r="I190" s="16"/>
      <c r="J190" s="16"/>
      <c r="K190" s="16"/>
      <c r="L190" s="16"/>
      <c r="M190" s="16"/>
    </row>
    <row r="191" spans="2:13" s="44" customFormat="1">
      <c r="B191" s="45"/>
      <c r="C191" s="45"/>
      <c r="G191" s="16"/>
      <c r="H191" s="16"/>
      <c r="I191" s="16"/>
      <c r="J191" s="16"/>
      <c r="K191" s="16"/>
      <c r="L191" s="16"/>
      <c r="M191" s="16"/>
    </row>
    <row r="192" spans="2:13" s="44" customFormat="1">
      <c r="B192" s="45"/>
      <c r="C192" s="45"/>
      <c r="G192" s="16"/>
      <c r="H192" s="16"/>
      <c r="I192" s="16"/>
      <c r="J192" s="16"/>
      <c r="K192" s="16"/>
      <c r="L192" s="16"/>
      <c r="M192" s="16"/>
    </row>
    <row r="193" spans="2:13" s="44" customFormat="1">
      <c r="B193" s="45"/>
      <c r="C193" s="45"/>
      <c r="G193" s="16"/>
      <c r="H193" s="16"/>
      <c r="I193" s="16"/>
      <c r="J193" s="16"/>
      <c r="K193" s="16"/>
      <c r="L193" s="16"/>
      <c r="M193" s="16"/>
    </row>
    <row r="194" spans="2:13" s="44" customFormat="1">
      <c r="B194" s="45"/>
      <c r="C194" s="45"/>
      <c r="G194" s="16"/>
      <c r="H194" s="16"/>
      <c r="I194" s="16"/>
      <c r="J194" s="16"/>
      <c r="K194" s="16"/>
      <c r="L194" s="16"/>
      <c r="M194" s="16"/>
    </row>
    <row r="195" spans="2:13" s="44" customFormat="1">
      <c r="B195" s="45"/>
      <c r="C195" s="45"/>
      <c r="G195" s="16"/>
      <c r="H195" s="16"/>
      <c r="I195" s="16"/>
      <c r="J195" s="16"/>
      <c r="K195" s="16"/>
      <c r="L195" s="16"/>
      <c r="M195" s="16"/>
    </row>
    <row r="196" spans="2:13" s="44" customFormat="1">
      <c r="B196" s="45"/>
      <c r="C196" s="45"/>
      <c r="G196" s="16"/>
      <c r="H196" s="16"/>
      <c r="I196" s="16"/>
      <c r="J196" s="16"/>
      <c r="K196" s="16"/>
      <c r="L196" s="16"/>
      <c r="M196" s="16"/>
    </row>
    <row r="197" spans="2:13" s="44" customFormat="1">
      <c r="B197" s="45"/>
      <c r="G197" s="16"/>
      <c r="H197" s="16"/>
      <c r="I197" s="16"/>
      <c r="J197" s="16"/>
      <c r="K197" s="16"/>
      <c r="L197" s="16"/>
      <c r="M197" s="16"/>
    </row>
    <row r="198" spans="2:13" s="44" customFormat="1">
      <c r="B198" s="45"/>
      <c r="G198" s="16"/>
      <c r="H198" s="16"/>
      <c r="I198" s="16"/>
      <c r="J198" s="16"/>
      <c r="K198" s="16"/>
      <c r="L198" s="16"/>
      <c r="M198" s="16"/>
    </row>
    <row r="199" spans="2:13" s="44" customFormat="1">
      <c r="B199" s="45"/>
      <c r="G199" s="16"/>
      <c r="H199" s="16"/>
      <c r="I199" s="16"/>
      <c r="J199" s="16"/>
      <c r="K199" s="16"/>
      <c r="L199" s="16"/>
      <c r="M199" s="16"/>
    </row>
    <row r="200" spans="2:13" s="44" customFormat="1">
      <c r="B200" s="45"/>
      <c r="G200" s="16"/>
      <c r="H200" s="16"/>
      <c r="I200" s="16"/>
      <c r="J200" s="16"/>
      <c r="K200" s="16"/>
      <c r="L200" s="16"/>
      <c r="M200" s="16"/>
    </row>
    <row r="201" spans="2:13" s="44" customFormat="1">
      <c r="B201" s="45"/>
      <c r="G201" s="16"/>
      <c r="H201" s="16"/>
      <c r="I201" s="16"/>
      <c r="J201" s="16"/>
      <c r="K201" s="16"/>
      <c r="L201" s="16"/>
      <c r="M201" s="16"/>
    </row>
    <row r="202" spans="2:13" s="44" customFormat="1">
      <c r="B202" s="45"/>
      <c r="G202" s="16"/>
      <c r="H202" s="16"/>
      <c r="I202" s="16"/>
      <c r="J202" s="16"/>
      <c r="K202" s="16"/>
      <c r="L202" s="16"/>
      <c r="M202" s="16"/>
    </row>
    <row r="203" spans="2:13" s="44" customFormat="1">
      <c r="B203" s="45"/>
      <c r="G203" s="16"/>
      <c r="H203" s="16"/>
      <c r="I203" s="16"/>
      <c r="J203" s="16"/>
      <c r="K203" s="16"/>
      <c r="L203" s="16"/>
      <c r="M203" s="16"/>
    </row>
    <row r="204" spans="2:13" s="44" customFormat="1">
      <c r="B204" s="45"/>
      <c r="G204" s="16"/>
      <c r="H204" s="16"/>
      <c r="I204" s="16"/>
      <c r="J204" s="16"/>
      <c r="K204" s="16"/>
      <c r="L204" s="16"/>
      <c r="M204" s="16"/>
    </row>
    <row r="205" spans="2:13" s="44" customFormat="1">
      <c r="B205" s="45"/>
      <c r="G205" s="16"/>
      <c r="H205" s="16"/>
      <c r="I205" s="16"/>
      <c r="J205" s="16"/>
      <c r="K205" s="16"/>
      <c r="L205" s="16"/>
      <c r="M205" s="16"/>
    </row>
    <row r="206" spans="2:13" s="44" customFormat="1">
      <c r="B206" s="45"/>
      <c r="G206" s="16"/>
      <c r="H206" s="16"/>
      <c r="I206" s="16"/>
      <c r="J206" s="16"/>
      <c r="K206" s="16"/>
      <c r="L206" s="16"/>
      <c r="M206" s="16"/>
    </row>
    <row r="207" spans="2:13" s="44" customFormat="1">
      <c r="B207" s="45"/>
      <c r="G207" s="16"/>
      <c r="H207" s="16"/>
      <c r="I207" s="16"/>
      <c r="J207" s="16"/>
      <c r="K207" s="16"/>
      <c r="L207" s="16"/>
      <c r="M207" s="16"/>
    </row>
    <row r="208" spans="2:13" s="44" customFormat="1">
      <c r="B208" s="45"/>
      <c r="G208" s="16"/>
      <c r="H208" s="16"/>
      <c r="I208" s="16"/>
      <c r="J208" s="16"/>
      <c r="K208" s="16"/>
      <c r="L208" s="16"/>
      <c r="M208" s="16"/>
    </row>
    <row r="209" spans="2:13" s="44" customFormat="1">
      <c r="B209" s="45"/>
      <c r="G209" s="16"/>
      <c r="H209" s="16"/>
      <c r="I209" s="16"/>
      <c r="J209" s="16"/>
      <c r="K209" s="16"/>
      <c r="L209" s="16"/>
      <c r="M209" s="16"/>
    </row>
    <row r="210" spans="2:13" s="44" customFormat="1">
      <c r="B210" s="45"/>
      <c r="G210" s="16"/>
      <c r="H210" s="16"/>
      <c r="I210" s="16"/>
      <c r="J210" s="16"/>
      <c r="K210" s="16"/>
      <c r="L210" s="16"/>
      <c r="M210" s="16"/>
    </row>
    <row r="211" spans="2:13" s="44" customFormat="1">
      <c r="B211" s="45"/>
      <c r="G211" s="16"/>
      <c r="H211" s="16"/>
      <c r="I211" s="16"/>
      <c r="J211" s="16"/>
      <c r="K211" s="16"/>
      <c r="L211" s="16"/>
      <c r="M211" s="16"/>
    </row>
    <row r="212" spans="2:13" s="44" customFormat="1">
      <c r="B212" s="45"/>
      <c r="G212" s="16"/>
      <c r="H212" s="16"/>
      <c r="I212" s="16"/>
      <c r="J212" s="16"/>
      <c r="K212" s="16"/>
      <c r="L212" s="16"/>
      <c r="M212" s="16"/>
    </row>
    <row r="213" spans="2:13" s="44" customFormat="1">
      <c r="B213" s="45"/>
      <c r="G213" s="16"/>
      <c r="H213" s="16"/>
      <c r="I213" s="16"/>
      <c r="J213" s="16"/>
      <c r="K213" s="16"/>
      <c r="L213" s="16"/>
      <c r="M213" s="16"/>
    </row>
    <row r="214" spans="2:13" s="44" customFormat="1">
      <c r="B214" s="45"/>
      <c r="G214" s="16"/>
      <c r="H214" s="16"/>
      <c r="I214" s="16"/>
      <c r="J214" s="16"/>
      <c r="K214" s="16"/>
      <c r="L214" s="16"/>
      <c r="M214" s="16"/>
    </row>
    <row r="215" spans="2:13" s="44" customFormat="1">
      <c r="B215" s="45"/>
      <c r="G215" s="16"/>
      <c r="H215" s="16"/>
      <c r="I215" s="16"/>
      <c r="J215" s="16"/>
      <c r="K215" s="16"/>
      <c r="L215" s="16"/>
      <c r="M215" s="16"/>
    </row>
    <row r="216" spans="2:13" s="44" customFormat="1">
      <c r="B216" s="45"/>
      <c r="G216" s="16"/>
      <c r="H216" s="16"/>
      <c r="I216" s="16"/>
      <c r="J216" s="16"/>
      <c r="K216" s="16"/>
      <c r="L216" s="16"/>
      <c r="M216" s="16"/>
    </row>
    <row r="217" spans="2:13" s="44" customFormat="1">
      <c r="B217" s="45"/>
      <c r="G217" s="16"/>
      <c r="H217" s="16"/>
      <c r="I217" s="16"/>
      <c r="J217" s="16"/>
      <c r="K217" s="16"/>
      <c r="L217" s="16"/>
      <c r="M217" s="16"/>
    </row>
    <row r="218" spans="2:13" s="44" customFormat="1">
      <c r="B218" s="45"/>
      <c r="G218" s="16"/>
      <c r="H218" s="16"/>
      <c r="I218" s="16"/>
      <c r="J218" s="16"/>
      <c r="K218" s="16"/>
      <c r="L218" s="16"/>
      <c r="M218" s="16"/>
    </row>
    <row r="219" spans="2:13" s="44" customFormat="1">
      <c r="B219" s="45"/>
      <c r="G219" s="16"/>
      <c r="H219" s="16"/>
      <c r="I219" s="16"/>
      <c r="J219" s="16"/>
      <c r="K219" s="16"/>
      <c r="L219" s="16"/>
      <c r="M219" s="16"/>
    </row>
    <row r="220" spans="2:13" s="44" customFormat="1">
      <c r="B220" s="45"/>
      <c r="G220" s="16"/>
      <c r="H220" s="16"/>
      <c r="I220" s="16"/>
      <c r="J220" s="16"/>
      <c r="K220" s="16"/>
      <c r="L220" s="16"/>
      <c r="M220" s="16"/>
    </row>
    <row r="221" spans="2:13" s="44" customFormat="1">
      <c r="B221" s="45"/>
      <c r="G221" s="16"/>
      <c r="H221" s="16"/>
      <c r="I221" s="16"/>
      <c r="J221" s="16"/>
      <c r="K221" s="16"/>
      <c r="L221" s="16"/>
      <c r="M221" s="16"/>
    </row>
    <row r="222" spans="2:13" s="44" customFormat="1">
      <c r="B222" s="45"/>
      <c r="G222" s="16"/>
      <c r="H222" s="16"/>
      <c r="I222" s="16"/>
      <c r="J222" s="16"/>
      <c r="K222" s="16"/>
      <c r="L222" s="16"/>
      <c r="M222" s="16"/>
    </row>
    <row r="223" spans="2:13" s="44" customFormat="1">
      <c r="B223" s="45"/>
      <c r="G223" s="16"/>
      <c r="H223" s="16"/>
      <c r="I223" s="16"/>
      <c r="J223" s="16"/>
      <c r="K223" s="16"/>
      <c r="L223" s="16"/>
      <c r="M223" s="16"/>
    </row>
    <row r="224" spans="2:13" s="44" customFormat="1">
      <c r="B224" s="45"/>
      <c r="G224" s="16"/>
      <c r="H224" s="16"/>
      <c r="I224" s="16"/>
      <c r="J224" s="16"/>
      <c r="K224" s="16"/>
      <c r="L224" s="16"/>
      <c r="M224" s="16"/>
    </row>
    <row r="225" spans="2:13" s="44" customFormat="1">
      <c r="B225" s="45"/>
      <c r="G225" s="16"/>
      <c r="H225" s="16"/>
      <c r="I225" s="16"/>
      <c r="J225" s="16"/>
      <c r="K225" s="16"/>
      <c r="L225" s="16"/>
      <c r="M225" s="16"/>
    </row>
    <row r="226" spans="2:13" s="44" customFormat="1">
      <c r="B226" s="45"/>
      <c r="G226" s="16"/>
      <c r="H226" s="16"/>
      <c r="I226" s="16"/>
      <c r="J226" s="16"/>
      <c r="K226" s="16"/>
      <c r="L226" s="16"/>
      <c r="M226" s="16"/>
    </row>
    <row r="227" spans="2:13" s="44" customFormat="1">
      <c r="B227" s="45"/>
      <c r="G227" s="16"/>
      <c r="H227" s="16"/>
      <c r="I227" s="16"/>
      <c r="J227" s="16"/>
      <c r="K227" s="16"/>
      <c r="L227" s="16"/>
      <c r="M227" s="16"/>
    </row>
    <row r="228" spans="2:13" s="44" customFormat="1">
      <c r="B228" s="45"/>
      <c r="G228" s="16"/>
      <c r="H228" s="16"/>
      <c r="I228" s="16"/>
      <c r="J228" s="16"/>
      <c r="K228" s="16"/>
      <c r="L228" s="16"/>
      <c r="M228" s="16"/>
    </row>
    <row r="229" spans="2:13" s="44" customFormat="1">
      <c r="B229" s="45"/>
      <c r="G229" s="16"/>
      <c r="H229" s="16"/>
      <c r="I229" s="16"/>
      <c r="J229" s="16"/>
      <c r="K229" s="16"/>
      <c r="L229" s="16"/>
      <c r="M229" s="16"/>
    </row>
    <row r="230" spans="2:13" s="44" customFormat="1">
      <c r="B230" s="45"/>
      <c r="G230" s="16"/>
      <c r="H230" s="16"/>
      <c r="I230" s="16"/>
      <c r="J230" s="16"/>
      <c r="K230" s="16"/>
      <c r="L230" s="16"/>
      <c r="M230" s="16"/>
    </row>
    <row r="231" spans="2:13" s="44" customFormat="1">
      <c r="B231" s="45"/>
      <c r="G231" s="16"/>
      <c r="H231" s="16"/>
      <c r="I231" s="16"/>
      <c r="J231" s="16"/>
      <c r="K231" s="16"/>
      <c r="L231" s="16"/>
      <c r="M231" s="16"/>
    </row>
    <row r="232" spans="2:13" s="44" customFormat="1">
      <c r="B232" s="45"/>
      <c r="G232" s="16"/>
      <c r="H232" s="16"/>
      <c r="I232" s="16"/>
      <c r="J232" s="16"/>
      <c r="K232" s="16"/>
      <c r="L232" s="16"/>
      <c r="M232" s="16"/>
    </row>
    <row r="233" spans="2:13" s="44" customFormat="1">
      <c r="B233" s="45"/>
      <c r="G233" s="16"/>
      <c r="H233" s="16"/>
      <c r="I233" s="16"/>
      <c r="J233" s="16"/>
      <c r="K233" s="16"/>
      <c r="L233" s="16"/>
      <c r="M233" s="16"/>
    </row>
    <row r="234" spans="2:13" s="44" customFormat="1">
      <c r="B234" s="45"/>
      <c r="G234" s="16"/>
      <c r="H234" s="16"/>
      <c r="I234" s="16"/>
      <c r="J234" s="16"/>
      <c r="K234" s="16"/>
      <c r="L234" s="16"/>
      <c r="M234" s="16"/>
    </row>
    <row r="235" spans="2:13" s="44" customFormat="1">
      <c r="B235" s="45"/>
      <c r="G235" s="16"/>
      <c r="H235" s="16"/>
      <c r="I235" s="16"/>
      <c r="J235" s="16"/>
      <c r="K235" s="16"/>
      <c r="L235" s="16"/>
      <c r="M235" s="16"/>
    </row>
    <row r="236" spans="2:13" s="44" customFormat="1">
      <c r="B236" s="45"/>
      <c r="G236" s="16"/>
      <c r="H236" s="16"/>
      <c r="I236" s="16"/>
      <c r="J236" s="16"/>
      <c r="K236" s="16"/>
      <c r="L236" s="16"/>
      <c r="M236" s="16"/>
    </row>
    <row r="237" spans="2:13" s="44" customFormat="1">
      <c r="B237" s="45"/>
      <c r="G237" s="16"/>
      <c r="H237" s="16"/>
      <c r="I237" s="16"/>
      <c r="J237" s="16"/>
      <c r="K237" s="16"/>
      <c r="L237" s="16"/>
      <c r="M237" s="16"/>
    </row>
    <row r="238" spans="2:13" s="44" customFormat="1">
      <c r="B238" s="45"/>
      <c r="G238" s="16"/>
      <c r="H238" s="16"/>
      <c r="I238" s="16"/>
      <c r="J238" s="16"/>
      <c r="K238" s="16"/>
      <c r="L238" s="16"/>
      <c r="M238" s="16"/>
    </row>
    <row r="239" spans="2:13" s="44" customFormat="1">
      <c r="B239" s="45"/>
      <c r="G239" s="16"/>
      <c r="H239" s="16"/>
      <c r="I239" s="16"/>
      <c r="J239" s="16"/>
      <c r="K239" s="16"/>
      <c r="L239" s="16"/>
      <c r="M239" s="16"/>
    </row>
    <row r="240" spans="2:13" s="44" customFormat="1">
      <c r="B240" s="45"/>
      <c r="G240" s="16"/>
      <c r="H240" s="16"/>
      <c r="I240" s="16"/>
      <c r="J240" s="16"/>
      <c r="K240" s="16"/>
      <c r="L240" s="16"/>
      <c r="M240" s="16"/>
    </row>
    <row r="241" spans="2:13" s="44" customFormat="1">
      <c r="B241" s="45"/>
      <c r="G241" s="16"/>
      <c r="H241" s="16"/>
      <c r="I241" s="16"/>
      <c r="J241" s="16"/>
      <c r="K241" s="16"/>
      <c r="L241" s="16"/>
      <c r="M241" s="16"/>
    </row>
    <row r="242" spans="2:13" s="44" customFormat="1">
      <c r="B242" s="45"/>
      <c r="G242" s="16"/>
      <c r="H242" s="16"/>
      <c r="I242" s="16"/>
      <c r="J242" s="16"/>
      <c r="K242" s="16"/>
      <c r="L242" s="16"/>
      <c r="M242" s="16"/>
    </row>
    <row r="243" spans="2:13" s="44" customFormat="1">
      <c r="B243" s="45"/>
      <c r="G243" s="16"/>
      <c r="H243" s="16"/>
      <c r="I243" s="16"/>
      <c r="J243" s="16"/>
      <c r="K243" s="16"/>
      <c r="L243" s="16"/>
      <c r="M243" s="16"/>
    </row>
    <row r="244" spans="2:13" s="44" customFormat="1">
      <c r="B244" s="45"/>
      <c r="G244" s="16"/>
      <c r="H244" s="16"/>
      <c r="I244" s="16"/>
      <c r="J244" s="16"/>
      <c r="K244" s="16"/>
      <c r="L244" s="16"/>
      <c r="M244" s="16"/>
    </row>
    <row r="245" spans="2:13" s="44" customFormat="1">
      <c r="B245" s="45"/>
      <c r="G245" s="16"/>
      <c r="H245" s="16"/>
      <c r="I245" s="16"/>
      <c r="J245" s="16"/>
      <c r="K245" s="16"/>
      <c r="L245" s="16"/>
      <c r="M245" s="16"/>
    </row>
    <row r="246" spans="2:13" s="44" customFormat="1">
      <c r="B246" s="45"/>
      <c r="G246" s="16"/>
      <c r="H246" s="16"/>
      <c r="I246" s="16"/>
      <c r="J246" s="16"/>
      <c r="K246" s="16"/>
      <c r="L246" s="16"/>
      <c r="M246" s="16"/>
    </row>
    <row r="247" spans="2:13" s="44" customFormat="1">
      <c r="B247" s="45"/>
      <c r="G247" s="16"/>
      <c r="H247" s="16"/>
      <c r="I247" s="16"/>
      <c r="J247" s="16"/>
      <c r="K247" s="16"/>
      <c r="L247" s="16"/>
      <c r="M247" s="16"/>
    </row>
    <row r="248" spans="2:13" s="44" customFormat="1">
      <c r="B248" s="45"/>
      <c r="G248" s="16"/>
      <c r="H248" s="16"/>
      <c r="I248" s="16"/>
      <c r="J248" s="16"/>
      <c r="K248" s="16"/>
      <c r="L248" s="16"/>
      <c r="M248" s="16"/>
    </row>
    <row r="249" spans="2:13" s="44" customFormat="1">
      <c r="B249" s="45"/>
      <c r="G249" s="16"/>
      <c r="H249" s="16"/>
      <c r="I249" s="16"/>
      <c r="J249" s="16"/>
      <c r="K249" s="16"/>
      <c r="L249" s="16"/>
      <c r="M249" s="16"/>
    </row>
    <row r="250" spans="2:13" s="44" customFormat="1">
      <c r="B250" s="45"/>
      <c r="G250" s="16"/>
      <c r="H250" s="16"/>
      <c r="I250" s="16"/>
      <c r="J250" s="16"/>
      <c r="K250" s="16"/>
      <c r="L250" s="16"/>
      <c r="M250" s="16"/>
    </row>
    <row r="251" spans="2:13" s="44" customFormat="1">
      <c r="B251" s="45"/>
      <c r="G251" s="16"/>
      <c r="H251" s="16"/>
      <c r="I251" s="16"/>
      <c r="J251" s="16"/>
      <c r="K251" s="16"/>
      <c r="L251" s="16"/>
      <c r="M251" s="16"/>
    </row>
    <row r="252" spans="2:13" s="44" customFormat="1">
      <c r="B252" s="45"/>
      <c r="G252" s="16"/>
      <c r="H252" s="16"/>
      <c r="I252" s="16"/>
      <c r="J252" s="16"/>
      <c r="K252" s="16"/>
      <c r="L252" s="16"/>
      <c r="M252" s="16"/>
    </row>
    <row r="253" spans="2:13" s="44" customFormat="1">
      <c r="B253" s="45"/>
      <c r="G253" s="16"/>
      <c r="H253" s="16"/>
      <c r="I253" s="16"/>
      <c r="J253" s="16"/>
      <c r="K253" s="16"/>
      <c r="L253" s="16"/>
      <c r="M253" s="16"/>
    </row>
    <row r="254" spans="2:13" s="44" customFormat="1">
      <c r="B254" s="45"/>
      <c r="G254" s="16"/>
      <c r="H254" s="16"/>
      <c r="I254" s="16"/>
      <c r="J254" s="16"/>
      <c r="K254" s="16"/>
      <c r="L254" s="16"/>
      <c r="M254" s="16"/>
    </row>
    <row r="255" spans="2:13" s="44" customFormat="1">
      <c r="B255" s="45"/>
      <c r="G255" s="16"/>
      <c r="H255" s="16"/>
      <c r="I255" s="16"/>
      <c r="J255" s="16"/>
      <c r="K255" s="16"/>
      <c r="L255" s="16"/>
      <c r="M255" s="16"/>
    </row>
    <row r="256" spans="2:13" s="44" customFormat="1">
      <c r="B256" s="45"/>
      <c r="G256" s="16"/>
      <c r="H256" s="16"/>
      <c r="I256" s="16"/>
      <c r="J256" s="16"/>
      <c r="K256" s="16"/>
      <c r="L256" s="16"/>
      <c r="M256" s="16"/>
    </row>
    <row r="257" spans="2:13" s="44" customFormat="1">
      <c r="B257" s="45"/>
      <c r="G257" s="16"/>
      <c r="H257" s="16"/>
      <c r="I257" s="16"/>
      <c r="J257" s="16"/>
      <c r="K257" s="16"/>
      <c r="L257" s="16"/>
      <c r="M257" s="16"/>
    </row>
    <row r="258" spans="2:13" s="44" customFormat="1">
      <c r="B258" s="45"/>
      <c r="G258" s="16"/>
      <c r="H258" s="16"/>
      <c r="I258" s="16"/>
      <c r="J258" s="16"/>
      <c r="K258" s="16"/>
      <c r="L258" s="16"/>
      <c r="M258" s="16"/>
    </row>
    <row r="259" spans="2:13" s="44" customFormat="1">
      <c r="B259" s="45"/>
      <c r="G259" s="16"/>
      <c r="H259" s="16"/>
      <c r="I259" s="16"/>
      <c r="J259" s="16"/>
      <c r="K259" s="16"/>
      <c r="L259" s="16"/>
      <c r="M259" s="16"/>
    </row>
    <row r="260" spans="2:13" s="44" customFormat="1">
      <c r="B260" s="45"/>
      <c r="G260" s="16"/>
      <c r="H260" s="16"/>
      <c r="I260" s="16"/>
      <c r="J260" s="16"/>
      <c r="K260" s="16"/>
      <c r="L260" s="16"/>
      <c r="M260" s="16"/>
    </row>
    <row r="261" spans="2:13" s="44" customFormat="1">
      <c r="B261" s="45"/>
      <c r="G261" s="16"/>
      <c r="H261" s="16"/>
      <c r="I261" s="16"/>
      <c r="J261" s="16"/>
      <c r="K261" s="16"/>
      <c r="L261" s="16"/>
      <c r="M261" s="16"/>
    </row>
    <row r="262" spans="2:13" s="44" customFormat="1">
      <c r="B262" s="45"/>
      <c r="G262" s="16"/>
      <c r="H262" s="16"/>
      <c r="I262" s="16"/>
      <c r="J262" s="16"/>
      <c r="K262" s="16"/>
      <c r="L262" s="16"/>
      <c r="M262" s="16"/>
    </row>
    <row r="263" spans="2:13" s="44" customFormat="1">
      <c r="B263" s="45"/>
      <c r="G263" s="16"/>
      <c r="H263" s="16"/>
      <c r="I263" s="16"/>
      <c r="J263" s="16"/>
      <c r="K263" s="16"/>
      <c r="L263" s="16"/>
      <c r="M263" s="16"/>
    </row>
    <row r="264" spans="2:13" s="44" customFormat="1">
      <c r="B264" s="45"/>
      <c r="G264" s="16"/>
      <c r="H264" s="16"/>
      <c r="I264" s="16"/>
      <c r="J264" s="16"/>
      <c r="K264" s="16"/>
      <c r="L264" s="16"/>
      <c r="M264" s="16"/>
    </row>
    <row r="265" spans="2:13" s="44" customFormat="1">
      <c r="B265" s="45"/>
      <c r="G265" s="16"/>
      <c r="H265" s="16"/>
      <c r="I265" s="16"/>
      <c r="J265" s="16"/>
      <c r="K265" s="16"/>
      <c r="L265" s="16"/>
      <c r="M265" s="16"/>
    </row>
    <row r="266" spans="2:13" s="44" customFormat="1">
      <c r="B266" s="45"/>
      <c r="G266" s="16"/>
      <c r="H266" s="16"/>
      <c r="I266" s="16"/>
      <c r="J266" s="16"/>
      <c r="K266" s="16"/>
      <c r="L266" s="16"/>
      <c r="M266" s="16"/>
    </row>
    <row r="267" spans="2:13" s="44" customFormat="1">
      <c r="B267" s="45"/>
      <c r="G267" s="16"/>
      <c r="H267" s="16"/>
      <c r="I267" s="16"/>
      <c r="J267" s="16"/>
      <c r="K267" s="16"/>
      <c r="L267" s="16"/>
      <c r="M267" s="16"/>
    </row>
    <row r="268" spans="2:13" s="44" customFormat="1">
      <c r="B268" s="45"/>
      <c r="G268" s="16"/>
      <c r="H268" s="16"/>
      <c r="I268" s="16"/>
      <c r="J268" s="16"/>
      <c r="K268" s="16"/>
      <c r="L268" s="16"/>
      <c r="M268" s="16"/>
    </row>
    <row r="269" spans="2:13" s="44" customFormat="1">
      <c r="B269" s="45"/>
      <c r="G269" s="16"/>
      <c r="H269" s="16"/>
      <c r="I269" s="16"/>
      <c r="J269" s="16"/>
      <c r="K269" s="16"/>
      <c r="L269" s="16"/>
      <c r="M269" s="16"/>
    </row>
    <row r="270" spans="2:13" s="44" customFormat="1">
      <c r="B270" s="45"/>
      <c r="G270" s="16"/>
      <c r="H270" s="16"/>
      <c r="I270" s="16"/>
      <c r="J270" s="16"/>
      <c r="K270" s="16"/>
      <c r="L270" s="16"/>
      <c r="M270" s="16"/>
    </row>
    <row r="271" spans="2:13" s="44" customFormat="1">
      <c r="B271" s="45"/>
      <c r="G271" s="16"/>
      <c r="H271" s="16"/>
      <c r="I271" s="16"/>
      <c r="J271" s="16"/>
      <c r="K271" s="16"/>
      <c r="L271" s="16"/>
      <c r="M271" s="16"/>
    </row>
    <row r="272" spans="2:13" s="44" customFormat="1">
      <c r="B272" s="45"/>
      <c r="G272" s="16"/>
      <c r="H272" s="16"/>
      <c r="I272" s="16"/>
      <c r="J272" s="16"/>
      <c r="K272" s="16"/>
      <c r="L272" s="16"/>
      <c r="M272" s="16"/>
    </row>
    <row r="273" spans="2:13" s="44" customFormat="1">
      <c r="B273" s="45"/>
      <c r="G273" s="16"/>
      <c r="H273" s="16"/>
      <c r="I273" s="16"/>
      <c r="J273" s="16"/>
      <c r="K273" s="16"/>
      <c r="L273" s="16"/>
      <c r="M273" s="16"/>
    </row>
    <row r="274" spans="2:13" s="44" customFormat="1">
      <c r="B274" s="45"/>
      <c r="G274" s="16"/>
      <c r="H274" s="16"/>
      <c r="I274" s="16"/>
      <c r="J274" s="16"/>
      <c r="K274" s="16"/>
      <c r="L274" s="16"/>
      <c r="M274" s="16"/>
    </row>
    <row r="275" spans="2:13" s="44" customFormat="1">
      <c r="B275" s="45"/>
      <c r="G275" s="16"/>
      <c r="H275" s="16"/>
      <c r="I275" s="16"/>
      <c r="J275" s="16"/>
      <c r="K275" s="16"/>
      <c r="L275" s="16"/>
      <c r="M275" s="16"/>
    </row>
    <row r="276" spans="2:13" s="44" customFormat="1">
      <c r="B276" s="45"/>
      <c r="G276" s="16"/>
      <c r="H276" s="16"/>
      <c r="I276" s="16"/>
      <c r="J276" s="16"/>
      <c r="K276" s="16"/>
      <c r="L276" s="16"/>
      <c r="M276" s="16"/>
    </row>
    <row r="277" spans="2:13" s="44" customFormat="1">
      <c r="B277" s="45"/>
      <c r="G277" s="16"/>
      <c r="H277" s="16"/>
      <c r="I277" s="16"/>
      <c r="J277" s="16"/>
      <c r="K277" s="16"/>
      <c r="L277" s="16"/>
      <c r="M277" s="16"/>
    </row>
    <row r="278" spans="2:13" s="44" customFormat="1">
      <c r="B278" s="45"/>
      <c r="G278" s="16"/>
      <c r="H278" s="16"/>
      <c r="I278" s="16"/>
      <c r="J278" s="16"/>
      <c r="K278" s="16"/>
      <c r="L278" s="16"/>
      <c r="M278" s="16"/>
    </row>
    <row r="279" spans="2:13" s="44" customFormat="1">
      <c r="B279" s="45"/>
      <c r="G279" s="16"/>
      <c r="H279" s="16"/>
      <c r="I279" s="16"/>
      <c r="J279" s="16"/>
      <c r="K279" s="16"/>
      <c r="L279" s="16"/>
      <c r="M279" s="16"/>
    </row>
    <row r="280" spans="2:13" s="44" customFormat="1">
      <c r="B280" s="45"/>
      <c r="G280" s="16"/>
      <c r="H280" s="16"/>
      <c r="I280" s="16"/>
      <c r="J280" s="16"/>
      <c r="K280" s="16"/>
      <c r="L280" s="16"/>
      <c r="M280" s="16"/>
    </row>
    <row r="281" spans="2:13" s="44" customFormat="1">
      <c r="B281" s="45"/>
      <c r="G281" s="16"/>
      <c r="H281" s="16"/>
      <c r="I281" s="16"/>
      <c r="J281" s="16"/>
      <c r="K281" s="16"/>
      <c r="L281" s="16"/>
      <c r="M281" s="16"/>
    </row>
    <row r="282" spans="2:13" s="44" customFormat="1">
      <c r="B282" s="45"/>
      <c r="G282" s="16"/>
      <c r="H282" s="16"/>
      <c r="I282" s="16"/>
      <c r="J282" s="16"/>
      <c r="K282" s="16"/>
      <c r="L282" s="16"/>
      <c r="M282" s="16"/>
    </row>
    <row r="283" spans="2:13" s="44" customFormat="1">
      <c r="B283" s="45"/>
      <c r="G283" s="16"/>
      <c r="H283" s="16"/>
      <c r="I283" s="16"/>
      <c r="J283" s="16"/>
      <c r="K283" s="16"/>
      <c r="L283" s="16"/>
      <c r="M283" s="16"/>
    </row>
    <row r="284" spans="2:13" s="44" customFormat="1">
      <c r="B284" s="45"/>
      <c r="G284" s="16"/>
      <c r="H284" s="16"/>
      <c r="I284" s="16"/>
      <c r="J284" s="16"/>
      <c r="K284" s="16"/>
      <c r="L284" s="16"/>
      <c r="M284" s="16"/>
    </row>
    <row r="285" spans="2:13" s="44" customFormat="1">
      <c r="B285" s="45"/>
      <c r="G285" s="16"/>
      <c r="H285" s="16"/>
      <c r="I285" s="16"/>
      <c r="J285" s="16"/>
      <c r="K285" s="16"/>
      <c r="L285" s="16"/>
      <c r="M285" s="16"/>
    </row>
    <row r="286" spans="2:13" s="44" customFormat="1">
      <c r="B286" s="45"/>
      <c r="G286" s="16"/>
      <c r="H286" s="16"/>
      <c r="I286" s="16"/>
      <c r="J286" s="16"/>
      <c r="K286" s="16"/>
      <c r="L286" s="16"/>
      <c r="M286" s="16"/>
    </row>
    <row r="287" spans="2:13" s="44" customFormat="1">
      <c r="B287" s="45"/>
      <c r="G287" s="16"/>
      <c r="H287" s="16"/>
      <c r="I287" s="16"/>
      <c r="J287" s="16"/>
      <c r="K287" s="16"/>
      <c r="L287" s="16"/>
      <c r="M287" s="16"/>
    </row>
    <row r="288" spans="2:13" s="44" customFormat="1">
      <c r="B288" s="45"/>
      <c r="G288" s="16"/>
      <c r="H288" s="16"/>
      <c r="I288" s="16"/>
      <c r="J288" s="16"/>
      <c r="K288" s="16"/>
      <c r="L288" s="16"/>
      <c r="M288" s="16"/>
    </row>
    <row r="289" spans="2:13" s="44" customFormat="1">
      <c r="B289" s="45"/>
      <c r="G289" s="16"/>
      <c r="H289" s="16"/>
      <c r="I289" s="16"/>
      <c r="J289" s="16"/>
      <c r="K289" s="16"/>
      <c r="L289" s="16"/>
      <c r="M289" s="16"/>
    </row>
  </sheetData>
  <mergeCells count="89">
    <mergeCell ref="F40:G40"/>
    <mergeCell ref="B1:K1"/>
    <mergeCell ref="D10:G10"/>
    <mergeCell ref="D25:G25"/>
    <mergeCell ref="D26:G26"/>
    <mergeCell ref="D32:G32"/>
    <mergeCell ref="D27:G27"/>
    <mergeCell ref="D31:G31"/>
    <mergeCell ref="C9:G9"/>
    <mergeCell ref="F24:G24"/>
    <mergeCell ref="F28:G28"/>
    <mergeCell ref="F29:G29"/>
    <mergeCell ref="F11:G11"/>
    <mergeCell ref="F12:G12"/>
    <mergeCell ref="F19:G19"/>
    <mergeCell ref="F30:G30"/>
    <mergeCell ref="F44:G44"/>
    <mergeCell ref="F52:G52"/>
    <mergeCell ref="F53:G53"/>
    <mergeCell ref="D33:G33"/>
    <mergeCell ref="D34:G34"/>
    <mergeCell ref="D35:G35"/>
    <mergeCell ref="F43:G43"/>
    <mergeCell ref="F45:G45"/>
    <mergeCell ref="D39:G39"/>
    <mergeCell ref="D42:G42"/>
    <mergeCell ref="F46:G46"/>
    <mergeCell ref="F47:G47"/>
    <mergeCell ref="F48:G48"/>
    <mergeCell ref="F49:G49"/>
    <mergeCell ref="F41:G41"/>
    <mergeCell ref="C38:G38"/>
    <mergeCell ref="D117:G117"/>
    <mergeCell ref="D118:G118"/>
    <mergeCell ref="C111:G111"/>
    <mergeCell ref="C100:G100"/>
    <mergeCell ref="F105:G105"/>
    <mergeCell ref="F106:G106"/>
    <mergeCell ref="F115:G115"/>
    <mergeCell ref="F114:G114"/>
    <mergeCell ref="F103:G103"/>
    <mergeCell ref="F116:G116"/>
    <mergeCell ref="F113:G113"/>
    <mergeCell ref="F102:G102"/>
    <mergeCell ref="D112:G112"/>
    <mergeCell ref="D104:G104"/>
    <mergeCell ref="F76:G76"/>
    <mergeCell ref="F75:G75"/>
    <mergeCell ref="F79:G79"/>
    <mergeCell ref="F50:G50"/>
    <mergeCell ref="F51:G51"/>
    <mergeCell ref="F69:G69"/>
    <mergeCell ref="D66:G66"/>
    <mergeCell ref="F58:G58"/>
    <mergeCell ref="F57:G57"/>
    <mergeCell ref="F74:G74"/>
    <mergeCell ref="D77:G77"/>
    <mergeCell ref="D64:G64"/>
    <mergeCell ref="D65:G65"/>
    <mergeCell ref="D73:G73"/>
    <mergeCell ref="F54:G54"/>
    <mergeCell ref="F55:G55"/>
    <mergeCell ref="D72:G72"/>
    <mergeCell ref="F63:G63"/>
    <mergeCell ref="F67:G67"/>
    <mergeCell ref="F68:G68"/>
    <mergeCell ref="F56:G56"/>
    <mergeCell ref="F59:G59"/>
    <mergeCell ref="F61:G61"/>
    <mergeCell ref="D60:G60"/>
    <mergeCell ref="F70:G70"/>
    <mergeCell ref="F71:G71"/>
    <mergeCell ref="F62:G62"/>
    <mergeCell ref="J4:M4"/>
    <mergeCell ref="D96:G96"/>
    <mergeCell ref="D97:G97"/>
    <mergeCell ref="D101:G101"/>
    <mergeCell ref="B88:G88"/>
    <mergeCell ref="F82:G82"/>
    <mergeCell ref="F85:G85"/>
    <mergeCell ref="C90:G90"/>
    <mergeCell ref="D78:G78"/>
    <mergeCell ref="D81:G81"/>
    <mergeCell ref="F83:G83"/>
    <mergeCell ref="F84:G84"/>
    <mergeCell ref="C95:G95"/>
    <mergeCell ref="D91:G91"/>
    <mergeCell ref="D92:G92"/>
    <mergeCell ref="F80:G80"/>
  </mergeCells>
  <phoneticPr fontId="36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50" fitToHeight="0" orientation="portrait" r:id="rId1"/>
  <headerFooter alignWithMargins="0">
    <oddFooter>&amp;C&amp;"Garamond,Corsivo"&amp;P / &amp;N</oddFooter>
  </headerFooter>
  <rowBreaks count="1" manualBreakCount="1">
    <brk id="88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89"/>
  <sheetViews>
    <sheetView showGridLines="0" view="pageBreakPreview" zoomScale="90" zoomScaleNormal="100" zoomScaleSheetLayoutView="90" workbookViewId="0">
      <pane xSplit="7" ySplit="8" topLeftCell="H45" activePane="bottomRight" state="frozen"/>
      <selection activeCell="F40" sqref="F40:G40"/>
      <selection pane="topRight" activeCell="F40" sqref="F40:G40"/>
      <selection pane="bottomLeft" activeCell="F40" sqref="F40:G40"/>
      <selection pane="bottomRight" activeCell="H7" sqref="H7:I7"/>
    </sheetView>
  </sheetViews>
  <sheetFormatPr baseColWidth="10" defaultColWidth="10.42578125" defaultRowHeight="15"/>
  <cols>
    <col min="1" max="1" width="10.42578125" style="16"/>
    <col min="2" max="2" width="4" style="44" customWidth="1"/>
    <col min="3" max="3" width="4.5703125" style="44" customWidth="1"/>
    <col min="4" max="4" width="2.5703125" style="44" customWidth="1"/>
    <col min="5" max="6" width="4" style="44" customWidth="1"/>
    <col min="7" max="7" width="59.5703125" style="16" customWidth="1"/>
    <col min="8" max="9" width="23.140625" style="16" customWidth="1"/>
    <col min="10" max="10" width="19.7109375" style="16" customWidth="1"/>
    <col min="11" max="11" width="15.85546875" style="16" bestFit="1" customWidth="1"/>
    <col min="12" max="12" width="1.42578125" style="16" customWidth="1"/>
    <col min="13" max="13" width="23.7109375" style="16" customWidth="1"/>
    <col min="14" max="16384" width="10.42578125" style="16"/>
  </cols>
  <sheetData>
    <row r="1" spans="1:14" s="8" customFormat="1" ht="36.75" customHeight="1">
      <c r="B1" s="523" t="s">
        <v>1347</v>
      </c>
      <c r="C1" s="523" t="s">
        <v>1347</v>
      </c>
      <c r="D1" s="523"/>
      <c r="E1" s="523"/>
      <c r="F1" s="523"/>
      <c r="G1" s="523"/>
      <c r="H1" s="523"/>
      <c r="I1" s="523"/>
      <c r="J1" s="523"/>
      <c r="K1" s="523"/>
      <c r="L1" s="9"/>
      <c r="M1" s="9"/>
      <c r="N1" s="9"/>
    </row>
    <row r="2" spans="1:14" s="8" customFormat="1">
      <c r="B2" s="10"/>
      <c r="C2" s="10"/>
      <c r="D2" s="10"/>
      <c r="E2" s="10"/>
      <c r="F2" s="10"/>
      <c r="G2" s="10"/>
    </row>
    <row r="3" spans="1:14" s="8" customFormat="1" ht="15.75" thickBot="1">
      <c r="B3" s="10"/>
      <c r="C3" s="10"/>
      <c r="D3" s="10"/>
      <c r="E3" s="10"/>
      <c r="F3" s="10"/>
      <c r="G3" s="10"/>
    </row>
    <row r="4" spans="1:14" s="11" customFormat="1" ht="27.6" customHeight="1">
      <c r="B4" s="12" t="s">
        <v>2904</v>
      </c>
      <c r="C4" s="13"/>
      <c r="D4" s="13"/>
      <c r="E4" s="13"/>
      <c r="F4" s="13"/>
      <c r="G4" s="13"/>
      <c r="H4" s="13"/>
      <c r="I4" s="13"/>
      <c r="J4" s="511" t="s">
        <v>2955</v>
      </c>
      <c r="K4" s="512"/>
      <c r="L4" s="512"/>
      <c r="M4" s="513"/>
    </row>
    <row r="5" spans="1:14" s="11" customFormat="1" ht="27.6" customHeight="1" thickBot="1">
      <c r="B5" s="14"/>
      <c r="C5" s="15"/>
      <c r="D5" s="15"/>
      <c r="E5" s="15"/>
      <c r="F5" s="15"/>
      <c r="G5" s="15"/>
      <c r="H5" s="15"/>
      <c r="I5" s="15"/>
      <c r="J5" s="220"/>
      <c r="K5" s="221"/>
      <c r="L5" s="222"/>
      <c r="M5" s="223"/>
    </row>
    <row r="6" spans="1:14" ht="15" customHeight="1" thickBot="1">
      <c r="B6" s="17"/>
      <c r="C6" s="17"/>
      <c r="D6" s="17"/>
      <c r="E6" s="17"/>
      <c r="F6" s="17"/>
      <c r="G6" s="17"/>
      <c r="H6" s="18"/>
    </row>
    <row r="7" spans="1:14" ht="39.75" customHeight="1">
      <c r="B7" s="19" t="s">
        <v>3489</v>
      </c>
      <c r="C7" s="20"/>
      <c r="D7" s="20"/>
      <c r="E7" s="20"/>
      <c r="F7" s="20"/>
      <c r="G7" s="21"/>
      <c r="H7" s="216" t="s">
        <v>3576</v>
      </c>
      <c r="I7" s="216" t="s">
        <v>4169</v>
      </c>
      <c r="J7" s="22" t="str">
        <f>CONCATENATE("ABWEICHUNG ",  H8, " / ", I8)</f>
        <v>ABWEICHUNG 2021 / 2020</v>
      </c>
      <c r="K7" s="23"/>
      <c r="M7" s="224" t="s">
        <v>4171</v>
      </c>
    </row>
    <row r="8" spans="1:14" ht="22.5" customHeight="1">
      <c r="B8" s="24"/>
      <c r="C8" s="25"/>
      <c r="D8" s="25"/>
      <c r="E8" s="25"/>
      <c r="F8" s="25"/>
      <c r="G8" s="26"/>
      <c r="H8" s="27">
        <f>IF('CE statale'!H8=0,"",'CE statale'!H8)</f>
        <v>2021</v>
      </c>
      <c r="I8" s="27">
        <f>IF('CE statale'!I8=0,"",'CE statale'!I8)</f>
        <v>2020</v>
      </c>
      <c r="J8" s="28" t="s">
        <v>2743</v>
      </c>
      <c r="K8" s="29" t="s">
        <v>2982</v>
      </c>
      <c r="M8" s="225">
        <f>IF('CE statale'!M8=0,"",'CE statale'!M8)</f>
        <v>2019</v>
      </c>
    </row>
    <row r="9" spans="1:14" s="30" customFormat="1">
      <c r="A9" s="147"/>
      <c r="B9" s="148" t="s">
        <v>2990</v>
      </c>
      <c r="C9" s="521" t="s">
        <v>1349</v>
      </c>
      <c r="D9" s="521"/>
      <c r="E9" s="521"/>
      <c r="F9" s="521"/>
      <c r="G9" s="522"/>
      <c r="H9" s="149" t="str">
        <f>IF('CE statale'!H9=0,"",'CE statale'!H9)</f>
        <v/>
      </c>
      <c r="I9" s="149" t="str">
        <f>IF('CE statale'!I9=0,"",'CE statale'!I9)</f>
        <v/>
      </c>
      <c r="J9" s="150" t="str">
        <f>IF('CE statale'!J9=0,"",'CE statale'!J9)</f>
        <v/>
      </c>
      <c r="K9" s="151" t="str">
        <f>IF('CE statale'!K9=0,"",'CE statale'!K9)</f>
        <v/>
      </c>
      <c r="L9" s="152"/>
      <c r="M9" s="226"/>
    </row>
    <row r="10" spans="1:14" s="30" customFormat="1">
      <c r="A10" s="147"/>
      <c r="B10" s="153"/>
      <c r="C10" s="154" t="s">
        <v>2661</v>
      </c>
      <c r="D10" s="514" t="s">
        <v>1351</v>
      </c>
      <c r="E10" s="514"/>
      <c r="F10" s="514"/>
      <c r="G10" s="515"/>
      <c r="H10" s="155">
        <f>IF('CE statale'!H10=0,"",'CE statale'!H10)</f>
        <v>1315139079.4000001</v>
      </c>
      <c r="I10" s="155">
        <f>IF('CE statale'!I10=0,"",'CE statale'!I10)</f>
        <v>1339905759.77</v>
      </c>
      <c r="J10" s="156">
        <f>IF('CE statale'!J10=0,"",'CE statale'!J10)</f>
        <v>-24766680.369999886</v>
      </c>
      <c r="K10" s="157">
        <f>IF('CE statale'!K10=0,"",'CE statale'!K10)</f>
        <v>-1.8483897236363237E-2</v>
      </c>
      <c r="L10" s="152"/>
      <c r="M10" s="227">
        <f>IF('CE statale'!M10=0,"",'CE statale'!M10)</f>
        <v>1247061140.3900001</v>
      </c>
    </row>
    <row r="11" spans="1:14" s="11" customFormat="1" ht="30" customHeight="1">
      <c r="A11" s="147" t="s">
        <v>434</v>
      </c>
      <c r="B11" s="158"/>
      <c r="C11" s="159"/>
      <c r="D11" s="160"/>
      <c r="E11" s="159" t="s">
        <v>2663</v>
      </c>
      <c r="F11" s="519" t="s">
        <v>2212</v>
      </c>
      <c r="G11" s="520"/>
      <c r="H11" s="162">
        <f>IF('CE statale'!H11=0,"",'CE statale'!H11)</f>
        <v>1266289079.4000001</v>
      </c>
      <c r="I11" s="162">
        <f>IF('CE statale'!I11=0,"",'CE statale'!I11)</f>
        <v>1293017458.47</v>
      </c>
      <c r="J11" s="163">
        <f>IF('CE statale'!J11=0,"",'CE statale'!J11)</f>
        <v>-26728379.069999933</v>
      </c>
      <c r="K11" s="164">
        <f>IF('CE statale'!K11=0,"",'CE statale'!K11)</f>
        <v>-2.0671321098500135E-2</v>
      </c>
      <c r="L11" s="147"/>
      <c r="M11" s="228">
        <f>IF('CE statale'!M11=0,"",'CE statale'!M11)</f>
        <v>1223659907.2</v>
      </c>
    </row>
    <row r="12" spans="1:14" s="11" customFormat="1">
      <c r="A12" s="147"/>
      <c r="B12" s="158"/>
      <c r="C12" s="159"/>
      <c r="D12" s="160"/>
      <c r="E12" s="159" t="s">
        <v>2665</v>
      </c>
      <c r="F12" s="519" t="s">
        <v>2213</v>
      </c>
      <c r="G12" s="520"/>
      <c r="H12" s="162">
        <f>IF('CE statale'!H12=0,"",'CE statale'!H12)</f>
        <v>48200000</v>
      </c>
      <c r="I12" s="162">
        <f>IF('CE statale'!I12=0,"",'CE statale'!I12)</f>
        <v>46391000</v>
      </c>
      <c r="J12" s="163">
        <f>IF('CE statale'!J12=0,"",'CE statale'!J12)</f>
        <v>1809000</v>
      </c>
      <c r="K12" s="164">
        <f>IF('CE statale'!K12=0,"",'CE statale'!K12)</f>
        <v>3.8994632579595179E-2</v>
      </c>
      <c r="L12" s="147"/>
      <c r="M12" s="228">
        <f>IF('CE statale'!M12=0,"",'CE statale'!M12)</f>
        <v>23282364.789999999</v>
      </c>
    </row>
    <row r="13" spans="1:14" s="31" customFormat="1" ht="30" customHeight="1">
      <c r="A13" s="147" t="s">
        <v>2667</v>
      </c>
      <c r="B13" s="165"/>
      <c r="C13" s="166"/>
      <c r="D13" s="167"/>
      <c r="E13" s="166"/>
      <c r="F13" s="168" t="s">
        <v>2661</v>
      </c>
      <c r="G13" s="171" t="s">
        <v>5749</v>
      </c>
      <c r="H13" s="169" t="str">
        <f>IF('CE statale'!H13=0,"",'CE statale'!H13)</f>
        <v/>
      </c>
      <c r="I13" s="169" t="str">
        <f>IF('CE statale'!I13=0,"",'CE statale'!I13)</f>
        <v/>
      </c>
      <c r="J13" s="169" t="str">
        <f>IF('CE statale'!J13=0,"",'CE statale'!J13)</f>
        <v/>
      </c>
      <c r="K13" s="164" t="str">
        <f>IF('CE statale'!K13=0,"",'CE statale'!K13)</f>
        <v xml:space="preserve">-    </v>
      </c>
      <c r="L13" s="170"/>
      <c r="M13" s="229" t="str">
        <f>IF('CE statale'!M13=0,"",'CE statale'!M13)</f>
        <v/>
      </c>
    </row>
    <row r="14" spans="1:14" s="31" customFormat="1" ht="30" customHeight="1">
      <c r="A14" s="170" t="s">
        <v>2669</v>
      </c>
      <c r="B14" s="165"/>
      <c r="C14" s="166"/>
      <c r="D14" s="167"/>
      <c r="E14" s="166"/>
      <c r="F14" s="168" t="s">
        <v>2670</v>
      </c>
      <c r="G14" s="171" t="s">
        <v>2214</v>
      </c>
      <c r="H14" s="169" t="str">
        <f>IF('CE statale'!H14=0,"",'CE statale'!H14)</f>
        <v/>
      </c>
      <c r="I14" s="169" t="str">
        <f>IF('CE statale'!I14=0,"",'CE statale'!I14)</f>
        <v/>
      </c>
      <c r="J14" s="169" t="str">
        <f>IF('CE statale'!J14=0,"",'CE statale'!J14)</f>
        <v/>
      </c>
      <c r="K14" s="164" t="str">
        <f>IF('CE statale'!K14=0,"",'CE statale'!K14)</f>
        <v xml:space="preserve">-    </v>
      </c>
      <c r="L14" s="170"/>
      <c r="M14" s="229" t="str">
        <f>IF('CE statale'!M14=0,"",'CE statale'!M14)</f>
        <v/>
      </c>
    </row>
    <row r="15" spans="1:14" s="31" customFormat="1" ht="30" customHeight="1">
      <c r="A15" s="147" t="s">
        <v>2672</v>
      </c>
      <c r="B15" s="165"/>
      <c r="C15" s="166"/>
      <c r="D15" s="167"/>
      <c r="E15" s="166"/>
      <c r="F15" s="168" t="s">
        <v>2673</v>
      </c>
      <c r="G15" s="171" t="s">
        <v>5750</v>
      </c>
      <c r="H15" s="169">
        <f>IF('CE statale'!H15=0,"",'CE statale'!H15)</f>
        <v>48200000</v>
      </c>
      <c r="I15" s="169">
        <f>IF('CE statale'!I15=0,"",'CE statale'!I15)</f>
        <v>46391000</v>
      </c>
      <c r="J15" s="169">
        <f>IF('CE statale'!J15=0,"",'CE statale'!J15)</f>
        <v>1809000</v>
      </c>
      <c r="K15" s="164">
        <f>IF('CE statale'!K15=0,"",'CE statale'!K15)</f>
        <v>3.8994632579595179E-2</v>
      </c>
      <c r="L15" s="170"/>
      <c r="M15" s="229">
        <f>IF('CE statale'!M15=0,"",'CE statale'!M15)</f>
        <v>22551536.18</v>
      </c>
    </row>
    <row r="16" spans="1:14" s="31" customFormat="1" ht="30" customHeight="1">
      <c r="A16" s="170" t="s">
        <v>2675</v>
      </c>
      <c r="B16" s="165"/>
      <c r="C16" s="166"/>
      <c r="D16" s="167"/>
      <c r="E16" s="166"/>
      <c r="F16" s="168" t="s">
        <v>2676</v>
      </c>
      <c r="G16" s="171" t="s">
        <v>2215</v>
      </c>
      <c r="H16" s="169" t="str">
        <f>IF('CE statale'!H16=0,"",'CE statale'!H16)</f>
        <v/>
      </c>
      <c r="I16" s="169" t="str">
        <f>IF('CE statale'!I16=0,"",'CE statale'!I16)</f>
        <v/>
      </c>
      <c r="J16" s="169" t="str">
        <f>IF('CE statale'!J16=0,"",'CE statale'!J16)</f>
        <v/>
      </c>
      <c r="K16" s="164" t="str">
        <f>IF('CE statale'!K16=0,"",'CE statale'!K16)</f>
        <v xml:space="preserve">-    </v>
      </c>
      <c r="L16" s="170"/>
      <c r="M16" s="229">
        <f>IF('CE statale'!M16=0,"",'CE statale'!M16)</f>
        <v>600000</v>
      </c>
    </row>
    <row r="17" spans="1:13" s="31" customFormat="1" ht="30" customHeight="1">
      <c r="A17" s="147" t="s">
        <v>3341</v>
      </c>
      <c r="B17" s="165"/>
      <c r="C17" s="166"/>
      <c r="D17" s="167"/>
      <c r="E17" s="166"/>
      <c r="F17" s="168" t="s">
        <v>3342</v>
      </c>
      <c r="G17" s="171" t="s">
        <v>2216</v>
      </c>
      <c r="H17" s="169" t="str">
        <f>IF('CE statale'!H17=0,"",'CE statale'!H17)</f>
        <v/>
      </c>
      <c r="I17" s="169" t="str">
        <f>IF('CE statale'!I17=0,"",'CE statale'!I17)</f>
        <v/>
      </c>
      <c r="J17" s="169" t="str">
        <f>IF('CE statale'!J17=0,"",'CE statale'!J17)</f>
        <v/>
      </c>
      <c r="K17" s="172" t="str">
        <f>IF('CE statale'!K17=0,"",'CE statale'!K17)</f>
        <v xml:space="preserve">-    </v>
      </c>
      <c r="L17" s="170"/>
      <c r="M17" s="229" t="str">
        <f>IF('CE statale'!M17=0,"",'CE statale'!M17)</f>
        <v/>
      </c>
    </row>
    <row r="18" spans="1:13" s="31" customFormat="1">
      <c r="A18" s="170" t="s">
        <v>3344</v>
      </c>
      <c r="B18" s="165"/>
      <c r="C18" s="166"/>
      <c r="D18" s="167"/>
      <c r="E18" s="166"/>
      <c r="F18" s="168" t="s">
        <v>3345</v>
      </c>
      <c r="G18" s="171" t="s">
        <v>3490</v>
      </c>
      <c r="H18" s="169" t="str">
        <f>IF('CE statale'!H18=0,"",'CE statale'!H18)</f>
        <v/>
      </c>
      <c r="I18" s="169" t="str">
        <f>IF('CE statale'!I18=0,"",'CE statale'!I18)</f>
        <v/>
      </c>
      <c r="J18" s="169" t="str">
        <f>IF('CE statale'!J18=0,"",'CE statale'!J18)</f>
        <v/>
      </c>
      <c r="K18" s="164" t="str">
        <f>IF('CE statale'!K18=0,"",'CE statale'!K18)</f>
        <v xml:space="preserve">-    </v>
      </c>
      <c r="L18" s="170"/>
      <c r="M18" s="229">
        <f>IF('CE statale'!M18=0,"",'CE statale'!M18)</f>
        <v>130828.61</v>
      </c>
    </row>
    <row r="19" spans="1:13" s="11" customFormat="1">
      <c r="A19" s="147"/>
      <c r="B19" s="158"/>
      <c r="C19" s="159"/>
      <c r="D19" s="160"/>
      <c r="E19" s="159" t="s">
        <v>3347</v>
      </c>
      <c r="F19" s="519" t="s">
        <v>2217</v>
      </c>
      <c r="G19" s="520"/>
      <c r="H19" s="162">
        <f>IF('CE statale'!H19=0,"",'CE statale'!H19)</f>
        <v>650000</v>
      </c>
      <c r="I19" s="162">
        <f>IF('CE statale'!I19=0,"",'CE statale'!I19)</f>
        <v>497301.3</v>
      </c>
      <c r="J19" s="163">
        <f>IF('CE statale'!J19=0,"",'CE statale'!J19)</f>
        <v>152698.70000000001</v>
      </c>
      <c r="K19" s="164">
        <f>IF('CE statale'!K19=0,"",'CE statale'!K19)</f>
        <v>0.30705469702170496</v>
      </c>
      <c r="L19" s="147"/>
      <c r="M19" s="228">
        <f>IF('CE statale'!M19=0,"",'CE statale'!M19)</f>
        <v>118868.4</v>
      </c>
    </row>
    <row r="20" spans="1:13" s="11" customFormat="1">
      <c r="A20" s="147" t="s">
        <v>3349</v>
      </c>
      <c r="B20" s="158"/>
      <c r="C20" s="159"/>
      <c r="D20" s="160"/>
      <c r="E20" s="160"/>
      <c r="F20" s="173" t="s">
        <v>2661</v>
      </c>
      <c r="G20" s="171" t="s">
        <v>2218</v>
      </c>
      <c r="H20" s="169" t="str">
        <f>IF('CE statale'!H20=0,"",'CE statale'!H20)</f>
        <v/>
      </c>
      <c r="I20" s="169" t="str">
        <f>IF('CE statale'!I20=0,"",'CE statale'!I20)</f>
        <v/>
      </c>
      <c r="J20" s="169" t="str">
        <f>IF('CE statale'!J20=0,"",'CE statale'!J20)</f>
        <v/>
      </c>
      <c r="K20" s="174" t="str">
        <f>IF('CE statale'!K20=0,"",'CE statale'!K20)</f>
        <v xml:space="preserve">-    </v>
      </c>
      <c r="L20" s="147"/>
      <c r="M20" s="229" t="str">
        <f>IF('CE statale'!M20=0,"",'CE statale'!M20)</f>
        <v/>
      </c>
    </row>
    <row r="21" spans="1:13" s="11" customFormat="1">
      <c r="A21" s="147" t="s">
        <v>3295</v>
      </c>
      <c r="B21" s="158"/>
      <c r="C21" s="159"/>
      <c r="D21" s="160"/>
      <c r="E21" s="160"/>
      <c r="F21" s="173" t="s">
        <v>2670</v>
      </c>
      <c r="G21" s="171" t="s">
        <v>2219</v>
      </c>
      <c r="H21" s="169">
        <f>IF('CE statale'!H21=0,"",'CE statale'!H21)</f>
        <v>50000</v>
      </c>
      <c r="I21" s="169">
        <f>IF('CE statale'!I21=0,"",'CE statale'!I21)</f>
        <v>47301.3</v>
      </c>
      <c r="J21" s="169">
        <f>IF('CE statale'!J21=0,"",'CE statale'!J21)</f>
        <v>2698.6999999999971</v>
      </c>
      <c r="K21" s="174">
        <f>IF('CE statale'!K21=0,"",'CE statale'!K21)</f>
        <v>5.7053400223672432E-2</v>
      </c>
      <c r="L21" s="147"/>
      <c r="M21" s="229">
        <f>IF('CE statale'!M21=0,"",'CE statale'!M21)</f>
        <v>108068.4</v>
      </c>
    </row>
    <row r="22" spans="1:13" s="11" customFormat="1">
      <c r="A22" s="147" t="s">
        <v>2856</v>
      </c>
      <c r="B22" s="158"/>
      <c r="C22" s="159"/>
      <c r="D22" s="160"/>
      <c r="E22" s="160"/>
      <c r="F22" s="173" t="s">
        <v>2673</v>
      </c>
      <c r="G22" s="171" t="s">
        <v>2220</v>
      </c>
      <c r="H22" s="169">
        <f>IF('CE statale'!H22=0,"",'CE statale'!H22)</f>
        <v>600000</v>
      </c>
      <c r="I22" s="169">
        <f>IF('CE statale'!I22=0,"",'CE statale'!I22)</f>
        <v>450000</v>
      </c>
      <c r="J22" s="169">
        <f>IF('CE statale'!J22=0,"",'CE statale'!J22)</f>
        <v>150000</v>
      </c>
      <c r="K22" s="174">
        <f>IF('CE statale'!K22=0,"",'CE statale'!K22)</f>
        <v>0.33333333333333331</v>
      </c>
      <c r="L22" s="147"/>
      <c r="M22" s="229">
        <f>IF('CE statale'!M22=0,"",'CE statale'!M22)</f>
        <v>10800</v>
      </c>
    </row>
    <row r="23" spans="1:13" s="11" customFormat="1">
      <c r="A23" s="147" t="s">
        <v>3304</v>
      </c>
      <c r="B23" s="158"/>
      <c r="C23" s="159"/>
      <c r="D23" s="160"/>
      <c r="E23" s="160"/>
      <c r="F23" s="173" t="s">
        <v>2676</v>
      </c>
      <c r="G23" s="171" t="s">
        <v>2221</v>
      </c>
      <c r="H23" s="169" t="str">
        <f>IF('CE statale'!H23=0,"",'CE statale'!H23)</f>
        <v/>
      </c>
      <c r="I23" s="169" t="str">
        <f>IF('CE statale'!I23=0,"",'CE statale'!I23)</f>
        <v/>
      </c>
      <c r="J23" s="169" t="str">
        <f>IF('CE statale'!J23=0,"",'CE statale'!J23)</f>
        <v/>
      </c>
      <c r="K23" s="174" t="str">
        <f>IF('CE statale'!K23=0,"",'CE statale'!K23)</f>
        <v xml:space="preserve">-    </v>
      </c>
      <c r="L23" s="147"/>
      <c r="M23" s="229" t="str">
        <f>IF('CE statale'!M23=0,"",'CE statale'!M23)</f>
        <v/>
      </c>
    </row>
    <row r="24" spans="1:13" s="11" customFormat="1">
      <c r="A24" s="147" t="s">
        <v>3354</v>
      </c>
      <c r="B24" s="158"/>
      <c r="C24" s="159"/>
      <c r="D24" s="160"/>
      <c r="E24" s="159" t="s">
        <v>3355</v>
      </c>
      <c r="F24" s="519" t="s">
        <v>2222</v>
      </c>
      <c r="G24" s="520"/>
      <c r="H24" s="162" t="str">
        <f>IF('CE statale'!H24=0,"",'CE statale'!H24)</f>
        <v/>
      </c>
      <c r="I24" s="162" t="str">
        <f>IF('CE statale'!I24=0,"",'CE statale'!I24)</f>
        <v/>
      </c>
      <c r="J24" s="163" t="str">
        <f>IF('CE statale'!J24=0,"",'CE statale'!J24)</f>
        <v/>
      </c>
      <c r="K24" s="164" t="str">
        <f>IF('CE statale'!K24=0,"",'CE statale'!K24)</f>
        <v xml:space="preserve">-    </v>
      </c>
      <c r="L24" s="147"/>
      <c r="M24" s="228" t="str">
        <f>IF('CE statale'!M24=0,"",'CE statale'!M24)</f>
        <v/>
      </c>
    </row>
    <row r="25" spans="1:13" s="30" customFormat="1" ht="30" customHeight="1">
      <c r="A25" s="147" t="s">
        <v>3357</v>
      </c>
      <c r="B25" s="175"/>
      <c r="C25" s="154" t="s">
        <v>2670</v>
      </c>
      <c r="D25" s="514" t="s">
        <v>2223</v>
      </c>
      <c r="E25" s="514"/>
      <c r="F25" s="514"/>
      <c r="G25" s="515"/>
      <c r="H25" s="155" t="str">
        <f>IF('CE statale'!H25=0,"",'CE statale'!H25)</f>
        <v/>
      </c>
      <c r="I25" s="155" t="str">
        <f>IF('CE statale'!I25=0,"",'CE statale'!I25)</f>
        <v/>
      </c>
      <c r="J25" s="156" t="str">
        <f>IF('CE statale'!J25=0,"",'CE statale'!J25)</f>
        <v/>
      </c>
      <c r="K25" s="157" t="str">
        <f>IF('CE statale'!K25=0,"",'CE statale'!K25)</f>
        <v xml:space="preserve">-    </v>
      </c>
      <c r="L25" s="152"/>
      <c r="M25" s="227" t="str">
        <f>IF('CE statale'!M25=0,"",'CE statale'!M25)</f>
        <v/>
      </c>
    </row>
    <row r="26" spans="1:13" s="30" customFormat="1" ht="42" customHeight="1">
      <c r="A26" s="147" t="s">
        <v>3357</v>
      </c>
      <c r="B26" s="175"/>
      <c r="C26" s="154" t="s">
        <v>2673</v>
      </c>
      <c r="D26" s="514" t="s">
        <v>2224</v>
      </c>
      <c r="E26" s="514"/>
      <c r="F26" s="514"/>
      <c r="G26" s="515"/>
      <c r="H26" s="155">
        <f>IF('CE statale'!H26=0,"",'CE statale'!H26)</f>
        <v>34991160.619999997</v>
      </c>
      <c r="I26" s="155" t="str">
        <f>IF('CE statale'!I26=0,"",'CE statale'!I26)</f>
        <v/>
      </c>
      <c r="J26" s="156">
        <f>IF('CE statale'!J26=0,"",'CE statale'!J26)</f>
        <v>34991160.619999997</v>
      </c>
      <c r="K26" s="157" t="str">
        <f>IF('CE statale'!K26=0,"",'CE statale'!K26)</f>
        <v xml:space="preserve">-    </v>
      </c>
      <c r="L26" s="152"/>
      <c r="M26" s="227">
        <f>IF('CE statale'!M26=0,"",'CE statale'!M26)</f>
        <v>38527.839999999997</v>
      </c>
    </row>
    <row r="27" spans="1:13" s="30" customFormat="1" ht="30" customHeight="1">
      <c r="A27" s="147"/>
      <c r="B27" s="153"/>
      <c r="C27" s="154" t="s">
        <v>2676</v>
      </c>
      <c r="D27" s="514" t="s">
        <v>5739</v>
      </c>
      <c r="E27" s="514"/>
      <c r="F27" s="514"/>
      <c r="G27" s="515"/>
      <c r="H27" s="155">
        <f>IF('CE statale'!H27=0,"",'CE statale'!H27)</f>
        <v>61322321.170000009</v>
      </c>
      <c r="I27" s="155">
        <f>IF('CE statale'!I27=0,"",'CE statale'!I27)</f>
        <v>59816550</v>
      </c>
      <c r="J27" s="156">
        <f>IF('CE statale'!J27=0,"",'CE statale'!J27)</f>
        <v>1505771.1700000092</v>
      </c>
      <c r="K27" s="157">
        <f>IF('CE statale'!K27=0,"",'CE statale'!K27)</f>
        <v>2.5173153082215696E-2</v>
      </c>
      <c r="L27" s="152"/>
      <c r="M27" s="227">
        <f>IF('CE statale'!M27=0,"",'CE statale'!M27)</f>
        <v>61670279.969999999</v>
      </c>
    </row>
    <row r="28" spans="1:13" s="11" customFormat="1" ht="30" customHeight="1">
      <c r="A28" s="147" t="s">
        <v>3361</v>
      </c>
      <c r="B28" s="158"/>
      <c r="C28" s="159"/>
      <c r="D28" s="160"/>
      <c r="E28" s="159" t="s">
        <v>2663</v>
      </c>
      <c r="F28" s="519" t="s">
        <v>5740</v>
      </c>
      <c r="G28" s="520"/>
      <c r="H28" s="162">
        <f>IF('CE statale'!H28=0,"",'CE statale'!H28)</f>
        <v>43846273.20000001</v>
      </c>
      <c r="I28" s="162">
        <f>IF('CE statale'!I28=0,"",'CE statale'!I28)</f>
        <v>46061000</v>
      </c>
      <c r="J28" s="163">
        <f>IF('CE statale'!J28=0,"",'CE statale'!J28)</f>
        <v>-2214726.7999999896</v>
      </c>
      <c r="K28" s="164">
        <f>IF('CE statale'!K28=0,"",'CE statale'!K28)</f>
        <v>-4.8082473242004937E-2</v>
      </c>
      <c r="L28" s="147"/>
      <c r="M28" s="228">
        <f>IF('CE statale'!M28=0,"",'CE statale'!M28)</f>
        <v>43225090.920000002</v>
      </c>
    </row>
    <row r="29" spans="1:13" s="11" customFormat="1" ht="28.5" customHeight="1">
      <c r="A29" s="147" t="s">
        <v>3363</v>
      </c>
      <c r="B29" s="158"/>
      <c r="C29" s="159"/>
      <c r="D29" s="160"/>
      <c r="E29" s="159" t="s">
        <v>2665</v>
      </c>
      <c r="F29" s="519" t="s">
        <v>5742</v>
      </c>
      <c r="G29" s="520"/>
      <c r="H29" s="162">
        <f>IF('CE statale'!H29=0,"",'CE statale'!H29)</f>
        <v>3520000</v>
      </c>
      <c r="I29" s="162">
        <f>IF('CE statale'!I29=0,"",'CE statale'!I29)</f>
        <v>2295000</v>
      </c>
      <c r="J29" s="163">
        <f>IF('CE statale'!J29=0,"",'CE statale'!J29)</f>
        <v>1225000</v>
      </c>
      <c r="K29" s="164">
        <f>IF('CE statale'!K29=0,"",'CE statale'!K29)</f>
        <v>0.53376906318082784</v>
      </c>
      <c r="L29" s="147"/>
      <c r="M29" s="228">
        <f>IF('CE statale'!M29=0,"",'CE statale'!M29)</f>
        <v>3694981.93</v>
      </c>
    </row>
    <row r="30" spans="1:13" s="11" customFormat="1" ht="30" customHeight="1">
      <c r="A30" s="147" t="s">
        <v>3365</v>
      </c>
      <c r="B30" s="158"/>
      <c r="C30" s="159"/>
      <c r="D30" s="160"/>
      <c r="E30" s="159" t="s">
        <v>3347</v>
      </c>
      <c r="F30" s="519" t="s">
        <v>5741</v>
      </c>
      <c r="G30" s="520"/>
      <c r="H30" s="162">
        <f>IF('CE statale'!H30=0,"",'CE statale'!H30)</f>
        <v>13956047.970000001</v>
      </c>
      <c r="I30" s="162">
        <f>IF('CE statale'!I30=0,"",'CE statale'!I30)</f>
        <v>11460550</v>
      </c>
      <c r="J30" s="163">
        <f>IF('CE statale'!J30=0,"",'CE statale'!J30)</f>
        <v>2495497.9700000007</v>
      </c>
      <c r="K30" s="164">
        <f>IF('CE statale'!K30=0,"",'CE statale'!K30)</f>
        <v>0.21774678963924077</v>
      </c>
      <c r="L30" s="147"/>
      <c r="M30" s="228">
        <f>IF('CE statale'!M30=0,"",'CE statale'!M30)</f>
        <v>14750207.120000001</v>
      </c>
    </row>
    <row r="31" spans="1:13" s="30" customFormat="1">
      <c r="A31" s="147" t="s">
        <v>3367</v>
      </c>
      <c r="B31" s="175"/>
      <c r="C31" s="154" t="s">
        <v>3342</v>
      </c>
      <c r="D31" s="514" t="s">
        <v>2225</v>
      </c>
      <c r="E31" s="514"/>
      <c r="F31" s="514"/>
      <c r="G31" s="515"/>
      <c r="H31" s="155">
        <f>IF('CE statale'!H31=0,"",'CE statale'!H31)</f>
        <v>18500000</v>
      </c>
      <c r="I31" s="155">
        <f>IF('CE statale'!I31=0,"",'CE statale'!I31)</f>
        <v>18088000</v>
      </c>
      <c r="J31" s="156">
        <f>IF('CE statale'!J31=0,"",'CE statale'!J31)</f>
        <v>412000</v>
      </c>
      <c r="K31" s="157">
        <f>IF('CE statale'!K31=0,"",'CE statale'!K31)</f>
        <v>2.277753206545776E-2</v>
      </c>
      <c r="L31" s="152"/>
      <c r="M31" s="227">
        <f>IF('CE statale'!M31=0,"",'CE statale'!M31)</f>
        <v>21756124.34</v>
      </c>
    </row>
    <row r="32" spans="1:13" s="30" customFormat="1">
      <c r="A32" s="147" t="s">
        <v>3369</v>
      </c>
      <c r="B32" s="175"/>
      <c r="C32" s="154" t="s">
        <v>3345</v>
      </c>
      <c r="D32" s="514" t="s">
        <v>1570</v>
      </c>
      <c r="E32" s="514"/>
      <c r="F32" s="514"/>
      <c r="G32" s="515"/>
      <c r="H32" s="155">
        <f>IF('CE statale'!H32=0,"",'CE statale'!H32)</f>
        <v>13950000</v>
      </c>
      <c r="I32" s="155">
        <f>IF('CE statale'!I32=0,"",'CE statale'!I32)</f>
        <v>13917000</v>
      </c>
      <c r="J32" s="156">
        <f>IF('CE statale'!J32=0,"",'CE statale'!J32)</f>
        <v>33000</v>
      </c>
      <c r="K32" s="157">
        <f>IF('CE statale'!K32=0,"",'CE statale'!K32)</f>
        <v>2.3712006898038368E-3</v>
      </c>
      <c r="L32" s="152"/>
      <c r="M32" s="227">
        <f>IF('CE statale'!M32=0,"",'CE statale'!M32)</f>
        <v>20958527.609999999</v>
      </c>
    </row>
    <row r="33" spans="1:13" s="30" customFormat="1">
      <c r="A33" s="147" t="s">
        <v>3371</v>
      </c>
      <c r="B33" s="175"/>
      <c r="C33" s="154" t="s">
        <v>3372</v>
      </c>
      <c r="D33" s="514" t="s">
        <v>1571</v>
      </c>
      <c r="E33" s="514"/>
      <c r="F33" s="514"/>
      <c r="G33" s="515"/>
      <c r="H33" s="155">
        <f>IF('CE statale'!H33=0,"",'CE statale'!H33)</f>
        <v>25444000</v>
      </c>
      <c r="I33" s="155">
        <f>IF('CE statale'!I33=0,"",'CE statale'!I33)</f>
        <v>25444000</v>
      </c>
      <c r="J33" s="156" t="str">
        <f>IF('CE statale'!J33=0,"",'CE statale'!J33)</f>
        <v/>
      </c>
      <c r="K33" s="157" t="str">
        <f>IF('CE statale'!K33=0,"",'CE statale'!K33)</f>
        <v/>
      </c>
      <c r="L33" s="152"/>
      <c r="M33" s="227">
        <f>IF('CE statale'!M33=0,"",'CE statale'!M33)</f>
        <v>25442562.380000003</v>
      </c>
    </row>
    <row r="34" spans="1:13" s="30" customFormat="1" ht="30" customHeight="1">
      <c r="A34" s="147" t="s">
        <v>3374</v>
      </c>
      <c r="B34" s="175"/>
      <c r="C34" s="154" t="s">
        <v>3375</v>
      </c>
      <c r="D34" s="514" t="s">
        <v>1572</v>
      </c>
      <c r="E34" s="514"/>
      <c r="F34" s="514"/>
      <c r="G34" s="515"/>
      <c r="H34" s="155" t="str">
        <f>IF('CE statale'!H34=0,"",'CE statale'!H34)</f>
        <v/>
      </c>
      <c r="I34" s="155" t="str">
        <f>IF('CE statale'!I34=0,"",'CE statale'!I34)</f>
        <v/>
      </c>
      <c r="J34" s="156" t="str">
        <f>IF('CE statale'!J34=0,"",'CE statale'!J34)</f>
        <v/>
      </c>
      <c r="K34" s="157" t="str">
        <f>IF('CE statale'!K34=0,"",'CE statale'!K34)</f>
        <v xml:space="preserve">-    </v>
      </c>
      <c r="L34" s="152"/>
      <c r="M34" s="227">
        <f>IF('CE statale'!M34=0,"",'CE statale'!M34)</f>
        <v>4718.84</v>
      </c>
    </row>
    <row r="35" spans="1:13" s="30" customFormat="1">
      <c r="A35" s="147" t="s">
        <v>3377</v>
      </c>
      <c r="B35" s="175"/>
      <c r="C35" s="154" t="s">
        <v>3378</v>
      </c>
      <c r="D35" s="514" t="s">
        <v>1573</v>
      </c>
      <c r="E35" s="514"/>
      <c r="F35" s="514"/>
      <c r="G35" s="515"/>
      <c r="H35" s="155">
        <f>IF('CE statale'!H35=0,"",'CE statale'!H35)</f>
        <v>4413000</v>
      </c>
      <c r="I35" s="155">
        <f>IF('CE statale'!I35=0,"",'CE statale'!I35)</f>
        <v>3254000</v>
      </c>
      <c r="J35" s="156">
        <f>IF('CE statale'!J35=0,"",'CE statale'!J35)</f>
        <v>1159000</v>
      </c>
      <c r="K35" s="157">
        <f>IF('CE statale'!K35=0,"",'CE statale'!K35)</f>
        <v>0.35617701290719117</v>
      </c>
      <c r="L35" s="152"/>
      <c r="M35" s="227">
        <f>IF('CE statale'!M35=0,"",'CE statale'!M35)</f>
        <v>5419289.3600000003</v>
      </c>
    </row>
    <row r="36" spans="1:13" s="30" customFormat="1">
      <c r="A36" s="147"/>
      <c r="B36" s="176"/>
      <c r="C36" s="177" t="s">
        <v>1574</v>
      </c>
      <c r="D36" s="177"/>
      <c r="E36" s="177"/>
      <c r="F36" s="177"/>
      <c r="G36" s="178"/>
      <c r="H36" s="179">
        <f>IF('CE statale'!H36=0,"",'CE statale'!H36)</f>
        <v>1473759561.1900001</v>
      </c>
      <c r="I36" s="179">
        <f>IF('CE statale'!I36=0,"",'CE statale'!I36)</f>
        <v>1460425309.77</v>
      </c>
      <c r="J36" s="180">
        <f>IF('CE statale'!J36=0,"",'CE statale'!J36)</f>
        <v>13334251.420000076</v>
      </c>
      <c r="K36" s="181">
        <f>IF('CE statale'!K36=0,"",'CE statale'!K36)</f>
        <v>9.130389161839482E-3</v>
      </c>
      <c r="L36" s="152"/>
      <c r="M36" s="230">
        <f>IF('CE statale'!M36=0,"",'CE statale'!M36)</f>
        <v>1382351170.73</v>
      </c>
    </row>
    <row r="37" spans="1:13" s="11" customFormat="1">
      <c r="A37" s="147"/>
      <c r="B37" s="182"/>
      <c r="C37" s="159"/>
      <c r="D37" s="160"/>
      <c r="E37" s="160"/>
      <c r="F37" s="160"/>
      <c r="G37" s="161"/>
      <c r="H37" s="162" t="str">
        <f>IF('CE statale'!H37=0,"",'CE statale'!H37)</f>
        <v/>
      </c>
      <c r="I37" s="162" t="str">
        <f>IF('CE statale'!I37=0,"",'CE statale'!I37)</f>
        <v/>
      </c>
      <c r="J37" s="163" t="str">
        <f>IF('CE statale'!J37=0,"",'CE statale'!J37)</f>
        <v/>
      </c>
      <c r="K37" s="164" t="str">
        <f>IF('CE statale'!K37=0,"",'CE statale'!K37)</f>
        <v/>
      </c>
      <c r="L37" s="147"/>
      <c r="M37" s="228" t="str">
        <f>IF('CE statale'!M37=0,"",'CE statale'!M37)</f>
        <v/>
      </c>
    </row>
    <row r="38" spans="1:13" s="30" customFormat="1">
      <c r="A38" s="147"/>
      <c r="B38" s="153" t="s">
        <v>1987</v>
      </c>
      <c r="C38" s="521" t="s">
        <v>2027</v>
      </c>
      <c r="D38" s="521"/>
      <c r="E38" s="521"/>
      <c r="F38" s="521"/>
      <c r="G38" s="522"/>
      <c r="H38" s="155" t="str">
        <f>IF('CE statale'!H38=0,"",'CE statale'!H38)</f>
        <v/>
      </c>
      <c r="I38" s="155" t="str">
        <f>IF('CE statale'!I38=0,"",'CE statale'!I38)</f>
        <v/>
      </c>
      <c r="J38" s="156" t="str">
        <f>IF('CE statale'!J38=0,"",'CE statale'!J38)</f>
        <v/>
      </c>
      <c r="K38" s="157" t="str">
        <f>IF('CE statale'!K38=0,"",'CE statale'!K38)</f>
        <v/>
      </c>
      <c r="L38" s="152"/>
      <c r="M38" s="227" t="str">
        <f>IF('CE statale'!M38=0,"",'CE statale'!M38)</f>
        <v/>
      </c>
    </row>
    <row r="39" spans="1:13" s="30" customFormat="1">
      <c r="A39" s="147"/>
      <c r="B39" s="175"/>
      <c r="C39" s="154" t="s">
        <v>2661</v>
      </c>
      <c r="D39" s="514" t="s">
        <v>5751</v>
      </c>
      <c r="E39" s="514"/>
      <c r="F39" s="514"/>
      <c r="G39" s="515"/>
      <c r="H39" s="155">
        <f>IF('CE statale'!H39=0,"",'CE statale'!H39)</f>
        <v>233680561.43000001</v>
      </c>
      <c r="I39" s="155">
        <f>IF('CE statale'!I39=0,"",'CE statale'!I39)</f>
        <v>223660000</v>
      </c>
      <c r="J39" s="156">
        <f>IF('CE statale'!J39=0,"",'CE statale'!J39)</f>
        <v>10020561.430000007</v>
      </c>
      <c r="K39" s="157">
        <f>IF('CE statale'!K39=0,"",'CE statale'!K39)</f>
        <v>4.4802653268353781E-2</v>
      </c>
      <c r="L39" s="152"/>
      <c r="M39" s="227">
        <f>IF('CE statale'!M39=0,"",'CE statale'!M39)</f>
        <v>200708400.03999999</v>
      </c>
    </row>
    <row r="40" spans="1:13" s="11" customFormat="1">
      <c r="A40" s="147" t="s">
        <v>2347</v>
      </c>
      <c r="B40" s="158"/>
      <c r="C40" s="159"/>
      <c r="D40" s="160"/>
      <c r="E40" s="159" t="s">
        <v>2663</v>
      </c>
      <c r="F40" s="519" t="s">
        <v>5752</v>
      </c>
      <c r="G40" s="520"/>
      <c r="H40" s="162">
        <f>IF('CE statale'!H40=0,"",'CE statale'!H40)</f>
        <v>214957561.43000001</v>
      </c>
      <c r="I40" s="162">
        <f>IF('CE statale'!I40=0,"",'CE statale'!I40)</f>
        <v>205155000</v>
      </c>
      <c r="J40" s="163">
        <f>IF('CE statale'!J40=0,"",'CE statale'!J40)</f>
        <v>9802561.4300000072</v>
      </c>
      <c r="K40" s="164">
        <f>IF('CE statale'!K40=0,"",'CE statale'!K40)</f>
        <v>4.778124554605058E-2</v>
      </c>
      <c r="L40" s="147"/>
      <c r="M40" s="228">
        <f>IF('CE statale'!M40=0,"",'CE statale'!M40)</f>
        <v>182975723.64999998</v>
      </c>
    </row>
    <row r="41" spans="1:13" s="11" customFormat="1">
      <c r="A41" s="147" t="s">
        <v>2921</v>
      </c>
      <c r="B41" s="158"/>
      <c r="C41" s="159"/>
      <c r="D41" s="160"/>
      <c r="E41" s="159" t="s">
        <v>2665</v>
      </c>
      <c r="F41" s="519" t="s">
        <v>5753</v>
      </c>
      <c r="G41" s="520"/>
      <c r="H41" s="162">
        <f>IF('CE statale'!H41=0,"",'CE statale'!H41)</f>
        <v>18723000</v>
      </c>
      <c r="I41" s="162">
        <f>IF('CE statale'!I41=0,"",'CE statale'!I41)</f>
        <v>18505000</v>
      </c>
      <c r="J41" s="163">
        <f>IF('CE statale'!J41=0,"",'CE statale'!J41)</f>
        <v>218000</v>
      </c>
      <c r="K41" s="164">
        <f>IF('CE statale'!K41=0,"",'CE statale'!K41)</f>
        <v>1.1780599837881654E-2</v>
      </c>
      <c r="L41" s="147"/>
      <c r="M41" s="228">
        <f>IF('CE statale'!M41=0,"",'CE statale'!M41)</f>
        <v>17732676.390000004</v>
      </c>
    </row>
    <row r="42" spans="1:13" s="30" customFormat="1">
      <c r="A42" s="147"/>
      <c r="B42" s="175"/>
      <c r="C42" s="154" t="s">
        <v>2670</v>
      </c>
      <c r="D42" s="514" t="s">
        <v>5754</v>
      </c>
      <c r="E42" s="514"/>
      <c r="F42" s="514"/>
      <c r="G42" s="515"/>
      <c r="H42" s="155">
        <f>IF('CE statale'!H42=0,"",'CE statale'!H42)</f>
        <v>366884995.75999999</v>
      </c>
      <c r="I42" s="155">
        <f>IF('CE statale'!I42=0,"",'CE statale'!I42)</f>
        <v>357091308</v>
      </c>
      <c r="J42" s="156">
        <f>IF('CE statale'!J42=0,"",'CE statale'!J42)</f>
        <v>9793687.7599999905</v>
      </c>
      <c r="K42" s="157">
        <f>IF('CE statale'!K42=0,"",'CE statale'!K42)</f>
        <v>2.7426284372063153E-2</v>
      </c>
      <c r="L42" s="152"/>
      <c r="M42" s="227">
        <f>IF('CE statale'!M42=0,"",'CE statale'!M42)</f>
        <v>342381332.49000001</v>
      </c>
    </row>
    <row r="43" spans="1:13" s="11" customFormat="1">
      <c r="A43" s="147" t="s">
        <v>1985</v>
      </c>
      <c r="B43" s="182"/>
      <c r="C43" s="159"/>
      <c r="D43" s="160"/>
      <c r="E43" s="159" t="s">
        <v>2663</v>
      </c>
      <c r="F43" s="519" t="s">
        <v>5755</v>
      </c>
      <c r="G43" s="520"/>
      <c r="H43" s="162">
        <f>IF('CE statale'!H43=0,"",'CE statale'!H43)</f>
        <v>69015454.060000002</v>
      </c>
      <c r="I43" s="162">
        <f>IF('CE statale'!I43=0,"",'CE statale'!I43)</f>
        <v>69346350</v>
      </c>
      <c r="J43" s="163">
        <f>IF('CE statale'!J43=0,"",'CE statale'!J43)</f>
        <v>-330895.93999999762</v>
      </c>
      <c r="K43" s="164">
        <f>IF('CE statale'!K43=0,"",'CE statale'!K43)</f>
        <v>-4.7716417662933613E-3</v>
      </c>
      <c r="L43" s="147"/>
      <c r="M43" s="228">
        <f>IF('CE statale'!M43=0,"",'CE statale'!M43)</f>
        <v>63404352.510000005</v>
      </c>
    </row>
    <row r="44" spans="1:13" s="11" customFormat="1">
      <c r="A44" s="147" t="s">
        <v>1287</v>
      </c>
      <c r="B44" s="182"/>
      <c r="C44" s="159"/>
      <c r="D44" s="160"/>
      <c r="E44" s="159" t="s">
        <v>2665</v>
      </c>
      <c r="F44" s="519" t="s">
        <v>5756</v>
      </c>
      <c r="G44" s="520"/>
      <c r="H44" s="162">
        <f>IF('CE statale'!H44=0,"",'CE statale'!H44)</f>
        <v>44813449.469999999</v>
      </c>
      <c r="I44" s="162">
        <f>IF('CE statale'!I44=0,"",'CE statale'!I44)</f>
        <v>44868000</v>
      </c>
      <c r="J44" s="163">
        <f>IF('CE statale'!J44=0,"",'CE statale'!J44)</f>
        <v>-54550.530000001192</v>
      </c>
      <c r="K44" s="164">
        <f>IF('CE statale'!K44=0,"",'CE statale'!K44)</f>
        <v>-1.2158003476865737E-3</v>
      </c>
      <c r="L44" s="147"/>
      <c r="M44" s="228">
        <f>IF('CE statale'!M44=0,"",'CE statale'!M44)</f>
        <v>45481749.609999992</v>
      </c>
    </row>
    <row r="45" spans="1:13" s="11" customFormat="1" ht="30" customHeight="1">
      <c r="A45" s="147" t="s">
        <v>2439</v>
      </c>
      <c r="B45" s="182"/>
      <c r="C45" s="159"/>
      <c r="D45" s="183"/>
      <c r="E45" s="159" t="s">
        <v>3347</v>
      </c>
      <c r="F45" s="519" t="s">
        <v>5757</v>
      </c>
      <c r="G45" s="520"/>
      <c r="H45" s="162">
        <f>IF('CE statale'!H45=0,"",'CE statale'!H45)</f>
        <v>19524047.670000002</v>
      </c>
      <c r="I45" s="162">
        <f>IF('CE statale'!I45=0,"",'CE statale'!I45)</f>
        <v>14854000</v>
      </c>
      <c r="J45" s="163">
        <f>IF('CE statale'!J45=0,"",'CE statale'!J45)</f>
        <v>4670047.6700000018</v>
      </c>
      <c r="K45" s="164">
        <f>IF('CE statale'!K45=0,"",'CE statale'!K45)</f>
        <v>0.31439663861586115</v>
      </c>
      <c r="L45" s="147"/>
      <c r="M45" s="228">
        <f>IF('CE statale'!M45=0,"",'CE statale'!M45)</f>
        <v>15150859.780000001</v>
      </c>
    </row>
    <row r="46" spans="1:13" s="11" customFormat="1">
      <c r="A46" s="147" t="s">
        <v>1882</v>
      </c>
      <c r="B46" s="182"/>
      <c r="C46" s="159"/>
      <c r="D46" s="183"/>
      <c r="E46" s="159" t="s">
        <v>3355</v>
      </c>
      <c r="F46" s="519" t="s">
        <v>5758</v>
      </c>
      <c r="G46" s="520"/>
      <c r="H46" s="162">
        <f>IF('CE statale'!H46=0,"",'CE statale'!H46)</f>
        <v>158000</v>
      </c>
      <c r="I46" s="162">
        <f>IF('CE statale'!I46=0,"",'CE statale'!I46)</f>
        <v>158000</v>
      </c>
      <c r="J46" s="163" t="str">
        <f>IF('CE statale'!J46=0,"",'CE statale'!J46)</f>
        <v/>
      </c>
      <c r="K46" s="164" t="str">
        <f>IF('CE statale'!K46=0,"",'CE statale'!K46)</f>
        <v/>
      </c>
      <c r="L46" s="147"/>
      <c r="M46" s="228">
        <f>IF('CE statale'!M46=0,"",'CE statale'!M46)</f>
        <v>134138.70000000001</v>
      </c>
    </row>
    <row r="47" spans="1:13" s="11" customFormat="1">
      <c r="A47" s="147" t="s">
        <v>1932</v>
      </c>
      <c r="B47" s="182"/>
      <c r="C47" s="159"/>
      <c r="D47" s="183"/>
      <c r="E47" s="159" t="s">
        <v>3388</v>
      </c>
      <c r="F47" s="519" t="s">
        <v>5759</v>
      </c>
      <c r="G47" s="520"/>
      <c r="H47" s="162">
        <f>IF('CE statale'!H47=0,"",'CE statale'!H47)</f>
        <v>26373000</v>
      </c>
      <c r="I47" s="162">
        <f>IF('CE statale'!I47=0,"",'CE statale'!I47)</f>
        <v>24998000</v>
      </c>
      <c r="J47" s="163">
        <f>IF('CE statale'!J47=0,"",'CE statale'!J47)</f>
        <v>1375000</v>
      </c>
      <c r="K47" s="164">
        <f>IF('CE statale'!K47=0,"",'CE statale'!K47)</f>
        <v>5.5004400352028165E-2</v>
      </c>
      <c r="L47" s="147"/>
      <c r="M47" s="228">
        <f>IF('CE statale'!M47=0,"",'CE statale'!M47)</f>
        <v>27919144.339999996</v>
      </c>
    </row>
    <row r="48" spans="1:13" s="11" customFormat="1">
      <c r="A48" s="147" t="s">
        <v>1811</v>
      </c>
      <c r="B48" s="182"/>
      <c r="C48" s="159"/>
      <c r="D48" s="183"/>
      <c r="E48" s="159" t="s">
        <v>3390</v>
      </c>
      <c r="F48" s="519" t="s">
        <v>5760</v>
      </c>
      <c r="G48" s="520"/>
      <c r="H48" s="162">
        <f>IF('CE statale'!H48=0,"",'CE statale'!H48)</f>
        <v>7475000</v>
      </c>
      <c r="I48" s="162">
        <f>IF('CE statale'!I48=0,"",'CE statale'!I48)</f>
        <v>7100000</v>
      </c>
      <c r="J48" s="163">
        <f>IF('CE statale'!J48=0,"",'CE statale'!J48)</f>
        <v>375000</v>
      </c>
      <c r="K48" s="164">
        <f>IF('CE statale'!K48=0,"",'CE statale'!K48)</f>
        <v>5.2816901408450703E-2</v>
      </c>
      <c r="L48" s="147"/>
      <c r="M48" s="228">
        <f>IF('CE statale'!M48=0,"",'CE statale'!M48)</f>
        <v>6876834.4399999995</v>
      </c>
    </row>
    <row r="49" spans="1:13" s="11" customFormat="1">
      <c r="A49" s="147" t="s">
        <v>1782</v>
      </c>
      <c r="B49" s="182"/>
      <c r="C49" s="159"/>
      <c r="D49" s="183"/>
      <c r="E49" s="159" t="s">
        <v>3392</v>
      </c>
      <c r="F49" s="519" t="s">
        <v>5761</v>
      </c>
      <c r="G49" s="520"/>
      <c r="H49" s="162">
        <f>IF('CE statale'!H49=0,"",'CE statale'!H49)</f>
        <v>53400543.399999999</v>
      </c>
      <c r="I49" s="162">
        <f>IF('CE statale'!I49=0,"",'CE statale'!I49)</f>
        <v>47258000</v>
      </c>
      <c r="J49" s="163">
        <f>IF('CE statale'!J49=0,"",'CE statale'!J49)</f>
        <v>6142543.3999999985</v>
      </c>
      <c r="K49" s="164">
        <f>IF('CE statale'!K49=0,"",'CE statale'!K49)</f>
        <v>0.12997891150704641</v>
      </c>
      <c r="L49" s="147"/>
      <c r="M49" s="228">
        <f>IF('CE statale'!M49=0,"",'CE statale'!M49)</f>
        <v>45917659.610000007</v>
      </c>
    </row>
    <row r="50" spans="1:13" s="31" customFormat="1" ht="30" customHeight="1">
      <c r="A50" s="147" t="s">
        <v>1862</v>
      </c>
      <c r="B50" s="182"/>
      <c r="C50" s="159"/>
      <c r="D50" s="183"/>
      <c r="E50" s="159" t="s">
        <v>3394</v>
      </c>
      <c r="F50" s="519" t="s">
        <v>5762</v>
      </c>
      <c r="G50" s="520"/>
      <c r="H50" s="162">
        <f>IF('CE statale'!H50=0,"",'CE statale'!H50)</f>
        <v>10129000</v>
      </c>
      <c r="I50" s="162">
        <f>IF('CE statale'!I50=0,"",'CE statale'!I50)</f>
        <v>9533000</v>
      </c>
      <c r="J50" s="163">
        <f>IF('CE statale'!J50=0,"",'CE statale'!J50)</f>
        <v>596000</v>
      </c>
      <c r="K50" s="164">
        <f>IF('CE statale'!K50=0,"",'CE statale'!K50)</f>
        <v>6.2519668519878321E-2</v>
      </c>
      <c r="L50" s="147"/>
      <c r="M50" s="228">
        <f>IF('CE statale'!M50=0,"",'CE statale'!M50)</f>
        <v>9793700.7399999984</v>
      </c>
    </row>
    <row r="51" spans="1:13" s="11" customFormat="1" ht="30" customHeight="1">
      <c r="A51" s="147" t="s">
        <v>1305</v>
      </c>
      <c r="B51" s="182"/>
      <c r="C51" s="159"/>
      <c r="D51" s="183"/>
      <c r="E51" s="159" t="s">
        <v>3396</v>
      </c>
      <c r="F51" s="519" t="s">
        <v>5763</v>
      </c>
      <c r="G51" s="520"/>
      <c r="H51" s="162">
        <f>IF('CE statale'!H51=0,"",'CE statale'!H51)</f>
        <v>3089765.0700000003</v>
      </c>
      <c r="I51" s="162">
        <f>IF('CE statale'!I51=0,"",'CE statale'!I51)</f>
        <v>3123000</v>
      </c>
      <c r="J51" s="163">
        <f>IF('CE statale'!J51=0,"",'CE statale'!J51)</f>
        <v>-33234.929999999702</v>
      </c>
      <c r="K51" s="164">
        <f>IF('CE statale'!K51=0,"",'CE statale'!K51)</f>
        <v>-1.0641988472622384E-2</v>
      </c>
      <c r="L51" s="147"/>
      <c r="M51" s="228">
        <f>IF('CE statale'!M51=0,"",'CE statale'!M51)</f>
        <v>3069592.23</v>
      </c>
    </row>
    <row r="52" spans="1:13" s="11" customFormat="1">
      <c r="A52" s="147" t="s">
        <v>3398</v>
      </c>
      <c r="B52" s="182"/>
      <c r="C52" s="159"/>
      <c r="D52" s="183"/>
      <c r="E52" s="159" t="s">
        <v>3399</v>
      </c>
      <c r="F52" s="519" t="s">
        <v>5764</v>
      </c>
      <c r="G52" s="520"/>
      <c r="H52" s="162">
        <f>IF('CE statale'!H52=0,"",'CE statale'!H52)</f>
        <v>499525.54</v>
      </c>
      <c r="I52" s="162">
        <f>IF('CE statale'!I52=0,"",'CE statale'!I52)</f>
        <v>537000</v>
      </c>
      <c r="J52" s="163">
        <f>IF('CE statale'!J52=0,"",'CE statale'!J52)</f>
        <v>-37474.460000000021</v>
      </c>
      <c r="K52" s="164">
        <f>IF('CE statale'!K52=0,"",'CE statale'!K52)</f>
        <v>-6.9784841713221635E-2</v>
      </c>
      <c r="L52" s="147"/>
      <c r="M52" s="228">
        <f>IF('CE statale'!M52=0,"",'CE statale'!M52)</f>
        <v>694330.77</v>
      </c>
    </row>
    <row r="53" spans="1:13" s="11" customFormat="1">
      <c r="A53" s="147" t="s">
        <v>3401</v>
      </c>
      <c r="B53" s="182"/>
      <c r="C53" s="159"/>
      <c r="D53" s="183"/>
      <c r="E53" s="159" t="s">
        <v>3402</v>
      </c>
      <c r="F53" s="519" t="s">
        <v>5765</v>
      </c>
      <c r="G53" s="520"/>
      <c r="H53" s="162">
        <f>IF('CE statale'!H53=0,"",'CE statale'!H53)</f>
        <v>36140436.049999997</v>
      </c>
      <c r="I53" s="162">
        <f>IF('CE statale'!I53=0,"",'CE statale'!I53)</f>
        <v>35608000</v>
      </c>
      <c r="J53" s="163">
        <f>IF('CE statale'!J53=0,"",'CE statale'!J53)</f>
        <v>532436.04999999702</v>
      </c>
      <c r="K53" s="164">
        <f>IF('CE statale'!K53=0,"",'CE statale'!K53)</f>
        <v>1.4952708660974978E-2</v>
      </c>
      <c r="L53" s="147"/>
      <c r="M53" s="228">
        <f>IF('CE statale'!M53=0,"",'CE statale'!M53)</f>
        <v>32613257.289999999</v>
      </c>
    </row>
    <row r="54" spans="1:13" s="11" customFormat="1" ht="28.5" customHeight="1">
      <c r="A54" s="147" t="s">
        <v>3404</v>
      </c>
      <c r="B54" s="182"/>
      <c r="C54" s="159"/>
      <c r="D54" s="183"/>
      <c r="E54" s="159" t="s">
        <v>3405</v>
      </c>
      <c r="F54" s="519" t="s">
        <v>5766</v>
      </c>
      <c r="G54" s="520"/>
      <c r="H54" s="162">
        <f>IF('CE statale'!H54=0,"",'CE statale'!H54)</f>
        <v>56943774.5</v>
      </c>
      <c r="I54" s="162">
        <f>IF('CE statale'!I54=0,"",'CE statale'!I54)</f>
        <v>54929958</v>
      </c>
      <c r="J54" s="163">
        <f>IF('CE statale'!J54=0,"",'CE statale'!J54)</f>
        <v>2013816.5</v>
      </c>
      <c r="K54" s="164">
        <f>IF('CE statale'!K54=0,"",'CE statale'!K54)</f>
        <v>3.6661533584278365E-2</v>
      </c>
      <c r="L54" s="147"/>
      <c r="M54" s="228">
        <f>IF('CE statale'!M54=0,"",'CE statale'!M54)</f>
        <v>52357642.330000006</v>
      </c>
    </row>
    <row r="55" spans="1:13" s="11" customFormat="1" ht="30" customHeight="1">
      <c r="A55" s="147" t="s">
        <v>3407</v>
      </c>
      <c r="B55" s="182"/>
      <c r="C55" s="159"/>
      <c r="D55" s="183"/>
      <c r="E55" s="159" t="s">
        <v>3408</v>
      </c>
      <c r="F55" s="519" t="s">
        <v>1575</v>
      </c>
      <c r="G55" s="520"/>
      <c r="H55" s="162">
        <f>IF('CE statale'!H55=0,"",'CE statale'!H55)</f>
        <v>1600000</v>
      </c>
      <c r="I55" s="162">
        <f>IF('CE statale'!I55=0,"",'CE statale'!I55)</f>
        <v>1200000</v>
      </c>
      <c r="J55" s="163">
        <f>IF('CE statale'!J55=0,"",'CE statale'!J55)</f>
        <v>400000</v>
      </c>
      <c r="K55" s="164">
        <f>IF('CE statale'!K55=0,"",'CE statale'!K55)</f>
        <v>0.33333333333333331</v>
      </c>
      <c r="L55" s="147"/>
      <c r="M55" s="228">
        <f>IF('CE statale'!M55=0,"",'CE statale'!M55)</f>
        <v>2101858.12</v>
      </c>
    </row>
    <row r="56" spans="1:13" s="11" customFormat="1">
      <c r="A56" s="147" t="s">
        <v>3409</v>
      </c>
      <c r="B56" s="182"/>
      <c r="C56" s="159"/>
      <c r="D56" s="183"/>
      <c r="E56" s="159" t="s">
        <v>3410</v>
      </c>
      <c r="F56" s="519" t="s">
        <v>5743</v>
      </c>
      <c r="G56" s="520"/>
      <c r="H56" s="162">
        <f>IF('CE statale'!H56=0,"",'CE statale'!H56)</f>
        <v>4747000</v>
      </c>
      <c r="I56" s="162">
        <f>IF('CE statale'!I56=0,"",'CE statale'!I56)</f>
        <v>3834000</v>
      </c>
      <c r="J56" s="163">
        <f>IF('CE statale'!J56=0,"",'CE statale'!J56)</f>
        <v>913000</v>
      </c>
      <c r="K56" s="164">
        <f>IF('CE statale'!K56=0,"",'CE statale'!K56)</f>
        <v>0.23813249869587899</v>
      </c>
      <c r="L56" s="147"/>
      <c r="M56" s="228">
        <f>IF('CE statale'!M56=0,"",'CE statale'!M56)</f>
        <v>5989916.3100000005</v>
      </c>
    </row>
    <row r="57" spans="1:13" s="11" customFormat="1" ht="30" customHeight="1">
      <c r="A57" s="147" t="s">
        <v>3412</v>
      </c>
      <c r="B57" s="182"/>
      <c r="C57" s="184"/>
      <c r="D57" s="185"/>
      <c r="E57" s="159" t="s">
        <v>3413</v>
      </c>
      <c r="F57" s="519" t="s">
        <v>5767</v>
      </c>
      <c r="G57" s="520"/>
      <c r="H57" s="162">
        <f>IF('CE statale'!H57=0,"",'CE statale'!H57)</f>
        <v>3393000</v>
      </c>
      <c r="I57" s="162">
        <f>IF('CE statale'!I57=0,"",'CE statale'!I57)</f>
        <v>3171000</v>
      </c>
      <c r="J57" s="163">
        <f>IF('CE statale'!J57=0,"",'CE statale'!J57)</f>
        <v>222000</v>
      </c>
      <c r="K57" s="164">
        <f>IF('CE statale'!K57=0,"",'CE statale'!K57)</f>
        <v>7.0009460737937554E-2</v>
      </c>
      <c r="L57" s="147"/>
      <c r="M57" s="228">
        <f>IF('CE statale'!M57=0,"",'CE statale'!M57)</f>
        <v>2554198.7799999998</v>
      </c>
    </row>
    <row r="58" spans="1:13" s="11" customFormat="1" ht="30" customHeight="1">
      <c r="A58" s="147" t="s">
        <v>2681</v>
      </c>
      <c r="B58" s="182"/>
      <c r="C58" s="184"/>
      <c r="D58" s="185"/>
      <c r="E58" s="159" t="s">
        <v>2682</v>
      </c>
      <c r="F58" s="519" t="s">
        <v>5768</v>
      </c>
      <c r="G58" s="520"/>
      <c r="H58" s="162">
        <f>IF('CE statale'!H58=0,"",'CE statale'!H58)</f>
        <v>29583000</v>
      </c>
      <c r="I58" s="162">
        <f>IF('CE statale'!I58=0,"",'CE statale'!I58)</f>
        <v>36573000</v>
      </c>
      <c r="J58" s="163">
        <f>IF('CE statale'!J58=0,"",'CE statale'!J58)</f>
        <v>-6990000</v>
      </c>
      <c r="K58" s="164">
        <f>IF('CE statale'!K58=0,"",'CE statale'!K58)</f>
        <v>-0.19112460011483881</v>
      </c>
      <c r="L58" s="147"/>
      <c r="M58" s="228">
        <f>IF('CE statale'!M58=0,"",'CE statale'!M58)</f>
        <v>28322096.929999996</v>
      </c>
    </row>
    <row r="59" spans="1:13" s="11" customFormat="1">
      <c r="A59" s="147" t="s">
        <v>2684</v>
      </c>
      <c r="B59" s="182"/>
      <c r="C59" s="184"/>
      <c r="D59" s="185"/>
      <c r="E59" s="159" t="s">
        <v>2685</v>
      </c>
      <c r="F59" s="519" t="s">
        <v>1576</v>
      </c>
      <c r="G59" s="520"/>
      <c r="H59" s="162" t="str">
        <f>IF('CE statale'!H59=0,"",'CE statale'!H59)</f>
        <v/>
      </c>
      <c r="I59" s="162" t="str">
        <f>IF('CE statale'!I59=0,"",'CE statale'!I59)</f>
        <v/>
      </c>
      <c r="J59" s="163" t="str">
        <f>IF('CE statale'!J59=0,"",'CE statale'!J59)</f>
        <v/>
      </c>
      <c r="K59" s="164" t="str">
        <f>IF('CE statale'!K59=0,"",'CE statale'!K59)</f>
        <v xml:space="preserve">-    </v>
      </c>
      <c r="L59" s="147"/>
      <c r="M59" s="228" t="str">
        <f>IF('CE statale'!M59=0,"",'CE statale'!M59)</f>
        <v/>
      </c>
    </row>
    <row r="60" spans="1:13" s="11" customFormat="1">
      <c r="A60" s="147"/>
      <c r="B60" s="182"/>
      <c r="C60" s="154" t="s">
        <v>2673</v>
      </c>
      <c r="D60" s="514" t="s">
        <v>5744</v>
      </c>
      <c r="E60" s="514"/>
      <c r="F60" s="514"/>
      <c r="G60" s="515"/>
      <c r="H60" s="155">
        <f>IF('CE statale'!H60=0,"",'CE statale'!H60)</f>
        <v>72075504</v>
      </c>
      <c r="I60" s="155">
        <f>IF('CE statale'!I60=0,"",'CE statale'!I60)</f>
        <v>67546504</v>
      </c>
      <c r="J60" s="156">
        <f>IF('CE statale'!J60=0,"",'CE statale'!J60)</f>
        <v>4529000</v>
      </c>
      <c r="K60" s="157">
        <f>IF('CE statale'!K60=0,"",'CE statale'!K60)</f>
        <v>6.7050102252516286E-2</v>
      </c>
      <c r="L60" s="147"/>
      <c r="M60" s="227">
        <f>IF('CE statale'!M60=0,"",'CE statale'!M60)</f>
        <v>64224791.079999998</v>
      </c>
    </row>
    <row r="61" spans="1:13" s="11" customFormat="1">
      <c r="A61" s="147" t="s">
        <v>2688</v>
      </c>
      <c r="B61" s="182"/>
      <c r="C61" s="154"/>
      <c r="D61" s="186"/>
      <c r="E61" s="159" t="s">
        <v>2663</v>
      </c>
      <c r="F61" s="519" t="s">
        <v>5745</v>
      </c>
      <c r="G61" s="520"/>
      <c r="H61" s="162">
        <f>IF('CE statale'!H61=0,"",'CE statale'!H61)</f>
        <v>68796504</v>
      </c>
      <c r="I61" s="162">
        <f>IF('CE statale'!I61=0,"",'CE statale'!I61)</f>
        <v>65504504</v>
      </c>
      <c r="J61" s="163">
        <f>IF('CE statale'!J61=0,"",'CE statale'!J61)</f>
        <v>3292000</v>
      </c>
      <c r="K61" s="164">
        <f>IF('CE statale'!K61=0,"",'CE statale'!K61)</f>
        <v>5.0256086207446135E-2</v>
      </c>
      <c r="L61" s="147"/>
      <c r="M61" s="228">
        <f>IF('CE statale'!M61=0,"",'CE statale'!M61)</f>
        <v>60969304.630000003</v>
      </c>
    </row>
    <row r="62" spans="1:13" s="11" customFormat="1" ht="30" customHeight="1">
      <c r="A62" s="147" t="s">
        <v>2690</v>
      </c>
      <c r="B62" s="182"/>
      <c r="C62" s="187"/>
      <c r="D62" s="159"/>
      <c r="E62" s="159" t="s">
        <v>2665</v>
      </c>
      <c r="F62" s="519" t="s">
        <v>5746</v>
      </c>
      <c r="G62" s="520"/>
      <c r="H62" s="162">
        <f>IF('CE statale'!H62=0,"",'CE statale'!H62)</f>
        <v>534000</v>
      </c>
      <c r="I62" s="162">
        <f>IF('CE statale'!I62=0,"",'CE statale'!I62)</f>
        <v>529000</v>
      </c>
      <c r="J62" s="163">
        <f>IF('CE statale'!J62=0,"",'CE statale'!J62)</f>
        <v>5000</v>
      </c>
      <c r="K62" s="164">
        <f>IF('CE statale'!K62=0,"",'CE statale'!K62)</f>
        <v>9.4517958412098299E-3</v>
      </c>
      <c r="L62" s="147"/>
      <c r="M62" s="228">
        <f>IF('CE statale'!M62=0,"",'CE statale'!M62)</f>
        <v>268565.55</v>
      </c>
    </row>
    <row r="63" spans="1:13" s="11" customFormat="1">
      <c r="A63" s="147" t="s">
        <v>2692</v>
      </c>
      <c r="B63" s="182"/>
      <c r="C63" s="187"/>
      <c r="D63" s="159"/>
      <c r="E63" s="159" t="s">
        <v>3347</v>
      </c>
      <c r="F63" s="519" t="s">
        <v>1577</v>
      </c>
      <c r="G63" s="520"/>
      <c r="H63" s="162">
        <f>IF('CE statale'!H63=0,"",'CE statale'!H63)</f>
        <v>2745000</v>
      </c>
      <c r="I63" s="162">
        <f>IF('CE statale'!I63=0,"",'CE statale'!I63)</f>
        <v>1513000</v>
      </c>
      <c r="J63" s="163">
        <f>IF('CE statale'!J63=0,"",'CE statale'!J63)</f>
        <v>1232000</v>
      </c>
      <c r="K63" s="164">
        <f>IF('CE statale'!K63=0,"",'CE statale'!K63)</f>
        <v>0.81427627230667543</v>
      </c>
      <c r="L63" s="147"/>
      <c r="M63" s="228">
        <f>IF('CE statale'!M63=0,"",'CE statale'!M63)</f>
        <v>2986920.9</v>
      </c>
    </row>
    <row r="64" spans="1:13" s="11" customFormat="1">
      <c r="A64" s="147" t="s">
        <v>2694</v>
      </c>
      <c r="B64" s="182"/>
      <c r="C64" s="154" t="s">
        <v>2676</v>
      </c>
      <c r="D64" s="514" t="s">
        <v>1578</v>
      </c>
      <c r="E64" s="514"/>
      <c r="F64" s="514"/>
      <c r="G64" s="515"/>
      <c r="H64" s="155">
        <f>IF('CE statale'!H64=0,"",'CE statale'!H64)</f>
        <v>25304000</v>
      </c>
      <c r="I64" s="155">
        <f>IF('CE statale'!I64=0,"",'CE statale'!I64)</f>
        <v>23976000</v>
      </c>
      <c r="J64" s="156">
        <f>IF('CE statale'!J64=0,"",'CE statale'!J64)</f>
        <v>1328000</v>
      </c>
      <c r="K64" s="157">
        <f>IF('CE statale'!K64=0,"",'CE statale'!K64)</f>
        <v>5.5388722055388723E-2</v>
      </c>
      <c r="L64" s="147"/>
      <c r="M64" s="227">
        <f>IF('CE statale'!M64=0,"",'CE statale'!M64)</f>
        <v>22850066.93</v>
      </c>
    </row>
    <row r="65" spans="1:13" s="30" customFormat="1">
      <c r="A65" s="147" t="s">
        <v>2546</v>
      </c>
      <c r="B65" s="182"/>
      <c r="C65" s="154" t="s">
        <v>3342</v>
      </c>
      <c r="D65" s="514" t="s">
        <v>1382</v>
      </c>
      <c r="E65" s="514"/>
      <c r="F65" s="514"/>
      <c r="G65" s="515"/>
      <c r="H65" s="155">
        <f>IF('CE statale'!H65=0,"",'CE statale'!H65)</f>
        <v>10321000</v>
      </c>
      <c r="I65" s="155">
        <f>IF('CE statale'!I65=0,"",'CE statale'!I65)</f>
        <v>10975000</v>
      </c>
      <c r="J65" s="156">
        <f>IF('CE statale'!J65=0,"",'CE statale'!J65)</f>
        <v>-654000</v>
      </c>
      <c r="K65" s="157">
        <f>IF('CE statale'!K65=0,"",'CE statale'!K65)</f>
        <v>-5.9589977220956721E-2</v>
      </c>
      <c r="L65" s="152"/>
      <c r="M65" s="227">
        <f>IF('CE statale'!M65=0,"",'CE statale'!M65)</f>
        <v>10932214.369999999</v>
      </c>
    </row>
    <row r="66" spans="1:13" s="30" customFormat="1">
      <c r="A66" s="147"/>
      <c r="B66" s="182"/>
      <c r="C66" s="154" t="s">
        <v>3345</v>
      </c>
      <c r="D66" s="514" t="s">
        <v>1384</v>
      </c>
      <c r="E66" s="514"/>
      <c r="F66" s="514"/>
      <c r="G66" s="515"/>
      <c r="H66" s="155">
        <f>IF('CE statale'!H66=0,"",'CE statale'!H66)</f>
        <v>685945000</v>
      </c>
      <c r="I66" s="155">
        <f>IF('CE statale'!I66=0,"",'CE statale'!I66)</f>
        <v>672660000</v>
      </c>
      <c r="J66" s="156">
        <f>IF('CE statale'!J66=0,"",'CE statale'!J66)</f>
        <v>13285000</v>
      </c>
      <c r="K66" s="157">
        <f>IF('CE statale'!K66=0,"",'CE statale'!K66)</f>
        <v>1.974994796776975E-2</v>
      </c>
      <c r="L66" s="152"/>
      <c r="M66" s="227">
        <f>IF('CE statale'!M66=0,"",'CE statale'!M66)</f>
        <v>629742764.93999994</v>
      </c>
    </row>
    <row r="67" spans="1:13" s="11" customFormat="1">
      <c r="A67" s="147" t="s">
        <v>919</v>
      </c>
      <c r="B67" s="182"/>
      <c r="C67" s="159"/>
      <c r="D67" s="188"/>
      <c r="E67" s="159" t="s">
        <v>2663</v>
      </c>
      <c r="F67" s="519" t="s">
        <v>1579</v>
      </c>
      <c r="G67" s="520"/>
      <c r="H67" s="162">
        <f>IF('CE statale'!H67=0,"",'CE statale'!H67)</f>
        <v>242224000</v>
      </c>
      <c r="I67" s="162">
        <f>IF('CE statale'!I67=0,"",'CE statale'!I67)</f>
        <v>236913000</v>
      </c>
      <c r="J67" s="163">
        <f>IF('CE statale'!J67=0,"",'CE statale'!J67)</f>
        <v>5311000</v>
      </c>
      <c r="K67" s="164">
        <f>IF('CE statale'!K67=0,"",'CE statale'!K67)</f>
        <v>2.2417511913656069E-2</v>
      </c>
      <c r="L67" s="147"/>
      <c r="M67" s="228">
        <f>IF('CE statale'!M67=0,"",'CE statale'!M67)</f>
        <v>219964865.70999998</v>
      </c>
    </row>
    <row r="68" spans="1:13" s="11" customFormat="1">
      <c r="A68" s="147" t="s">
        <v>942</v>
      </c>
      <c r="B68" s="182"/>
      <c r="C68" s="159"/>
      <c r="D68" s="188"/>
      <c r="E68" s="159" t="s">
        <v>2665</v>
      </c>
      <c r="F68" s="519" t="s">
        <v>1580</v>
      </c>
      <c r="G68" s="520"/>
      <c r="H68" s="162">
        <f>IF('CE statale'!H68=0,"",'CE statale'!H68)</f>
        <v>33003000</v>
      </c>
      <c r="I68" s="162">
        <f>IF('CE statale'!I68=0,"",'CE statale'!I68)</f>
        <v>31819000</v>
      </c>
      <c r="J68" s="163">
        <f>IF('CE statale'!J68=0,"",'CE statale'!J68)</f>
        <v>1184000</v>
      </c>
      <c r="K68" s="164">
        <f>IF('CE statale'!K68=0,"",'CE statale'!K68)</f>
        <v>3.7210471730726925E-2</v>
      </c>
      <c r="L68" s="147"/>
      <c r="M68" s="228">
        <f>IF('CE statale'!M68=0,"",'CE statale'!M68)</f>
        <v>30159426.73</v>
      </c>
    </row>
    <row r="69" spans="1:13" s="11" customFormat="1">
      <c r="A69" s="147" t="s">
        <v>974</v>
      </c>
      <c r="B69" s="182"/>
      <c r="C69" s="159"/>
      <c r="D69" s="188"/>
      <c r="E69" s="159" t="s">
        <v>3347</v>
      </c>
      <c r="F69" s="519" t="s">
        <v>2229</v>
      </c>
      <c r="G69" s="520"/>
      <c r="H69" s="162">
        <f>IF('CE statale'!H69=0,"",'CE statale'!H69)</f>
        <v>262681000</v>
      </c>
      <c r="I69" s="162">
        <f>IF('CE statale'!I69=0,"",'CE statale'!I69)</f>
        <v>260123000</v>
      </c>
      <c r="J69" s="163">
        <f>IF('CE statale'!J69=0,"",'CE statale'!J69)</f>
        <v>2558000</v>
      </c>
      <c r="K69" s="164">
        <f>IF('CE statale'!K69=0,"",'CE statale'!K69)</f>
        <v>9.8338093901731097E-3</v>
      </c>
      <c r="L69" s="147"/>
      <c r="M69" s="228">
        <f>IF('CE statale'!M69=0,"",'CE statale'!M69)</f>
        <v>242571682.73999998</v>
      </c>
    </row>
    <row r="70" spans="1:13" s="11" customFormat="1">
      <c r="A70" s="147" t="s">
        <v>197</v>
      </c>
      <c r="B70" s="182"/>
      <c r="C70" s="159"/>
      <c r="D70" s="188"/>
      <c r="E70" s="159" t="s">
        <v>3355</v>
      </c>
      <c r="F70" s="519" t="s">
        <v>2230</v>
      </c>
      <c r="G70" s="520"/>
      <c r="H70" s="162">
        <f>IF('CE statale'!H70=0,"",'CE statale'!H70)</f>
        <v>10138000</v>
      </c>
      <c r="I70" s="162">
        <f>IF('CE statale'!I70=0,"",'CE statale'!I70)</f>
        <v>9169000</v>
      </c>
      <c r="J70" s="163">
        <f>IF('CE statale'!J70=0,"",'CE statale'!J70)</f>
        <v>969000</v>
      </c>
      <c r="K70" s="164">
        <f>IF('CE statale'!K70=0,"",'CE statale'!K70)</f>
        <v>0.10568218998800305</v>
      </c>
      <c r="L70" s="147"/>
      <c r="M70" s="228">
        <f>IF('CE statale'!M70=0,"",'CE statale'!M70)</f>
        <v>8958120.5799999982</v>
      </c>
    </row>
    <row r="71" spans="1:13" s="11" customFormat="1">
      <c r="A71" s="147" t="s">
        <v>2700</v>
      </c>
      <c r="B71" s="182"/>
      <c r="C71" s="159"/>
      <c r="D71" s="188"/>
      <c r="E71" s="159" t="s">
        <v>3388</v>
      </c>
      <c r="F71" s="519" t="s">
        <v>2231</v>
      </c>
      <c r="G71" s="520"/>
      <c r="H71" s="162">
        <f>IF('CE statale'!H71=0,"",'CE statale'!H71)</f>
        <v>137899000</v>
      </c>
      <c r="I71" s="162">
        <f>IF('CE statale'!I71=0,"",'CE statale'!I71)</f>
        <v>134636000</v>
      </c>
      <c r="J71" s="163">
        <f>IF('CE statale'!J71=0,"",'CE statale'!J71)</f>
        <v>3263000</v>
      </c>
      <c r="K71" s="164">
        <f>IF('CE statale'!K71=0,"",'CE statale'!K71)</f>
        <v>2.4235717044475476E-2</v>
      </c>
      <c r="L71" s="147"/>
      <c r="M71" s="228">
        <f>IF('CE statale'!M71=0,"",'CE statale'!M71)</f>
        <v>128088669.17999999</v>
      </c>
    </row>
    <row r="72" spans="1:13" s="11" customFormat="1">
      <c r="A72" s="147" t="s">
        <v>190</v>
      </c>
      <c r="B72" s="182"/>
      <c r="C72" s="154" t="s">
        <v>3372</v>
      </c>
      <c r="D72" s="514" t="s">
        <v>2232</v>
      </c>
      <c r="E72" s="514"/>
      <c r="F72" s="514"/>
      <c r="G72" s="515"/>
      <c r="H72" s="155">
        <f>IF('CE statale'!H72=0,"",'CE statale'!H72)</f>
        <v>3175000</v>
      </c>
      <c r="I72" s="155">
        <f>IF('CE statale'!I72=0,"",'CE statale'!I72)</f>
        <v>2917000</v>
      </c>
      <c r="J72" s="156">
        <f>IF('CE statale'!J72=0,"",'CE statale'!J72)</f>
        <v>258000</v>
      </c>
      <c r="K72" s="157">
        <f>IF('CE statale'!K72=0,"",'CE statale'!K72)</f>
        <v>8.8447034624614326E-2</v>
      </c>
      <c r="L72" s="147"/>
      <c r="M72" s="227">
        <f>IF('CE statale'!M72=0,"",'CE statale'!M72)</f>
        <v>3352567.1400000006</v>
      </c>
    </row>
    <row r="73" spans="1:13" s="30" customFormat="1">
      <c r="A73" s="147"/>
      <c r="B73" s="182"/>
      <c r="C73" s="154" t="s">
        <v>3375</v>
      </c>
      <c r="D73" s="514" t="s">
        <v>902</v>
      </c>
      <c r="E73" s="514"/>
      <c r="F73" s="514"/>
      <c r="G73" s="515"/>
      <c r="H73" s="155">
        <f>IF('CE statale'!H73=0,"",'CE statale'!H73)</f>
        <v>27727000</v>
      </c>
      <c r="I73" s="155">
        <f>IF('CE statale'!I73=0,"",'CE statale'!I73)</f>
        <v>26245000</v>
      </c>
      <c r="J73" s="156">
        <f>IF('CE statale'!J73=0,"",'CE statale'!J73)</f>
        <v>1482000</v>
      </c>
      <c r="K73" s="157">
        <f>IF('CE statale'!K73=0,"",'CE statale'!K73)</f>
        <v>5.6467898647361403E-2</v>
      </c>
      <c r="L73" s="152"/>
      <c r="M73" s="227">
        <f>IF('CE statale'!M73=0,"",'CE statale'!M73)</f>
        <v>25995088</v>
      </c>
    </row>
    <row r="74" spans="1:13" s="11" customFormat="1">
      <c r="A74" s="147" t="s">
        <v>2703</v>
      </c>
      <c r="B74" s="182"/>
      <c r="C74" s="159"/>
      <c r="D74" s="188"/>
      <c r="E74" s="159" t="s">
        <v>2663</v>
      </c>
      <c r="F74" s="519" t="s">
        <v>2233</v>
      </c>
      <c r="G74" s="520"/>
      <c r="H74" s="162">
        <f>IF('CE statale'!H74=0,"",'CE statale'!H74)</f>
        <v>11158000</v>
      </c>
      <c r="I74" s="162">
        <f>IF('CE statale'!I74=0,"",'CE statale'!I74)</f>
        <v>10532000</v>
      </c>
      <c r="J74" s="163">
        <f>IF('CE statale'!J74=0,"",'CE statale'!J74)</f>
        <v>626000</v>
      </c>
      <c r="K74" s="164">
        <f>IF('CE statale'!K74=0,"",'CE statale'!K74)</f>
        <v>5.9437903532092669E-2</v>
      </c>
      <c r="L74" s="147"/>
      <c r="M74" s="228">
        <f>IF('CE statale'!M74=0,"",'CE statale'!M74)</f>
        <v>10531483.140000001</v>
      </c>
    </row>
    <row r="75" spans="1:13" s="30" customFormat="1">
      <c r="A75" s="147" t="s">
        <v>2705</v>
      </c>
      <c r="B75" s="175"/>
      <c r="C75" s="154"/>
      <c r="D75" s="190"/>
      <c r="E75" s="159" t="s">
        <v>2665</v>
      </c>
      <c r="F75" s="519" t="s">
        <v>2234</v>
      </c>
      <c r="G75" s="520"/>
      <c r="H75" s="155" t="str">
        <f>IF('CE statale'!H75=0,"",'CE statale'!H75)</f>
        <v/>
      </c>
      <c r="I75" s="155" t="str">
        <f>IF('CE statale'!I75=0,"",'CE statale'!I75)</f>
        <v/>
      </c>
      <c r="J75" s="156" t="str">
        <f>IF('CE statale'!J75=0,"",'CE statale'!J75)</f>
        <v/>
      </c>
      <c r="K75" s="157" t="str">
        <f>IF('CE statale'!K75=0,"",'CE statale'!K75)</f>
        <v xml:space="preserve">-    </v>
      </c>
      <c r="L75" s="152"/>
      <c r="M75" s="227" t="str">
        <f>IF('CE statale'!M75=0,"",'CE statale'!M75)</f>
        <v/>
      </c>
    </row>
    <row r="76" spans="1:13" s="30" customFormat="1">
      <c r="A76" s="147" t="s">
        <v>2707</v>
      </c>
      <c r="B76" s="175"/>
      <c r="C76" s="154"/>
      <c r="D76" s="190"/>
      <c r="E76" s="159" t="s">
        <v>3347</v>
      </c>
      <c r="F76" s="519" t="s">
        <v>2235</v>
      </c>
      <c r="G76" s="520"/>
      <c r="H76" s="162">
        <f>IF('CE statale'!H76=0,"",'CE statale'!H76)</f>
        <v>16569000</v>
      </c>
      <c r="I76" s="162">
        <f>IF('CE statale'!I76=0,"",'CE statale'!I76)</f>
        <v>15713000</v>
      </c>
      <c r="J76" s="163">
        <f>IF('CE statale'!J76=0,"",'CE statale'!J76)</f>
        <v>856000</v>
      </c>
      <c r="K76" s="164">
        <f>IF('CE statale'!K76=0,"",'CE statale'!K76)</f>
        <v>5.4477184496913383E-2</v>
      </c>
      <c r="L76" s="152"/>
      <c r="M76" s="228">
        <f>IF('CE statale'!M76=0,"",'CE statale'!M76)</f>
        <v>15463604.859999999</v>
      </c>
    </row>
    <row r="77" spans="1:13" s="30" customFormat="1">
      <c r="A77" s="147" t="s">
        <v>984</v>
      </c>
      <c r="B77" s="175"/>
      <c r="C77" s="154" t="s">
        <v>3378</v>
      </c>
      <c r="D77" s="514" t="s">
        <v>2236</v>
      </c>
      <c r="E77" s="514"/>
      <c r="F77" s="514"/>
      <c r="G77" s="515"/>
      <c r="H77" s="155">
        <f>IF('CE statale'!H77=0,"",'CE statale'!H77)</f>
        <v>1255000</v>
      </c>
      <c r="I77" s="155">
        <f>IF('CE statale'!I77=0,"",'CE statale'!I77)</f>
        <v>1255000</v>
      </c>
      <c r="J77" s="156" t="str">
        <f>IF('CE statale'!J77=0,"",'CE statale'!J77)</f>
        <v/>
      </c>
      <c r="K77" s="157" t="str">
        <f>IF('CE statale'!K77=0,"",'CE statale'!K77)</f>
        <v/>
      </c>
      <c r="L77" s="152"/>
      <c r="M77" s="227">
        <f>IF('CE statale'!M77=0,"",'CE statale'!M77)</f>
        <v>1254782.1200000001</v>
      </c>
    </row>
    <row r="78" spans="1:13" s="30" customFormat="1">
      <c r="A78" s="147"/>
      <c r="B78" s="175"/>
      <c r="C78" s="154" t="s">
        <v>2709</v>
      </c>
      <c r="D78" s="514" t="s">
        <v>1386</v>
      </c>
      <c r="E78" s="514"/>
      <c r="F78" s="514"/>
      <c r="G78" s="515"/>
      <c r="H78" s="155">
        <f>IF('CE statale'!H78=0,"",'CE statale'!H78)</f>
        <v>162000</v>
      </c>
      <c r="I78" s="155">
        <f>IF('CE statale'!I78=0,"",'CE statale'!I78)</f>
        <v>162000</v>
      </c>
      <c r="J78" s="156" t="str">
        <f>IF('CE statale'!J78=0,"",'CE statale'!J78)</f>
        <v/>
      </c>
      <c r="K78" s="157" t="str">
        <f>IF('CE statale'!K78=0,"",'CE statale'!K78)</f>
        <v/>
      </c>
      <c r="L78" s="152"/>
      <c r="M78" s="227">
        <f>IF('CE statale'!M78=0,"",'CE statale'!M78)</f>
        <v>227923.68</v>
      </c>
    </row>
    <row r="79" spans="1:13" s="11" customFormat="1">
      <c r="A79" s="147" t="s">
        <v>2710</v>
      </c>
      <c r="B79" s="191"/>
      <c r="C79" s="184"/>
      <c r="D79" s="188"/>
      <c r="E79" s="159" t="s">
        <v>2663</v>
      </c>
      <c r="F79" s="519" t="s">
        <v>5747</v>
      </c>
      <c r="G79" s="520"/>
      <c r="H79" s="162">
        <f>IF('CE statale'!H79=0,"",'CE statale'!H79)</f>
        <v>146000</v>
      </c>
      <c r="I79" s="162">
        <f>IF('CE statale'!I79=0,"",'CE statale'!I79)</f>
        <v>146000</v>
      </c>
      <c r="J79" s="163" t="str">
        <f>IF('CE statale'!J79=0,"",'CE statale'!J79)</f>
        <v/>
      </c>
      <c r="K79" s="164" t="str">
        <f>IF('CE statale'!K79=0,"",'CE statale'!K79)</f>
        <v/>
      </c>
      <c r="L79" s="147"/>
      <c r="M79" s="228">
        <f>IF('CE statale'!M79=0,"",'CE statale'!M79)</f>
        <v>487032.87</v>
      </c>
    </row>
    <row r="80" spans="1:13" s="11" customFormat="1">
      <c r="A80" s="147" t="s">
        <v>2712</v>
      </c>
      <c r="B80" s="191"/>
      <c r="C80" s="184"/>
      <c r="D80" s="188"/>
      <c r="E80" s="159" t="s">
        <v>2665</v>
      </c>
      <c r="F80" s="519" t="s">
        <v>5748</v>
      </c>
      <c r="G80" s="520"/>
      <c r="H80" s="162">
        <f>IF('CE statale'!H80=0,"",'CE statale'!H80)</f>
        <v>16000</v>
      </c>
      <c r="I80" s="162">
        <f>IF('CE statale'!I80=0,"",'CE statale'!I80)</f>
        <v>16000</v>
      </c>
      <c r="J80" s="163" t="str">
        <f>IF('CE statale'!J80=0,"",'CE statale'!J80)</f>
        <v/>
      </c>
      <c r="K80" s="164" t="str">
        <f>IF('CE statale'!K80=0,"",'CE statale'!K80)</f>
        <v/>
      </c>
      <c r="L80" s="147"/>
      <c r="M80" s="228">
        <f>IF('CE statale'!M80=0,"",'CE statale'!M80)</f>
        <v>-259109.19</v>
      </c>
    </row>
    <row r="81" spans="1:13" s="30" customFormat="1">
      <c r="A81" s="147"/>
      <c r="B81" s="191"/>
      <c r="C81" s="154" t="s">
        <v>2714</v>
      </c>
      <c r="D81" s="514" t="s">
        <v>2237</v>
      </c>
      <c r="E81" s="514"/>
      <c r="F81" s="514"/>
      <c r="G81" s="515"/>
      <c r="H81" s="155">
        <f>IF('CE statale'!H81=0,"",'CE statale'!H81)</f>
        <v>8717000</v>
      </c>
      <c r="I81" s="155">
        <f>IF('CE statale'!I81=0,"",'CE statale'!I81)</f>
        <v>37536000</v>
      </c>
      <c r="J81" s="156">
        <f>IF('CE statale'!J81=0,"",'CE statale'!J81)</f>
        <v>-28819000</v>
      </c>
      <c r="K81" s="157">
        <f>IF('CE statale'!K81=0,"",'CE statale'!K81)</f>
        <v>-0.7677696078431373</v>
      </c>
      <c r="L81" s="152"/>
      <c r="M81" s="227">
        <f>IF('CE statale'!M81=0,"",'CE statale'!M81)</f>
        <v>27003605.080000006</v>
      </c>
    </row>
    <row r="82" spans="1:13" s="11" customFormat="1">
      <c r="A82" s="147" t="s">
        <v>2716</v>
      </c>
      <c r="B82" s="191"/>
      <c r="C82" s="184"/>
      <c r="D82" s="188"/>
      <c r="E82" s="159" t="s">
        <v>2663</v>
      </c>
      <c r="F82" s="519" t="s">
        <v>1388</v>
      </c>
      <c r="G82" s="520"/>
      <c r="H82" s="162">
        <f>IF('CE statale'!H82=0,"",'CE statale'!H82)</f>
        <v>228000</v>
      </c>
      <c r="I82" s="162">
        <f>IF('CE statale'!I82=0,"",'CE statale'!I82)</f>
        <v>1047000</v>
      </c>
      <c r="J82" s="163">
        <f>IF('CE statale'!J82=0,"",'CE statale'!J82)</f>
        <v>-819000</v>
      </c>
      <c r="K82" s="164">
        <f>IF('CE statale'!K82=0,"",'CE statale'!K82)</f>
        <v>-0.7822349570200573</v>
      </c>
      <c r="L82" s="147"/>
      <c r="M82" s="228">
        <f>IF('CE statale'!M82=0,"",'CE statale'!M82)</f>
        <v>197688.28</v>
      </c>
    </row>
    <row r="83" spans="1:13" s="11" customFormat="1">
      <c r="A83" s="147" t="s">
        <v>2717</v>
      </c>
      <c r="B83" s="191"/>
      <c r="C83" s="184"/>
      <c r="D83" s="188"/>
      <c r="E83" s="159" t="s">
        <v>2665</v>
      </c>
      <c r="F83" s="519" t="s">
        <v>2238</v>
      </c>
      <c r="G83" s="520"/>
      <c r="H83" s="162">
        <f>IF('CE statale'!H83=0,"",'CE statale'!H83)</f>
        <v>45000</v>
      </c>
      <c r="I83" s="162">
        <f>IF('CE statale'!I83=0,"",'CE statale'!I83)</f>
        <v>45000</v>
      </c>
      <c r="J83" s="163" t="str">
        <f>IF('CE statale'!J83=0,"",'CE statale'!J83)</f>
        <v/>
      </c>
      <c r="K83" s="164" t="str">
        <f>IF('CE statale'!K83=0,"",'CE statale'!K83)</f>
        <v/>
      </c>
      <c r="L83" s="147"/>
      <c r="M83" s="228">
        <f>IF('CE statale'!M83=0,"",'CE statale'!M83)</f>
        <v>41164</v>
      </c>
    </row>
    <row r="84" spans="1:13" s="11" customFormat="1" ht="30" customHeight="1">
      <c r="A84" s="147" t="s">
        <v>2719</v>
      </c>
      <c r="B84" s="191"/>
      <c r="C84" s="184"/>
      <c r="D84" s="188"/>
      <c r="E84" s="159" t="s">
        <v>3347</v>
      </c>
      <c r="F84" s="519" t="s">
        <v>2239</v>
      </c>
      <c r="G84" s="520"/>
      <c r="H84" s="162" t="str">
        <f>IF('CE statale'!H84=0,"",'CE statale'!H84)</f>
        <v/>
      </c>
      <c r="I84" s="162">
        <f>IF('CE statale'!I84=0,"",'CE statale'!I84)</f>
        <v>28000000</v>
      </c>
      <c r="J84" s="163">
        <f>IF('CE statale'!J84=0,"",'CE statale'!J84)</f>
        <v>-28000000</v>
      </c>
      <c r="K84" s="164">
        <f>IF('CE statale'!K84=0,"",'CE statale'!K84)</f>
        <v>-1</v>
      </c>
      <c r="L84" s="147"/>
      <c r="M84" s="228">
        <f>IF('CE statale'!M84=0,"",'CE statale'!M84)</f>
        <v>8082563.1099999994</v>
      </c>
    </row>
    <row r="85" spans="1:13" s="11" customFormat="1">
      <c r="A85" s="147" t="s">
        <v>2721</v>
      </c>
      <c r="B85" s="191"/>
      <c r="C85" s="184"/>
      <c r="D85" s="188"/>
      <c r="E85" s="159" t="s">
        <v>3355</v>
      </c>
      <c r="F85" s="519" t="s">
        <v>1390</v>
      </c>
      <c r="G85" s="520"/>
      <c r="H85" s="162">
        <f>IF('CE statale'!H85=0,"",'CE statale'!H85)</f>
        <v>8444000</v>
      </c>
      <c r="I85" s="162">
        <f>IF('CE statale'!I85=0,"",'CE statale'!I85)</f>
        <v>8444000</v>
      </c>
      <c r="J85" s="163" t="str">
        <f>IF('CE statale'!J85=0,"",'CE statale'!J85)</f>
        <v/>
      </c>
      <c r="K85" s="164" t="str">
        <f>IF('CE statale'!K85=0,"",'CE statale'!K85)</f>
        <v/>
      </c>
      <c r="L85" s="147"/>
      <c r="M85" s="228">
        <f>IF('CE statale'!M85=0,"",'CE statale'!M85)</f>
        <v>18682189.690000005</v>
      </c>
    </row>
    <row r="86" spans="1:13" s="30" customFormat="1">
      <c r="A86" s="147"/>
      <c r="B86" s="176"/>
      <c r="C86" s="177" t="s">
        <v>2240</v>
      </c>
      <c r="D86" s="177"/>
      <c r="E86" s="177"/>
      <c r="F86" s="177"/>
      <c r="G86" s="178"/>
      <c r="H86" s="179">
        <f>IF('CE statale'!H86=0,"",'CE statale'!H86)</f>
        <v>1435247061.1900001</v>
      </c>
      <c r="I86" s="179">
        <f>IF('CE statale'!I86=0,"",'CE statale'!I86)</f>
        <v>1424023812</v>
      </c>
      <c r="J86" s="180">
        <f>IF('CE statale'!J86=0,"",'CE statale'!J86)</f>
        <v>11223249.190000057</v>
      </c>
      <c r="K86" s="181">
        <f>IF('CE statale'!K86=0,"",'CE statale'!K86)</f>
        <v>7.8813634262458934E-3</v>
      </c>
      <c r="L86" s="152"/>
      <c r="M86" s="230">
        <f>IF('CE statale'!M86=0,"",'CE statale'!M86)</f>
        <v>1328673535.8699999</v>
      </c>
    </row>
    <row r="87" spans="1:13" s="11" customFormat="1" ht="15.75" thickBot="1">
      <c r="A87" s="147"/>
      <c r="B87" s="191"/>
      <c r="C87" s="159"/>
      <c r="D87" s="188"/>
      <c r="E87" s="185"/>
      <c r="F87" s="188"/>
      <c r="G87" s="189"/>
      <c r="H87" s="162" t="str">
        <f>IF('CE statale'!H87=0,"",'CE statale'!H87)</f>
        <v/>
      </c>
      <c r="I87" s="162" t="str">
        <f>IF('CE statale'!I87=0,"",'CE statale'!I87)</f>
        <v/>
      </c>
      <c r="J87" s="163" t="str">
        <f>IF('CE statale'!J87=0,"",'CE statale'!J87)</f>
        <v/>
      </c>
      <c r="K87" s="164" t="str">
        <f>IF('CE statale'!K87=0,"",'CE statale'!K87)</f>
        <v/>
      </c>
      <c r="L87" s="147"/>
      <c r="M87" s="228" t="str">
        <f>IF('CE statale'!M87=0,"",'CE statale'!M87)</f>
        <v/>
      </c>
    </row>
    <row r="88" spans="1:13" s="32" customFormat="1" ht="16.5" thickTop="1" thickBot="1">
      <c r="A88" s="192"/>
      <c r="B88" s="516" t="s">
        <v>2241</v>
      </c>
      <c r="C88" s="517"/>
      <c r="D88" s="517"/>
      <c r="E88" s="517"/>
      <c r="F88" s="517"/>
      <c r="G88" s="518"/>
      <c r="H88" s="196">
        <f>IF('CE statale'!H88=0,"",'CE statale'!H88)</f>
        <v>38512500</v>
      </c>
      <c r="I88" s="196">
        <f>IF('CE statale'!I88=0,"",'CE statale'!I88)</f>
        <v>36401497.769999981</v>
      </c>
      <c r="J88" s="197">
        <f>IF('CE statale'!J88=0,"",'CE statale'!J88)</f>
        <v>2111002.2300000191</v>
      </c>
      <c r="K88" s="198">
        <f>IF('CE statale'!K88=0,"",'CE statale'!K88)</f>
        <v>5.7992180523401035E-2</v>
      </c>
      <c r="L88" s="199"/>
      <c r="M88" s="231">
        <f>IF('CE statale'!M88=0,"",'CE statale'!M88)</f>
        <v>53677634.860000134</v>
      </c>
    </row>
    <row r="89" spans="1:13" s="32" customFormat="1" ht="15.75" thickTop="1">
      <c r="A89" s="192"/>
      <c r="B89" s="200"/>
      <c r="C89" s="201"/>
      <c r="D89" s="201"/>
      <c r="E89" s="202"/>
      <c r="F89" s="203"/>
      <c r="G89" s="204"/>
      <c r="H89" s="205" t="str">
        <f>IF('CE statale'!H89=0,"",'CE statale'!H89)</f>
        <v/>
      </c>
      <c r="I89" s="205" t="str">
        <f>IF('CE statale'!I89=0,"",'CE statale'!I89)</f>
        <v/>
      </c>
      <c r="J89" s="206" t="str">
        <f>IF('CE statale'!J89=0,"",'CE statale'!J89)</f>
        <v/>
      </c>
      <c r="K89" s="207" t="str">
        <f>IF('CE statale'!K89=0,"",'CE statale'!K89)</f>
        <v/>
      </c>
      <c r="L89" s="199"/>
      <c r="M89" s="232" t="str">
        <f>IF('CE statale'!M89=0,"",'CE statale'!M89)</f>
        <v/>
      </c>
    </row>
    <row r="90" spans="1:13" s="30" customFormat="1">
      <c r="A90" s="147"/>
      <c r="B90" s="153" t="s">
        <v>2109</v>
      </c>
      <c r="C90" s="521" t="s">
        <v>1391</v>
      </c>
      <c r="D90" s="521"/>
      <c r="E90" s="521"/>
      <c r="F90" s="521"/>
      <c r="G90" s="522"/>
      <c r="H90" s="155" t="str">
        <f>IF('CE statale'!H90=0,"",'CE statale'!H90)</f>
        <v/>
      </c>
      <c r="I90" s="155" t="str">
        <f>IF('CE statale'!I90=0,"",'CE statale'!I90)</f>
        <v/>
      </c>
      <c r="J90" s="156" t="str">
        <f>IF('CE statale'!J90=0,"",'CE statale'!J90)</f>
        <v/>
      </c>
      <c r="K90" s="157" t="str">
        <f>IF('CE statale'!K90=0,"",'CE statale'!K90)</f>
        <v/>
      </c>
      <c r="L90" s="152"/>
      <c r="M90" s="227" t="str">
        <f>IF('CE statale'!M90=0,"",'CE statale'!M90)</f>
        <v/>
      </c>
    </row>
    <row r="91" spans="1:13" s="30" customFormat="1">
      <c r="A91" s="147" t="s">
        <v>2724</v>
      </c>
      <c r="B91" s="175"/>
      <c r="C91" s="154" t="s">
        <v>2661</v>
      </c>
      <c r="D91" s="514" t="s">
        <v>2242</v>
      </c>
      <c r="E91" s="514"/>
      <c r="F91" s="514"/>
      <c r="G91" s="515"/>
      <c r="H91" s="155">
        <f>IF('CE statale'!H91=0,"",'CE statale'!H91)</f>
        <v>10000</v>
      </c>
      <c r="I91" s="155">
        <f>IF('CE statale'!I91=0,"",'CE statale'!I91)</f>
        <v>10000</v>
      </c>
      <c r="J91" s="156" t="str">
        <f>IF('CE statale'!J91=0,"",'CE statale'!J91)</f>
        <v/>
      </c>
      <c r="K91" s="157" t="str">
        <f>IF('CE statale'!K91=0,"",'CE statale'!K91)</f>
        <v/>
      </c>
      <c r="L91" s="152"/>
      <c r="M91" s="227">
        <f>IF('CE statale'!M91=0,"",'CE statale'!M91)</f>
        <v>9160.9500000000007</v>
      </c>
    </row>
    <row r="92" spans="1:13" s="30" customFormat="1">
      <c r="A92" s="147" t="s">
        <v>2726</v>
      </c>
      <c r="B92" s="175"/>
      <c r="C92" s="154" t="s">
        <v>2670</v>
      </c>
      <c r="D92" s="514" t="s">
        <v>2243</v>
      </c>
      <c r="E92" s="514"/>
      <c r="F92" s="514"/>
      <c r="G92" s="515"/>
      <c r="H92" s="155">
        <f>IF('CE statale'!H92=0,"",'CE statale'!H92)</f>
        <v>21000</v>
      </c>
      <c r="I92" s="155">
        <f>IF('CE statale'!I92=0,"",'CE statale'!I92)</f>
        <v>25000</v>
      </c>
      <c r="J92" s="156">
        <f>IF('CE statale'!J92=0,"",'CE statale'!J92)</f>
        <v>-4000</v>
      </c>
      <c r="K92" s="157">
        <f>IF('CE statale'!K92=0,"",'CE statale'!K92)</f>
        <v>-0.16</v>
      </c>
      <c r="L92" s="152"/>
      <c r="M92" s="227">
        <f>IF('CE statale'!M92=0,"",'CE statale'!M92)</f>
        <v>106262.66999999998</v>
      </c>
    </row>
    <row r="93" spans="1:13" s="30" customFormat="1">
      <c r="A93" s="147"/>
      <c r="B93" s="176"/>
      <c r="C93" s="177" t="s">
        <v>2244</v>
      </c>
      <c r="D93" s="177"/>
      <c r="E93" s="177"/>
      <c r="F93" s="177"/>
      <c r="G93" s="178"/>
      <c r="H93" s="179">
        <f>IF('CE statale'!H93=0,"",'CE statale'!H93)</f>
        <v>-11000</v>
      </c>
      <c r="I93" s="179">
        <f>IF('CE statale'!I93=0,"",'CE statale'!I93)</f>
        <v>-15000</v>
      </c>
      <c r="J93" s="180">
        <f>IF('CE statale'!J93=0,"",'CE statale'!J93)</f>
        <v>4000</v>
      </c>
      <c r="K93" s="181">
        <f>IF('CE statale'!K93=0,"",'CE statale'!K93)</f>
        <v>-0.26666666666666666</v>
      </c>
      <c r="L93" s="152"/>
      <c r="M93" s="230">
        <f>IF('CE statale'!M93=0,"",'CE statale'!M93)</f>
        <v>-97101.719999999987</v>
      </c>
    </row>
    <row r="94" spans="1:13" s="11" customFormat="1">
      <c r="A94" s="147"/>
      <c r="B94" s="182"/>
      <c r="C94" s="159"/>
      <c r="D94" s="188"/>
      <c r="E94" s="183"/>
      <c r="F94" s="188"/>
      <c r="G94" s="189"/>
      <c r="H94" s="162" t="str">
        <f>IF('CE statale'!H94=0,"",'CE statale'!H94)</f>
        <v/>
      </c>
      <c r="I94" s="162" t="str">
        <f>IF('CE statale'!I94=0,"",'CE statale'!I94)</f>
        <v/>
      </c>
      <c r="J94" s="163" t="str">
        <f>IF('CE statale'!J94=0,"",'CE statale'!J94)</f>
        <v/>
      </c>
      <c r="K94" s="164" t="str">
        <f>IF('CE statale'!K94=0,"",'CE statale'!K94)</f>
        <v/>
      </c>
      <c r="L94" s="147"/>
      <c r="M94" s="228" t="str">
        <f>IF('CE statale'!M94=0,"",'CE statale'!M94)</f>
        <v/>
      </c>
    </row>
    <row r="95" spans="1:13" s="30" customFormat="1">
      <c r="A95" s="147"/>
      <c r="B95" s="153" t="s">
        <v>2210</v>
      </c>
      <c r="C95" s="521" t="s">
        <v>1393</v>
      </c>
      <c r="D95" s="521"/>
      <c r="E95" s="521"/>
      <c r="F95" s="521"/>
      <c r="G95" s="522"/>
      <c r="H95" s="155" t="str">
        <f>IF('CE statale'!H95=0,"",'CE statale'!H95)</f>
        <v/>
      </c>
      <c r="I95" s="155" t="str">
        <f>IF('CE statale'!I95=0,"",'CE statale'!I95)</f>
        <v/>
      </c>
      <c r="J95" s="156" t="str">
        <f>IF('CE statale'!J95=0,"",'CE statale'!J95)</f>
        <v/>
      </c>
      <c r="K95" s="157" t="str">
        <f>IF('CE statale'!K95=0,"",'CE statale'!K95)</f>
        <v/>
      </c>
      <c r="L95" s="152"/>
      <c r="M95" s="227" t="str">
        <f>IF('CE statale'!M95=0,"",'CE statale'!M95)</f>
        <v/>
      </c>
    </row>
    <row r="96" spans="1:13" s="30" customFormat="1">
      <c r="A96" s="147" t="s">
        <v>743</v>
      </c>
      <c r="B96" s="175"/>
      <c r="C96" s="154" t="s">
        <v>2661</v>
      </c>
      <c r="D96" s="514" t="s">
        <v>1395</v>
      </c>
      <c r="E96" s="514"/>
      <c r="F96" s="514"/>
      <c r="G96" s="515"/>
      <c r="H96" s="155" t="str">
        <f>IF('CE statale'!H96=0,"",'CE statale'!H96)</f>
        <v/>
      </c>
      <c r="I96" s="155" t="str">
        <f>IF('CE statale'!I96=0,"",'CE statale'!I96)</f>
        <v/>
      </c>
      <c r="J96" s="156" t="str">
        <f>IF('CE statale'!J96=0,"",'CE statale'!J96)</f>
        <v/>
      </c>
      <c r="K96" s="157" t="str">
        <f>IF('CE statale'!K96=0,"",'CE statale'!K96)</f>
        <v xml:space="preserve">-    </v>
      </c>
      <c r="L96" s="152"/>
      <c r="M96" s="227">
        <f>IF('CE statale'!M96=0,"",'CE statale'!M96)</f>
        <v>8744.9699999999993</v>
      </c>
    </row>
    <row r="97" spans="1:13" s="30" customFormat="1">
      <c r="A97" s="147" t="s">
        <v>1684</v>
      </c>
      <c r="B97" s="175"/>
      <c r="C97" s="154" t="s">
        <v>2670</v>
      </c>
      <c r="D97" s="514" t="s">
        <v>1396</v>
      </c>
      <c r="E97" s="514"/>
      <c r="F97" s="514"/>
      <c r="G97" s="515"/>
      <c r="H97" s="155" t="str">
        <f>IF('CE statale'!H97=0,"",'CE statale'!H97)</f>
        <v/>
      </c>
      <c r="I97" s="155" t="str">
        <f>IF('CE statale'!I97=0,"",'CE statale'!I97)</f>
        <v/>
      </c>
      <c r="J97" s="156" t="str">
        <f>IF('CE statale'!J97=0,"",'CE statale'!J97)</f>
        <v/>
      </c>
      <c r="K97" s="157" t="str">
        <f>IF('CE statale'!K97=0,"",'CE statale'!K97)</f>
        <v xml:space="preserve">-    </v>
      </c>
      <c r="L97" s="152"/>
      <c r="M97" s="227" t="str">
        <f>IF('CE statale'!M97=0,"",'CE statale'!M97)</f>
        <v/>
      </c>
    </row>
    <row r="98" spans="1:13" s="30" customFormat="1">
      <c r="A98" s="147"/>
      <c r="B98" s="176"/>
      <c r="C98" s="177" t="s">
        <v>2245</v>
      </c>
      <c r="D98" s="177"/>
      <c r="E98" s="177"/>
      <c r="F98" s="177"/>
      <c r="G98" s="178"/>
      <c r="H98" s="179" t="str">
        <f>IF('CE statale'!H98=0,"",'CE statale'!H98)</f>
        <v/>
      </c>
      <c r="I98" s="179" t="str">
        <f>IF('CE statale'!I98=0,"",'CE statale'!I98)</f>
        <v/>
      </c>
      <c r="J98" s="180" t="str">
        <f>IF('CE statale'!J98=0,"",'CE statale'!J98)</f>
        <v/>
      </c>
      <c r="K98" s="181" t="str">
        <f>IF('CE statale'!K98=0,"",'CE statale'!K98)</f>
        <v xml:space="preserve">-    </v>
      </c>
      <c r="L98" s="152"/>
      <c r="M98" s="230">
        <f>IF('CE statale'!M98=0,"",'CE statale'!M98)</f>
        <v>8744.9699999999993</v>
      </c>
    </row>
    <row r="99" spans="1:13" s="11" customFormat="1">
      <c r="A99" s="147"/>
      <c r="B99" s="182"/>
      <c r="C99" s="159"/>
      <c r="D99" s="185"/>
      <c r="E99" s="183"/>
      <c r="F99" s="160"/>
      <c r="G99" s="161"/>
      <c r="H99" s="162" t="str">
        <f>IF('CE statale'!H99=0,"",'CE statale'!H99)</f>
        <v/>
      </c>
      <c r="I99" s="162" t="str">
        <f>IF('CE statale'!I99=0,"",'CE statale'!I99)</f>
        <v/>
      </c>
      <c r="J99" s="163" t="str">
        <f>IF('CE statale'!J99=0,"",'CE statale'!J99)</f>
        <v/>
      </c>
      <c r="K99" s="164" t="str">
        <f>IF('CE statale'!K99=0,"",'CE statale'!K99)</f>
        <v/>
      </c>
      <c r="L99" s="147"/>
      <c r="M99" s="228" t="str">
        <f>IF('CE statale'!M99=0,"",'CE statale'!M99)</f>
        <v/>
      </c>
    </row>
    <row r="100" spans="1:13" s="30" customFormat="1">
      <c r="A100" s="147"/>
      <c r="B100" s="153" t="s">
        <v>1397</v>
      </c>
      <c r="C100" s="521" t="s">
        <v>1398</v>
      </c>
      <c r="D100" s="521"/>
      <c r="E100" s="521"/>
      <c r="F100" s="521"/>
      <c r="G100" s="522"/>
      <c r="H100" s="155" t="str">
        <f>IF('CE statale'!H100=0,"",'CE statale'!H100)</f>
        <v/>
      </c>
      <c r="I100" s="155" t="str">
        <f>IF('CE statale'!I100=0,"",'CE statale'!I100)</f>
        <v/>
      </c>
      <c r="J100" s="156" t="str">
        <f>IF('CE statale'!J100=0,"",'CE statale'!J100)</f>
        <v/>
      </c>
      <c r="K100" s="157" t="str">
        <f>IF('CE statale'!K100=0,"",'CE statale'!K100)</f>
        <v/>
      </c>
      <c r="L100" s="152"/>
      <c r="M100" s="227" t="str">
        <f>IF('CE statale'!M100=0,"",'CE statale'!M100)</f>
        <v/>
      </c>
    </row>
    <row r="101" spans="1:13" s="30" customFormat="1">
      <c r="A101" s="147"/>
      <c r="B101" s="175"/>
      <c r="C101" s="154" t="s">
        <v>2661</v>
      </c>
      <c r="D101" s="514" t="s">
        <v>2246</v>
      </c>
      <c r="E101" s="514"/>
      <c r="F101" s="514"/>
      <c r="G101" s="515"/>
      <c r="H101" s="155">
        <f>IF('CE statale'!H101=0,"",'CE statale'!H101)</f>
        <v>5020000</v>
      </c>
      <c r="I101" s="155">
        <f>IF('CE statale'!I101=0,"",'CE statale'!I101)</f>
        <v>7018040</v>
      </c>
      <c r="J101" s="156">
        <f>IF('CE statale'!J101=0,"",'CE statale'!J101)</f>
        <v>-1998040</v>
      </c>
      <c r="K101" s="157">
        <f>IF('CE statale'!K101=0,"",'CE statale'!K101)</f>
        <v>-0.28470057166958296</v>
      </c>
      <c r="L101" s="152"/>
      <c r="M101" s="227">
        <f>IF('CE statale'!M101=0,"",'CE statale'!M101)</f>
        <v>22435906.110000003</v>
      </c>
    </row>
    <row r="102" spans="1:13" s="11" customFormat="1">
      <c r="A102" s="147" t="s">
        <v>2</v>
      </c>
      <c r="B102" s="182"/>
      <c r="C102" s="184"/>
      <c r="D102" s="188"/>
      <c r="E102" s="159" t="s">
        <v>2663</v>
      </c>
      <c r="F102" s="519" t="s">
        <v>2247</v>
      </c>
      <c r="G102" s="520"/>
      <c r="H102" s="162" t="str">
        <f>IF('CE statale'!H102=0,"",'CE statale'!H102)</f>
        <v/>
      </c>
      <c r="I102" s="162" t="str">
        <f>IF('CE statale'!I102=0,"",'CE statale'!I102)</f>
        <v/>
      </c>
      <c r="J102" s="163" t="str">
        <f>IF('CE statale'!J102=0,"",'CE statale'!J102)</f>
        <v/>
      </c>
      <c r="K102" s="164" t="str">
        <f>IF('CE statale'!K102=0,"",'CE statale'!K102)</f>
        <v xml:space="preserve">-    </v>
      </c>
      <c r="L102" s="147"/>
      <c r="M102" s="228" t="str">
        <f>IF('CE statale'!M102=0,"",'CE statale'!M102)</f>
        <v/>
      </c>
    </row>
    <row r="103" spans="1:13" s="11" customFormat="1">
      <c r="A103" s="147" t="s">
        <v>712</v>
      </c>
      <c r="B103" s="182"/>
      <c r="C103" s="184"/>
      <c r="D103" s="188"/>
      <c r="E103" s="159" t="s">
        <v>2665</v>
      </c>
      <c r="F103" s="519" t="s">
        <v>2248</v>
      </c>
      <c r="G103" s="520"/>
      <c r="H103" s="162">
        <f>IF('CE statale'!H103=0,"",'CE statale'!H103)</f>
        <v>5020000</v>
      </c>
      <c r="I103" s="162">
        <f>IF('CE statale'!I103=0,"",'CE statale'!I103)</f>
        <v>7018040</v>
      </c>
      <c r="J103" s="163">
        <f>IF('CE statale'!J103=0,"",'CE statale'!J103)</f>
        <v>-1998040</v>
      </c>
      <c r="K103" s="164">
        <f>IF('CE statale'!K103=0,"",'CE statale'!K103)</f>
        <v>-0.28470057166958296</v>
      </c>
      <c r="L103" s="147"/>
      <c r="M103" s="228">
        <f>IF('CE statale'!M103=0,"",'CE statale'!M103)</f>
        <v>22435906.110000003</v>
      </c>
    </row>
    <row r="104" spans="1:13" s="30" customFormat="1">
      <c r="A104" s="147"/>
      <c r="B104" s="175"/>
      <c r="C104" s="154" t="s">
        <v>2670</v>
      </c>
      <c r="D104" s="514" t="s">
        <v>2249</v>
      </c>
      <c r="E104" s="514"/>
      <c r="F104" s="514"/>
      <c r="G104" s="515"/>
      <c r="H104" s="155">
        <f>IF('CE statale'!H104=0,"",'CE statale'!H104)</f>
        <v>154500</v>
      </c>
      <c r="I104" s="155">
        <f>IF('CE statale'!I104=0,"",'CE statale'!I104)</f>
        <v>1003150</v>
      </c>
      <c r="J104" s="156">
        <f>IF('CE statale'!J104=0,"",'CE statale'!J104)</f>
        <v>-848650</v>
      </c>
      <c r="K104" s="157">
        <f>IF('CE statale'!K104=0,"",'CE statale'!K104)</f>
        <v>-0.84598514678761905</v>
      </c>
      <c r="L104" s="152"/>
      <c r="M104" s="227">
        <f>IF('CE statale'!M104=0,"",'CE statale'!M104)</f>
        <v>7520246.5700000003</v>
      </c>
    </row>
    <row r="105" spans="1:13" s="11" customFormat="1">
      <c r="A105" s="147" t="s">
        <v>1707</v>
      </c>
      <c r="B105" s="182"/>
      <c r="C105" s="184"/>
      <c r="D105" s="188"/>
      <c r="E105" s="159" t="s">
        <v>2663</v>
      </c>
      <c r="F105" s="519" t="s">
        <v>2250</v>
      </c>
      <c r="G105" s="520"/>
      <c r="H105" s="162">
        <f>IF('CE statale'!H105=0,"",'CE statale'!H105)</f>
        <v>52000</v>
      </c>
      <c r="I105" s="162">
        <f>IF('CE statale'!I105=0,"",'CE statale'!I105)</f>
        <v>52000</v>
      </c>
      <c r="J105" s="163" t="str">
        <f>IF('CE statale'!J105=0,"",'CE statale'!J105)</f>
        <v/>
      </c>
      <c r="K105" s="164" t="str">
        <f>IF('CE statale'!K105=0,"",'CE statale'!K105)</f>
        <v/>
      </c>
      <c r="L105" s="147"/>
      <c r="M105" s="228">
        <f>IF('CE statale'!M105=0,"",'CE statale'!M105)</f>
        <v>68308.709999999992</v>
      </c>
    </row>
    <row r="106" spans="1:13" s="11" customFormat="1">
      <c r="A106" s="147" t="s">
        <v>1661</v>
      </c>
      <c r="B106" s="182"/>
      <c r="C106" s="184"/>
      <c r="D106" s="188"/>
      <c r="E106" s="159" t="s">
        <v>2665</v>
      </c>
      <c r="F106" s="519" t="s">
        <v>2251</v>
      </c>
      <c r="G106" s="520"/>
      <c r="H106" s="162">
        <f>IF('CE statale'!H106=0,"",'CE statale'!H106)</f>
        <v>102500</v>
      </c>
      <c r="I106" s="162">
        <f>IF('CE statale'!I106=0,"",'CE statale'!I106)</f>
        <v>951150</v>
      </c>
      <c r="J106" s="163">
        <f>IF('CE statale'!J106=0,"",'CE statale'!J106)</f>
        <v>-848650</v>
      </c>
      <c r="K106" s="164">
        <f>IF('CE statale'!K106=0,"",'CE statale'!K106)</f>
        <v>-0.89223571466119955</v>
      </c>
      <c r="L106" s="147"/>
      <c r="M106" s="228">
        <f>IF('CE statale'!M106=0,"",'CE statale'!M106)</f>
        <v>7451937.8600000003</v>
      </c>
    </row>
    <row r="107" spans="1:13" s="30" customFormat="1">
      <c r="A107" s="147"/>
      <c r="B107" s="176"/>
      <c r="C107" s="177" t="s">
        <v>2252</v>
      </c>
      <c r="D107" s="177"/>
      <c r="E107" s="177"/>
      <c r="F107" s="177"/>
      <c r="G107" s="178"/>
      <c r="H107" s="179">
        <f>IF('CE statale'!H107=0,"",'CE statale'!H107)</f>
        <v>4865500</v>
      </c>
      <c r="I107" s="179">
        <f>IF('CE statale'!I107=0,"",'CE statale'!I107)</f>
        <v>6014890</v>
      </c>
      <c r="J107" s="180">
        <f>IF('CE statale'!J107=0,"",'CE statale'!J107)</f>
        <v>-1149390</v>
      </c>
      <c r="K107" s="181">
        <f>IF('CE statale'!K107=0,"",'CE statale'!K107)</f>
        <v>-0.19109077638992567</v>
      </c>
      <c r="L107" s="152"/>
      <c r="M107" s="230">
        <f>IF('CE statale'!M107=0,"",'CE statale'!M107)</f>
        <v>14915659.540000003</v>
      </c>
    </row>
    <row r="108" spans="1:13" s="11" customFormat="1" ht="15.75" thickBot="1">
      <c r="A108" s="147"/>
      <c r="B108" s="191"/>
      <c r="C108" s="159"/>
      <c r="D108" s="188"/>
      <c r="E108" s="185"/>
      <c r="F108" s="188"/>
      <c r="G108" s="189"/>
      <c r="H108" s="162" t="str">
        <f>IF('CE statale'!H108=0,"",'CE statale'!H108)</f>
        <v/>
      </c>
      <c r="I108" s="162" t="str">
        <f>IF('CE statale'!I108=0,"",'CE statale'!I108)</f>
        <v/>
      </c>
      <c r="J108" s="163" t="str">
        <f>IF('CE statale'!J108=0,"",'CE statale'!J108)</f>
        <v/>
      </c>
      <c r="K108" s="164" t="str">
        <f>IF('CE statale'!K108=0,"",'CE statale'!K108)</f>
        <v/>
      </c>
      <c r="L108" s="147"/>
      <c r="M108" s="228" t="str">
        <f>IF('CE statale'!M108=0,"",'CE statale'!M108)</f>
        <v/>
      </c>
    </row>
    <row r="109" spans="1:13" s="32" customFormat="1" ht="16.5" thickTop="1" thickBot="1">
      <c r="A109" s="192"/>
      <c r="B109" s="193" t="s">
        <v>2253</v>
      </c>
      <c r="C109" s="194"/>
      <c r="D109" s="194"/>
      <c r="E109" s="194"/>
      <c r="F109" s="194"/>
      <c r="G109" s="195"/>
      <c r="H109" s="196">
        <f>IF('CE statale'!H109=0,"",'CE statale'!H109)</f>
        <v>43367000</v>
      </c>
      <c r="I109" s="196">
        <f>IF('CE statale'!I109=0,"",'CE statale'!I109)</f>
        <v>42401387.769999981</v>
      </c>
      <c r="J109" s="197">
        <f>IF('CE statale'!J109=0,"",'CE statale'!J109)</f>
        <v>965612.23000001907</v>
      </c>
      <c r="K109" s="198">
        <f>IF('CE statale'!K109=0,"",'CE statale'!K109)</f>
        <v>2.2773127974910608E-2</v>
      </c>
      <c r="L109" s="199"/>
      <c r="M109" s="231">
        <f>IF('CE statale'!M109=0,"",'CE statale'!M109)</f>
        <v>68504937.65000014</v>
      </c>
    </row>
    <row r="110" spans="1:13" s="32" customFormat="1" ht="15.75" thickTop="1">
      <c r="A110" s="192"/>
      <c r="B110" s="200"/>
      <c r="C110" s="201"/>
      <c r="D110" s="201"/>
      <c r="E110" s="202"/>
      <c r="F110" s="203"/>
      <c r="G110" s="204"/>
      <c r="H110" s="205" t="str">
        <f>IF('CE statale'!H110=0,"",'CE statale'!H110)</f>
        <v/>
      </c>
      <c r="I110" s="205" t="str">
        <f>IF('CE statale'!I110=0,"",'CE statale'!I110)</f>
        <v/>
      </c>
      <c r="J110" s="206" t="str">
        <f>IF('CE statale'!J110=0,"",'CE statale'!J110)</f>
        <v/>
      </c>
      <c r="K110" s="207" t="str">
        <f>IF('CE statale'!K110=0,"",'CE statale'!K110)</f>
        <v/>
      </c>
      <c r="L110" s="199"/>
      <c r="M110" s="232" t="str">
        <f>IF('CE statale'!M110=0,"",'CE statale'!M110)</f>
        <v/>
      </c>
    </row>
    <row r="111" spans="1:13" s="30" customFormat="1">
      <c r="A111" s="147"/>
      <c r="B111" s="153" t="s">
        <v>2734</v>
      </c>
      <c r="C111" s="521" t="s">
        <v>2254</v>
      </c>
      <c r="D111" s="521"/>
      <c r="E111" s="521"/>
      <c r="F111" s="521"/>
      <c r="G111" s="522"/>
      <c r="H111" s="155" t="str">
        <f>IF('CE statale'!H111=0,"",'CE statale'!H111)</f>
        <v/>
      </c>
      <c r="I111" s="155" t="str">
        <f>IF('CE statale'!I111=0,"",'CE statale'!I111)</f>
        <v/>
      </c>
      <c r="J111" s="156" t="str">
        <f>IF('CE statale'!J111=0,"",'CE statale'!J111)</f>
        <v/>
      </c>
      <c r="K111" s="157" t="str">
        <f>IF('CE statale'!K111=0,"",'CE statale'!K111)</f>
        <v/>
      </c>
      <c r="L111" s="152"/>
      <c r="M111" s="227" t="str">
        <f>IF('CE statale'!M111=0,"",'CE statale'!M111)</f>
        <v/>
      </c>
    </row>
    <row r="112" spans="1:13" s="30" customFormat="1">
      <c r="A112" s="147"/>
      <c r="B112" s="175"/>
      <c r="C112" s="154" t="s">
        <v>2661</v>
      </c>
      <c r="D112" s="514" t="s">
        <v>1725</v>
      </c>
      <c r="E112" s="514"/>
      <c r="F112" s="514"/>
      <c r="G112" s="515"/>
      <c r="H112" s="155">
        <f>IF('CE statale'!H112=0,"",'CE statale'!H112)</f>
        <v>43367000</v>
      </c>
      <c r="I112" s="155">
        <f>IF('CE statale'!I112=0,"",'CE statale'!I112)</f>
        <v>41585000</v>
      </c>
      <c r="J112" s="156">
        <f>IF('CE statale'!J112=0,"",'CE statale'!J112)</f>
        <v>1782000</v>
      </c>
      <c r="K112" s="157">
        <f>IF('CE statale'!K112=0,"",'CE statale'!K112)</f>
        <v>4.2851989900204397E-2</v>
      </c>
      <c r="L112" s="152"/>
      <c r="M112" s="227">
        <f>IF('CE statale'!M112=0,"",'CE statale'!M112)</f>
        <v>40872542.560000002</v>
      </c>
    </row>
    <row r="113" spans="1:13" s="11" customFormat="1">
      <c r="A113" s="147" t="s">
        <v>2736</v>
      </c>
      <c r="B113" s="191"/>
      <c r="C113" s="184"/>
      <c r="D113" s="188"/>
      <c r="E113" s="159" t="s">
        <v>2663</v>
      </c>
      <c r="F113" s="519" t="s">
        <v>2255</v>
      </c>
      <c r="G113" s="520"/>
      <c r="H113" s="162">
        <f>IF('CE statale'!H113=0,"",'CE statale'!H113)</f>
        <v>43035000</v>
      </c>
      <c r="I113" s="162">
        <f>IF('CE statale'!I113=0,"",'CE statale'!I113)</f>
        <v>41200000</v>
      </c>
      <c r="J113" s="163">
        <f>IF('CE statale'!J113=0,"",'CE statale'!J113)</f>
        <v>1835000</v>
      </c>
      <c r="K113" s="164">
        <f>IF('CE statale'!K113=0,"",'CE statale'!K113)</f>
        <v>4.4538834951456309E-2</v>
      </c>
      <c r="L113" s="147"/>
      <c r="M113" s="228">
        <f>IF('CE statale'!M113=0,"",'CE statale'!M113)</f>
        <v>40491844.020000003</v>
      </c>
    </row>
    <row r="114" spans="1:13" s="11" customFormat="1" ht="30" customHeight="1">
      <c r="A114" s="147" t="s">
        <v>2737</v>
      </c>
      <c r="B114" s="191"/>
      <c r="C114" s="184"/>
      <c r="D114" s="188"/>
      <c r="E114" s="159" t="s">
        <v>2665</v>
      </c>
      <c r="F114" s="519" t="s">
        <v>2256</v>
      </c>
      <c r="G114" s="520"/>
      <c r="H114" s="162">
        <f>IF('CE statale'!H114=0,"",'CE statale'!H114)</f>
        <v>202000</v>
      </c>
      <c r="I114" s="162">
        <f>IF('CE statale'!I114=0,"",'CE statale'!I114)</f>
        <v>240000</v>
      </c>
      <c r="J114" s="163">
        <f>IF('CE statale'!J114=0,"",'CE statale'!J114)</f>
        <v>-38000</v>
      </c>
      <c r="K114" s="164">
        <f>IF('CE statale'!K114=0,"",'CE statale'!K114)</f>
        <v>-0.15833333333333333</v>
      </c>
      <c r="L114" s="147"/>
      <c r="M114" s="228">
        <f>IF('CE statale'!M114=0,"",'CE statale'!M114)</f>
        <v>220279.42</v>
      </c>
    </row>
    <row r="115" spans="1:13" s="11" customFormat="1">
      <c r="A115" s="147" t="s">
        <v>2738</v>
      </c>
      <c r="B115" s="191"/>
      <c r="C115" s="184"/>
      <c r="D115" s="188"/>
      <c r="E115" s="159" t="s">
        <v>3347</v>
      </c>
      <c r="F115" s="519" t="s">
        <v>2257</v>
      </c>
      <c r="G115" s="520"/>
      <c r="H115" s="162">
        <f>IF('CE statale'!H115=0,"",'CE statale'!H115)</f>
        <v>130000</v>
      </c>
      <c r="I115" s="162">
        <f>IF('CE statale'!I115=0,"",'CE statale'!I115)</f>
        <v>145000</v>
      </c>
      <c r="J115" s="163">
        <f>IF('CE statale'!J115=0,"",'CE statale'!J115)</f>
        <v>-15000</v>
      </c>
      <c r="K115" s="164">
        <f>IF('CE statale'!K115=0,"",'CE statale'!K115)</f>
        <v>-0.10344827586206896</v>
      </c>
      <c r="L115" s="147"/>
      <c r="M115" s="228">
        <f>IF('CE statale'!M115=0,"",'CE statale'!M115)</f>
        <v>160419.12</v>
      </c>
    </row>
    <row r="116" spans="1:13" s="11" customFormat="1">
      <c r="A116" s="147" t="s">
        <v>2739</v>
      </c>
      <c r="B116" s="191"/>
      <c r="C116" s="184"/>
      <c r="D116" s="188"/>
      <c r="E116" s="159" t="s">
        <v>3355</v>
      </c>
      <c r="F116" s="519" t="s">
        <v>2258</v>
      </c>
      <c r="G116" s="520"/>
      <c r="H116" s="162" t="str">
        <f>IF('CE statale'!H116=0,"",'CE statale'!H116)</f>
        <v/>
      </c>
      <c r="I116" s="162" t="str">
        <f>IF('CE statale'!I116=0,"",'CE statale'!I116)</f>
        <v/>
      </c>
      <c r="J116" s="163" t="str">
        <f>IF('CE statale'!J116=0,"",'CE statale'!J116)</f>
        <v/>
      </c>
      <c r="K116" s="164" t="str">
        <f>IF('CE statale'!K116=0,"",'CE statale'!K116)</f>
        <v xml:space="preserve">-    </v>
      </c>
      <c r="L116" s="147"/>
      <c r="M116" s="228" t="str">
        <f>IF('CE statale'!M116=0,"",'CE statale'!M116)</f>
        <v/>
      </c>
    </row>
    <row r="117" spans="1:13" s="30" customFormat="1">
      <c r="A117" s="147" t="s">
        <v>2740</v>
      </c>
      <c r="B117" s="175"/>
      <c r="C117" s="154" t="s">
        <v>2670</v>
      </c>
      <c r="D117" s="514" t="s">
        <v>1713</v>
      </c>
      <c r="E117" s="514"/>
      <c r="F117" s="514"/>
      <c r="G117" s="515"/>
      <c r="H117" s="155" t="str">
        <f>IF('CE statale'!H117=0,"",'CE statale'!H117)</f>
        <v/>
      </c>
      <c r="I117" s="155" t="str">
        <f>IF('CE statale'!I117=0,"",'CE statale'!I117)</f>
        <v/>
      </c>
      <c r="J117" s="156" t="str">
        <f>IF('CE statale'!J117=0,"",'CE statale'!J117)</f>
        <v/>
      </c>
      <c r="K117" s="157" t="str">
        <f>IF('CE statale'!K117=0,"",'CE statale'!K117)</f>
        <v xml:space="preserve">-    </v>
      </c>
      <c r="L117" s="152"/>
      <c r="M117" s="227" t="str">
        <f>IF('CE statale'!M117=0,"",'CE statale'!M117)</f>
        <v/>
      </c>
    </row>
    <row r="118" spans="1:13" s="30" customFormat="1" ht="30" customHeight="1">
      <c r="A118" s="147" t="s">
        <v>983</v>
      </c>
      <c r="B118" s="175"/>
      <c r="C118" s="154" t="s">
        <v>2673</v>
      </c>
      <c r="D118" s="514" t="s">
        <v>2259</v>
      </c>
      <c r="E118" s="514"/>
      <c r="F118" s="514"/>
      <c r="G118" s="515"/>
      <c r="H118" s="155" t="str">
        <f>IF('CE statale'!H118=0,"",'CE statale'!H118)</f>
        <v/>
      </c>
      <c r="I118" s="155" t="str">
        <f>IF('CE statale'!I118=0,"",'CE statale'!I118)</f>
        <v/>
      </c>
      <c r="J118" s="156" t="str">
        <f>IF('CE statale'!J118=0,"",'CE statale'!J118)</f>
        <v/>
      </c>
      <c r="K118" s="157" t="str">
        <f>IF('CE statale'!K118=0,"",'CE statale'!K118)</f>
        <v xml:space="preserve">-    </v>
      </c>
      <c r="L118" s="152"/>
      <c r="M118" s="227" t="str">
        <f>IF('CE statale'!M118=0,"",'CE statale'!M118)</f>
        <v/>
      </c>
    </row>
    <row r="119" spans="1:13" s="30" customFormat="1">
      <c r="A119" s="147"/>
      <c r="B119" s="176"/>
      <c r="C119" s="177" t="s">
        <v>2260</v>
      </c>
      <c r="D119" s="177"/>
      <c r="E119" s="177"/>
      <c r="F119" s="177"/>
      <c r="G119" s="178"/>
      <c r="H119" s="179">
        <f>IF('CE statale'!H119=0,"",'CE statale'!H119)</f>
        <v>43367000</v>
      </c>
      <c r="I119" s="179">
        <f>IF('CE statale'!I119=0,"",'CE statale'!I119)</f>
        <v>41585000</v>
      </c>
      <c r="J119" s="180">
        <f>IF('CE statale'!J119=0,"",'CE statale'!J119)</f>
        <v>1782000</v>
      </c>
      <c r="K119" s="181">
        <f>IF('CE statale'!K119=0,"",'CE statale'!K119)</f>
        <v>4.2851989900204397E-2</v>
      </c>
      <c r="L119" s="152"/>
      <c r="M119" s="230">
        <f>IF('CE statale'!M119=0,"",'CE statale'!M119)</f>
        <v>40872542.560000002</v>
      </c>
    </row>
    <row r="120" spans="1:13" s="11" customFormat="1">
      <c r="A120" s="147"/>
      <c r="B120" s="191"/>
      <c r="C120" s="159"/>
      <c r="D120" s="188"/>
      <c r="E120" s="185"/>
      <c r="F120" s="188"/>
      <c r="G120" s="189"/>
      <c r="H120" s="162" t="str">
        <f>IF('CE statale'!H120=0,"",'CE statale'!H120)</f>
        <v/>
      </c>
      <c r="I120" s="162" t="str">
        <f>IF('CE statale'!I120=0,"",'CE statale'!I120)</f>
        <v/>
      </c>
      <c r="J120" s="163" t="str">
        <f>IF('CE statale'!J120=0,"",'CE statale'!J120)</f>
        <v/>
      </c>
      <c r="K120" s="164" t="str">
        <f>IF('CE statale'!K120=0,"",'CE statale'!K120)</f>
        <v/>
      </c>
      <c r="L120" s="147"/>
      <c r="M120" s="228" t="str">
        <f>IF('CE statale'!M120=0,"",'CE statale'!M120)</f>
        <v/>
      </c>
    </row>
    <row r="121" spans="1:13" s="32" customFormat="1" ht="15.75" thickBot="1">
      <c r="A121" s="192"/>
      <c r="B121" s="208" t="s">
        <v>2261</v>
      </c>
      <c r="C121" s="209"/>
      <c r="D121" s="210"/>
      <c r="E121" s="209"/>
      <c r="F121" s="211"/>
      <c r="G121" s="212"/>
      <c r="H121" s="213" t="str">
        <f>IF('CE statale'!H121=0,"",'CE statale'!H121)</f>
        <v/>
      </c>
      <c r="I121" s="213">
        <f>IF('CE statale'!I121=0,"",'CE statale'!I121)</f>
        <v>816387.76999998093</v>
      </c>
      <c r="J121" s="214">
        <f>IF('CE statale'!J121=0,"",'CE statale'!J121)</f>
        <v>-816387.76999998093</v>
      </c>
      <c r="K121" s="215">
        <f>IF('CE statale'!K121=0,"",'CE statale'!K121)</f>
        <v>-1</v>
      </c>
      <c r="L121" s="199"/>
      <c r="M121" s="233">
        <f>IF('CE statale'!M121=0,"",'CE statale'!M121)</f>
        <v>27632395.090000138</v>
      </c>
    </row>
    <row r="122" spans="1:13" s="11" customFormat="1">
      <c r="B122" s="41"/>
      <c r="C122" s="41"/>
      <c r="D122" s="42"/>
      <c r="E122" s="42"/>
      <c r="F122" s="121"/>
      <c r="G122" s="121"/>
      <c r="H122" s="122"/>
      <c r="I122" s="122"/>
      <c r="J122" s="123"/>
      <c r="K122" s="124"/>
      <c r="M122" s="123"/>
    </row>
    <row r="123" spans="1:13">
      <c r="B123" s="39"/>
      <c r="C123" s="39"/>
      <c r="D123" s="10"/>
      <c r="E123" s="10"/>
      <c r="F123" s="10"/>
      <c r="G123" s="10"/>
      <c r="H123" s="8"/>
      <c r="I123" s="40"/>
    </row>
    <row r="124" spans="1:13">
      <c r="B124" s="41"/>
      <c r="C124" s="41"/>
      <c r="D124" s="42"/>
      <c r="E124" s="42"/>
      <c r="F124" s="42"/>
      <c r="G124" s="43"/>
      <c r="H124" s="40"/>
      <c r="I124" s="40"/>
    </row>
    <row r="125" spans="1:13">
      <c r="B125" s="41"/>
      <c r="C125" s="41"/>
      <c r="D125" s="42"/>
      <c r="E125" s="42"/>
      <c r="F125" s="42"/>
      <c r="G125" s="43"/>
      <c r="H125" s="40"/>
      <c r="I125" s="40"/>
    </row>
    <row r="126" spans="1:13">
      <c r="B126" s="41"/>
      <c r="C126" s="41"/>
      <c r="D126" s="42"/>
      <c r="E126" s="42"/>
      <c r="F126" s="42"/>
      <c r="G126" s="43"/>
      <c r="H126" s="40"/>
      <c r="I126" s="40"/>
    </row>
    <row r="127" spans="1:13">
      <c r="B127" s="41"/>
      <c r="C127" s="41"/>
      <c r="D127" s="42"/>
      <c r="E127" s="42"/>
      <c r="F127" s="42"/>
      <c r="G127" s="43"/>
      <c r="H127" s="40"/>
      <c r="I127" s="40"/>
    </row>
    <row r="128" spans="1:13">
      <c r="B128" s="41"/>
      <c r="C128" s="41"/>
      <c r="D128" s="42"/>
      <c r="E128" s="42"/>
      <c r="F128" s="42"/>
      <c r="G128" s="43"/>
      <c r="H128" s="40"/>
      <c r="I128" s="40"/>
    </row>
    <row r="129" spans="2:14">
      <c r="B129" s="41"/>
      <c r="C129" s="41"/>
      <c r="D129" s="42"/>
      <c r="E129" s="42"/>
      <c r="F129" s="42"/>
      <c r="G129" s="43"/>
      <c r="H129" s="40"/>
      <c r="I129" s="40"/>
    </row>
    <row r="130" spans="2:14">
      <c r="B130" s="41"/>
      <c r="C130" s="41"/>
      <c r="D130" s="42"/>
      <c r="E130" s="42"/>
      <c r="F130" s="42"/>
      <c r="G130" s="43"/>
      <c r="H130" s="40"/>
      <c r="I130" s="40"/>
    </row>
    <row r="131" spans="2:14">
      <c r="B131" s="41"/>
      <c r="C131" s="41"/>
      <c r="D131" s="42"/>
      <c r="E131" s="42"/>
      <c r="F131" s="42"/>
      <c r="G131" s="43"/>
      <c r="H131" s="40"/>
      <c r="I131" s="40"/>
    </row>
    <row r="132" spans="2:14">
      <c r="B132" s="41"/>
      <c r="C132" s="41"/>
      <c r="D132" s="42"/>
      <c r="E132" s="42"/>
      <c r="F132" s="42"/>
      <c r="G132" s="43"/>
      <c r="H132" s="40"/>
      <c r="I132" s="40"/>
    </row>
    <row r="133" spans="2:14">
      <c r="B133" s="41"/>
      <c r="C133" s="41"/>
      <c r="D133" s="42"/>
      <c r="E133" s="42"/>
      <c r="F133" s="42"/>
      <c r="G133" s="43"/>
      <c r="H133" s="40"/>
      <c r="I133" s="40"/>
    </row>
    <row r="134" spans="2:14">
      <c r="B134" s="41"/>
      <c r="C134" s="41"/>
      <c r="D134" s="42"/>
      <c r="E134" s="42"/>
      <c r="F134" s="42"/>
      <c r="G134" s="43"/>
      <c r="H134" s="40"/>
      <c r="I134" s="40"/>
    </row>
    <row r="135" spans="2:14">
      <c r="B135" s="41"/>
      <c r="C135" s="41"/>
      <c r="D135" s="42"/>
      <c r="E135" s="42"/>
      <c r="F135" s="42"/>
      <c r="G135" s="43"/>
    </row>
    <row r="136" spans="2:14">
      <c r="B136" s="41"/>
      <c r="C136" s="41"/>
      <c r="D136" s="42"/>
      <c r="E136" s="42"/>
      <c r="F136" s="42"/>
      <c r="G136" s="43"/>
    </row>
    <row r="137" spans="2:14">
      <c r="B137" s="41"/>
      <c r="C137" s="41"/>
      <c r="D137" s="42"/>
      <c r="E137" s="42"/>
      <c r="F137" s="42"/>
      <c r="G137" s="43"/>
    </row>
    <row r="138" spans="2:14">
      <c r="B138" s="41"/>
      <c r="C138" s="41"/>
      <c r="D138" s="42"/>
      <c r="E138" s="42"/>
      <c r="F138" s="42"/>
      <c r="G138" s="43"/>
    </row>
    <row r="139" spans="2:14">
      <c r="B139" s="41"/>
      <c r="C139" s="41"/>
      <c r="D139" s="42"/>
      <c r="E139" s="42"/>
      <c r="F139" s="42"/>
      <c r="G139" s="43"/>
    </row>
    <row r="140" spans="2:14">
      <c r="B140" s="41"/>
      <c r="C140" s="41"/>
      <c r="D140" s="42"/>
      <c r="E140" s="42"/>
      <c r="F140" s="42"/>
      <c r="G140" s="43"/>
    </row>
    <row r="141" spans="2:14">
      <c r="B141" s="41"/>
      <c r="C141" s="41"/>
      <c r="D141" s="42"/>
      <c r="E141" s="42"/>
      <c r="F141" s="42"/>
      <c r="G141" s="43"/>
    </row>
    <row r="142" spans="2:14">
      <c r="B142" s="41"/>
      <c r="C142" s="41"/>
      <c r="D142" s="42"/>
      <c r="E142" s="42"/>
      <c r="F142" s="42"/>
      <c r="G142" s="43"/>
    </row>
    <row r="143" spans="2:14" s="44" customFormat="1">
      <c r="B143" s="41"/>
      <c r="C143" s="41"/>
      <c r="D143" s="42"/>
      <c r="E143" s="42"/>
      <c r="F143" s="42"/>
      <c r="G143" s="43"/>
      <c r="H143" s="16"/>
      <c r="I143" s="16"/>
      <c r="J143" s="16"/>
      <c r="K143" s="16"/>
      <c r="L143" s="16"/>
      <c r="M143" s="16"/>
      <c r="N143" s="16"/>
    </row>
    <row r="144" spans="2:14" s="44" customFormat="1">
      <c r="B144" s="41"/>
      <c r="C144" s="41"/>
      <c r="D144" s="42"/>
      <c r="E144" s="42"/>
      <c r="F144" s="42"/>
      <c r="G144" s="43"/>
      <c r="H144" s="16"/>
      <c r="I144" s="16"/>
      <c r="J144" s="16"/>
      <c r="K144" s="16"/>
      <c r="L144" s="16"/>
      <c r="M144" s="16"/>
      <c r="N144" s="16"/>
    </row>
    <row r="145" spans="2:14" s="44" customFormat="1">
      <c r="B145" s="41"/>
      <c r="C145" s="41"/>
      <c r="D145" s="42"/>
      <c r="E145" s="42"/>
      <c r="F145" s="42"/>
      <c r="G145" s="43"/>
      <c r="H145" s="16"/>
      <c r="I145" s="16"/>
      <c r="J145" s="16"/>
      <c r="K145" s="16"/>
      <c r="L145" s="16"/>
      <c r="M145" s="16"/>
      <c r="N145" s="16"/>
    </row>
    <row r="146" spans="2:14" s="44" customFormat="1">
      <c r="B146" s="41"/>
      <c r="C146" s="41"/>
      <c r="D146" s="42"/>
      <c r="E146" s="42"/>
      <c r="F146" s="42"/>
      <c r="G146" s="43"/>
      <c r="H146" s="16"/>
      <c r="I146" s="16"/>
      <c r="J146" s="16"/>
      <c r="K146" s="16"/>
      <c r="L146" s="16"/>
      <c r="M146" s="16"/>
      <c r="N146" s="16"/>
    </row>
    <row r="147" spans="2:14" s="44" customFormat="1">
      <c r="B147" s="41"/>
      <c r="C147" s="41"/>
      <c r="D147" s="42"/>
      <c r="E147" s="42"/>
      <c r="F147" s="42"/>
      <c r="G147" s="43"/>
      <c r="H147" s="16"/>
      <c r="I147" s="16"/>
      <c r="J147" s="16"/>
      <c r="K147" s="16"/>
      <c r="L147" s="16"/>
      <c r="M147" s="16"/>
      <c r="N147" s="16"/>
    </row>
    <row r="148" spans="2:14" s="44" customFormat="1">
      <c r="B148" s="41"/>
      <c r="C148" s="41"/>
      <c r="D148" s="42"/>
      <c r="E148" s="42"/>
      <c r="F148" s="42"/>
      <c r="G148" s="43"/>
      <c r="H148" s="16"/>
      <c r="I148" s="16"/>
      <c r="J148" s="16"/>
      <c r="K148" s="16"/>
      <c r="L148" s="16"/>
      <c r="M148" s="16"/>
      <c r="N148" s="16"/>
    </row>
    <row r="149" spans="2:14" s="44" customFormat="1">
      <c r="B149" s="41"/>
      <c r="C149" s="41"/>
      <c r="D149" s="42"/>
      <c r="E149" s="42"/>
      <c r="F149" s="42"/>
      <c r="G149" s="43"/>
      <c r="H149" s="16"/>
      <c r="I149" s="16"/>
      <c r="J149" s="16"/>
      <c r="K149" s="16"/>
      <c r="L149" s="16"/>
      <c r="M149" s="16"/>
      <c r="N149" s="16"/>
    </row>
    <row r="150" spans="2:14" s="44" customFormat="1">
      <c r="B150" s="41"/>
      <c r="C150" s="41"/>
      <c r="D150" s="42"/>
      <c r="E150" s="42"/>
      <c r="F150" s="42"/>
      <c r="G150" s="43"/>
      <c r="H150" s="16"/>
      <c r="I150" s="16"/>
      <c r="J150" s="16"/>
      <c r="K150" s="16"/>
      <c r="L150" s="16"/>
      <c r="M150" s="16"/>
      <c r="N150" s="16"/>
    </row>
    <row r="151" spans="2:14" s="44" customFormat="1">
      <c r="B151" s="41"/>
      <c r="C151" s="41"/>
      <c r="D151" s="42"/>
      <c r="E151" s="42"/>
      <c r="F151" s="42"/>
      <c r="G151" s="43"/>
      <c r="H151" s="16"/>
      <c r="I151" s="16"/>
      <c r="J151" s="16"/>
      <c r="K151" s="16"/>
      <c r="L151" s="16"/>
      <c r="M151" s="16"/>
      <c r="N151" s="16"/>
    </row>
    <row r="152" spans="2:14" s="44" customFormat="1">
      <c r="B152" s="41"/>
      <c r="C152" s="41"/>
      <c r="D152" s="42"/>
      <c r="E152" s="42"/>
      <c r="F152" s="42"/>
      <c r="G152" s="43"/>
      <c r="H152" s="16"/>
      <c r="I152" s="16"/>
      <c r="J152" s="16"/>
      <c r="K152" s="16"/>
      <c r="L152" s="16"/>
      <c r="M152" s="16"/>
      <c r="N152" s="16"/>
    </row>
    <row r="153" spans="2:14" s="44" customFormat="1">
      <c r="B153" s="41"/>
      <c r="C153" s="41"/>
      <c r="D153" s="42"/>
      <c r="E153" s="42"/>
      <c r="F153" s="42"/>
      <c r="G153" s="43"/>
      <c r="H153" s="16"/>
      <c r="I153" s="16"/>
      <c r="J153" s="16"/>
      <c r="K153" s="16"/>
      <c r="L153" s="16"/>
      <c r="M153" s="16"/>
      <c r="N153" s="16"/>
    </row>
    <row r="154" spans="2:14" s="44" customFormat="1">
      <c r="B154" s="41"/>
      <c r="C154" s="41"/>
      <c r="D154" s="42"/>
      <c r="E154" s="42"/>
      <c r="F154" s="42"/>
      <c r="G154" s="43"/>
      <c r="H154" s="16"/>
      <c r="I154" s="16"/>
      <c r="J154" s="16"/>
      <c r="K154" s="16"/>
      <c r="L154" s="16"/>
      <c r="M154" s="16"/>
      <c r="N154" s="16"/>
    </row>
    <row r="155" spans="2:14" s="44" customFormat="1">
      <c r="B155" s="41"/>
      <c r="C155" s="41"/>
      <c r="D155" s="42"/>
      <c r="E155" s="42"/>
      <c r="F155" s="42"/>
      <c r="G155" s="43"/>
      <c r="H155" s="16"/>
      <c r="I155" s="16"/>
      <c r="J155" s="16"/>
      <c r="K155" s="16"/>
      <c r="L155" s="16"/>
      <c r="M155" s="16"/>
      <c r="N155" s="16"/>
    </row>
    <row r="156" spans="2:14" s="44" customFormat="1">
      <c r="B156" s="41"/>
      <c r="C156" s="41"/>
      <c r="D156" s="42"/>
      <c r="E156" s="42"/>
      <c r="F156" s="42"/>
      <c r="G156" s="43"/>
      <c r="H156" s="16"/>
      <c r="I156" s="16"/>
      <c r="J156" s="16"/>
      <c r="K156" s="16"/>
      <c r="L156" s="16"/>
      <c r="M156" s="16"/>
      <c r="N156" s="16"/>
    </row>
    <row r="157" spans="2:14" s="44" customFormat="1">
      <c r="B157" s="41"/>
      <c r="C157" s="41"/>
      <c r="D157" s="42"/>
      <c r="E157" s="42"/>
      <c r="F157" s="42"/>
      <c r="G157" s="43"/>
      <c r="H157" s="16"/>
      <c r="I157" s="16"/>
      <c r="J157" s="16"/>
      <c r="K157" s="16"/>
      <c r="L157" s="16"/>
      <c r="M157" s="16"/>
      <c r="N157" s="16"/>
    </row>
    <row r="158" spans="2:14" s="44" customFormat="1">
      <c r="B158" s="41"/>
      <c r="C158" s="41"/>
      <c r="D158" s="42"/>
      <c r="E158" s="42"/>
      <c r="F158" s="42"/>
      <c r="G158" s="43"/>
      <c r="H158" s="16"/>
      <c r="I158" s="16"/>
      <c r="J158" s="16"/>
      <c r="K158" s="16"/>
      <c r="L158" s="16"/>
      <c r="M158" s="16"/>
      <c r="N158" s="16"/>
    </row>
    <row r="159" spans="2:14" s="44" customFormat="1">
      <c r="B159" s="41"/>
      <c r="C159" s="41"/>
      <c r="D159" s="42"/>
      <c r="E159" s="42"/>
      <c r="F159" s="42"/>
      <c r="G159" s="43"/>
      <c r="H159" s="16"/>
      <c r="I159" s="16"/>
      <c r="J159" s="16"/>
      <c r="K159" s="16"/>
      <c r="L159" s="16"/>
      <c r="M159" s="16"/>
      <c r="N159" s="16"/>
    </row>
    <row r="160" spans="2:14" s="44" customFormat="1">
      <c r="B160" s="41"/>
      <c r="C160" s="41"/>
      <c r="D160" s="42"/>
      <c r="E160" s="42"/>
      <c r="F160" s="42"/>
      <c r="G160" s="43"/>
      <c r="H160" s="16"/>
      <c r="I160" s="16"/>
      <c r="J160" s="16"/>
      <c r="K160" s="16"/>
      <c r="L160" s="16"/>
      <c r="M160" s="16"/>
      <c r="N160" s="16"/>
    </row>
    <row r="161" spans="2:14" s="44" customFormat="1">
      <c r="B161" s="41"/>
      <c r="C161" s="41"/>
      <c r="D161" s="42"/>
      <c r="E161" s="42"/>
      <c r="F161" s="42"/>
      <c r="G161" s="43"/>
      <c r="H161" s="16"/>
      <c r="I161" s="16"/>
      <c r="J161" s="16"/>
      <c r="K161" s="16"/>
      <c r="L161" s="16"/>
      <c r="M161" s="16"/>
      <c r="N161" s="16"/>
    </row>
    <row r="162" spans="2:14" s="44" customFormat="1">
      <c r="B162" s="41"/>
      <c r="C162" s="41"/>
      <c r="D162" s="42"/>
      <c r="E162" s="42"/>
      <c r="F162" s="42"/>
      <c r="G162" s="43"/>
      <c r="H162" s="16"/>
      <c r="I162" s="16"/>
      <c r="J162" s="16"/>
      <c r="K162" s="16"/>
      <c r="L162" s="16"/>
      <c r="M162" s="16"/>
      <c r="N162" s="16"/>
    </row>
    <row r="163" spans="2:14" s="44" customFormat="1">
      <c r="B163" s="41"/>
      <c r="C163" s="41"/>
      <c r="D163" s="42"/>
      <c r="E163" s="42"/>
      <c r="F163" s="42"/>
      <c r="G163" s="43"/>
      <c r="H163" s="16"/>
      <c r="I163" s="16"/>
      <c r="J163" s="16"/>
      <c r="K163" s="16"/>
      <c r="L163" s="16"/>
      <c r="M163" s="16"/>
      <c r="N163" s="16"/>
    </row>
    <row r="164" spans="2:14" s="44" customFormat="1">
      <c r="B164" s="41"/>
      <c r="C164" s="41"/>
      <c r="D164" s="42"/>
      <c r="E164" s="42"/>
      <c r="F164" s="42"/>
      <c r="G164" s="43"/>
      <c r="H164" s="16"/>
      <c r="I164" s="16"/>
      <c r="J164" s="16"/>
      <c r="K164" s="16"/>
      <c r="L164" s="16"/>
      <c r="M164" s="16"/>
      <c r="N164" s="16"/>
    </row>
    <row r="165" spans="2:14" s="44" customFormat="1">
      <c r="B165" s="41"/>
      <c r="C165" s="41"/>
      <c r="D165" s="42"/>
      <c r="E165" s="42"/>
      <c r="F165" s="42"/>
      <c r="G165" s="43"/>
      <c r="H165" s="16"/>
      <c r="I165" s="16"/>
      <c r="J165" s="16"/>
      <c r="K165" s="16"/>
      <c r="L165" s="16"/>
      <c r="M165" s="16"/>
      <c r="N165" s="16"/>
    </row>
    <row r="166" spans="2:14" s="44" customFormat="1">
      <c r="B166" s="41"/>
      <c r="C166" s="41"/>
      <c r="D166" s="42"/>
      <c r="E166" s="42"/>
      <c r="F166" s="42"/>
      <c r="G166" s="43"/>
      <c r="H166" s="16"/>
      <c r="I166" s="16"/>
      <c r="J166" s="16"/>
      <c r="K166" s="16"/>
      <c r="L166" s="16"/>
      <c r="M166" s="16"/>
      <c r="N166" s="16"/>
    </row>
    <row r="167" spans="2:14" s="44" customFormat="1">
      <c r="B167" s="41"/>
      <c r="C167" s="41"/>
      <c r="D167" s="42"/>
      <c r="E167" s="42"/>
      <c r="F167" s="42"/>
      <c r="G167" s="43"/>
      <c r="H167" s="16"/>
      <c r="I167" s="16"/>
      <c r="J167" s="16"/>
      <c r="K167" s="16"/>
      <c r="L167" s="16"/>
      <c r="M167" s="16"/>
      <c r="N167" s="16"/>
    </row>
    <row r="168" spans="2:14" s="44" customFormat="1">
      <c r="B168" s="45"/>
      <c r="C168" s="45"/>
      <c r="G168" s="16"/>
      <c r="H168" s="16"/>
      <c r="I168" s="16"/>
      <c r="J168" s="16"/>
      <c r="K168" s="16"/>
      <c r="L168" s="16"/>
      <c r="M168" s="16"/>
      <c r="N168" s="16"/>
    </row>
    <row r="169" spans="2:14" s="44" customFormat="1">
      <c r="B169" s="45"/>
      <c r="C169" s="45"/>
      <c r="G169" s="16"/>
      <c r="H169" s="16"/>
      <c r="I169" s="16"/>
      <c r="J169" s="16"/>
      <c r="K169" s="16"/>
      <c r="L169" s="16"/>
      <c r="M169" s="16"/>
      <c r="N169" s="16"/>
    </row>
    <row r="170" spans="2:14" s="44" customFormat="1">
      <c r="B170" s="45"/>
      <c r="C170" s="45"/>
      <c r="G170" s="16"/>
      <c r="H170" s="16"/>
      <c r="I170" s="16"/>
      <c r="J170" s="16"/>
      <c r="K170" s="16"/>
      <c r="L170" s="16"/>
      <c r="M170" s="16"/>
      <c r="N170" s="16"/>
    </row>
    <row r="171" spans="2:14" s="44" customFormat="1">
      <c r="B171" s="45"/>
      <c r="C171" s="45"/>
      <c r="G171" s="16"/>
      <c r="H171" s="16"/>
      <c r="I171" s="16"/>
      <c r="J171" s="16"/>
      <c r="K171" s="16"/>
      <c r="L171" s="16"/>
      <c r="M171" s="16"/>
      <c r="N171" s="16"/>
    </row>
    <row r="172" spans="2:14" s="44" customFormat="1">
      <c r="B172" s="45"/>
      <c r="C172" s="45"/>
      <c r="G172" s="16"/>
      <c r="H172" s="16"/>
      <c r="I172" s="16"/>
      <c r="J172" s="16"/>
      <c r="K172" s="16"/>
      <c r="L172" s="16"/>
      <c r="M172" s="16"/>
      <c r="N172" s="16"/>
    </row>
    <row r="173" spans="2:14" s="44" customFormat="1">
      <c r="B173" s="45"/>
      <c r="C173" s="45"/>
      <c r="G173" s="16"/>
      <c r="H173" s="16"/>
      <c r="I173" s="16"/>
      <c r="J173" s="16"/>
      <c r="K173" s="16"/>
      <c r="L173" s="16"/>
      <c r="M173" s="16"/>
      <c r="N173" s="16"/>
    </row>
    <row r="174" spans="2:14" s="44" customFormat="1">
      <c r="B174" s="45"/>
      <c r="C174" s="45"/>
      <c r="G174" s="16"/>
      <c r="H174" s="16"/>
      <c r="I174" s="16"/>
      <c r="J174" s="16"/>
      <c r="K174" s="16"/>
      <c r="L174" s="16"/>
      <c r="M174" s="16"/>
      <c r="N174" s="16"/>
    </row>
    <row r="175" spans="2:14" s="44" customFormat="1">
      <c r="B175" s="45"/>
      <c r="C175" s="45"/>
      <c r="G175" s="16"/>
      <c r="H175" s="16"/>
      <c r="I175" s="16"/>
      <c r="J175" s="16"/>
      <c r="K175" s="16"/>
      <c r="L175" s="16"/>
      <c r="M175" s="16"/>
      <c r="N175" s="16"/>
    </row>
    <row r="176" spans="2:14" s="44" customFormat="1">
      <c r="B176" s="45"/>
      <c r="C176" s="45"/>
      <c r="G176" s="16"/>
      <c r="H176" s="16"/>
      <c r="I176" s="16"/>
      <c r="J176" s="16"/>
      <c r="K176" s="16"/>
      <c r="L176" s="16"/>
      <c r="M176" s="16"/>
      <c r="N176" s="16"/>
    </row>
    <row r="177" spans="2:14" s="44" customFormat="1">
      <c r="B177" s="45"/>
      <c r="C177" s="45"/>
      <c r="G177" s="16"/>
      <c r="H177" s="16"/>
      <c r="I177" s="16"/>
      <c r="J177" s="16"/>
      <c r="K177" s="16"/>
      <c r="L177" s="16"/>
      <c r="M177" s="16"/>
      <c r="N177" s="16"/>
    </row>
    <row r="178" spans="2:14" s="44" customFormat="1">
      <c r="B178" s="45"/>
      <c r="C178" s="45"/>
      <c r="G178" s="16"/>
      <c r="H178" s="16"/>
      <c r="I178" s="16"/>
      <c r="J178" s="16"/>
      <c r="K178" s="16"/>
      <c r="L178" s="16"/>
      <c r="M178" s="16"/>
      <c r="N178" s="16"/>
    </row>
    <row r="179" spans="2:14" s="44" customFormat="1">
      <c r="B179" s="45"/>
      <c r="C179" s="45"/>
      <c r="G179" s="16"/>
      <c r="H179" s="16"/>
      <c r="I179" s="16"/>
      <c r="J179" s="16"/>
      <c r="K179" s="16"/>
      <c r="L179" s="16"/>
      <c r="M179" s="16"/>
      <c r="N179" s="16"/>
    </row>
    <row r="180" spans="2:14" s="44" customFormat="1">
      <c r="B180" s="45"/>
      <c r="C180" s="45"/>
      <c r="G180" s="16"/>
      <c r="H180" s="16"/>
      <c r="I180" s="16"/>
      <c r="J180" s="16"/>
      <c r="K180" s="16"/>
      <c r="L180" s="16"/>
      <c r="M180" s="16"/>
      <c r="N180" s="16"/>
    </row>
    <row r="181" spans="2:14" s="44" customFormat="1">
      <c r="B181" s="45"/>
      <c r="C181" s="45"/>
      <c r="G181" s="16"/>
      <c r="H181" s="16"/>
      <c r="I181" s="16"/>
      <c r="J181" s="16"/>
      <c r="K181" s="16"/>
      <c r="L181" s="16"/>
      <c r="M181" s="16"/>
      <c r="N181" s="16"/>
    </row>
    <row r="182" spans="2:14" s="44" customFormat="1">
      <c r="B182" s="45"/>
      <c r="C182" s="45"/>
      <c r="G182" s="16"/>
      <c r="H182" s="16"/>
      <c r="I182" s="16"/>
      <c r="J182" s="16"/>
      <c r="K182" s="16"/>
      <c r="L182" s="16"/>
      <c r="M182" s="16"/>
      <c r="N182" s="16"/>
    </row>
    <row r="183" spans="2:14" s="44" customFormat="1">
      <c r="B183" s="45"/>
      <c r="C183" s="45"/>
      <c r="G183" s="16"/>
      <c r="H183" s="16"/>
      <c r="I183" s="16"/>
      <c r="J183" s="16"/>
      <c r="K183" s="16"/>
      <c r="L183" s="16"/>
      <c r="M183" s="16"/>
      <c r="N183" s="16"/>
    </row>
    <row r="184" spans="2:14" s="44" customFormat="1">
      <c r="B184" s="45"/>
      <c r="C184" s="45"/>
      <c r="G184" s="16"/>
      <c r="H184" s="16"/>
      <c r="I184" s="16"/>
      <c r="J184" s="16"/>
      <c r="K184" s="16"/>
      <c r="L184" s="16"/>
      <c r="M184" s="16"/>
      <c r="N184" s="16"/>
    </row>
    <row r="185" spans="2:14" s="44" customFormat="1">
      <c r="B185" s="45"/>
      <c r="C185" s="45"/>
      <c r="G185" s="16"/>
      <c r="H185" s="16"/>
      <c r="I185" s="16"/>
      <c r="J185" s="16"/>
      <c r="K185" s="16"/>
      <c r="L185" s="16"/>
      <c r="M185" s="16"/>
      <c r="N185" s="16"/>
    </row>
    <row r="186" spans="2:14" s="44" customFormat="1">
      <c r="B186" s="45"/>
      <c r="C186" s="45"/>
      <c r="G186" s="16"/>
      <c r="H186" s="16"/>
      <c r="I186" s="16"/>
      <c r="J186" s="16"/>
      <c r="K186" s="16"/>
      <c r="L186" s="16"/>
      <c r="M186" s="16"/>
      <c r="N186" s="16"/>
    </row>
    <row r="187" spans="2:14" s="44" customFormat="1">
      <c r="B187" s="45"/>
      <c r="C187" s="45"/>
      <c r="G187" s="16"/>
      <c r="H187" s="16"/>
      <c r="I187" s="16"/>
      <c r="J187" s="16"/>
      <c r="K187" s="16"/>
      <c r="L187" s="16"/>
      <c r="M187" s="16"/>
      <c r="N187" s="16"/>
    </row>
    <row r="188" spans="2:14" s="44" customFormat="1">
      <c r="B188" s="45"/>
      <c r="C188" s="45"/>
      <c r="G188" s="16"/>
      <c r="H188" s="16"/>
      <c r="I188" s="16"/>
      <c r="J188" s="16"/>
      <c r="K188" s="16"/>
      <c r="L188" s="16"/>
      <c r="M188" s="16"/>
      <c r="N188" s="16"/>
    </row>
    <row r="189" spans="2:14" s="44" customFormat="1">
      <c r="B189" s="45"/>
      <c r="C189" s="45"/>
      <c r="G189" s="16"/>
      <c r="H189" s="16"/>
      <c r="I189" s="16"/>
      <c r="J189" s="16"/>
      <c r="K189" s="16"/>
      <c r="L189" s="16"/>
      <c r="M189" s="16"/>
      <c r="N189" s="16"/>
    </row>
    <row r="190" spans="2:14" s="44" customFormat="1">
      <c r="B190" s="45"/>
      <c r="C190" s="45"/>
      <c r="G190" s="16"/>
      <c r="H190" s="16"/>
      <c r="I190" s="16"/>
      <c r="J190" s="16"/>
      <c r="K190" s="16"/>
      <c r="L190" s="16"/>
      <c r="M190" s="16"/>
      <c r="N190" s="16"/>
    </row>
    <row r="191" spans="2:14" s="44" customFormat="1">
      <c r="B191" s="45"/>
      <c r="C191" s="45"/>
      <c r="G191" s="16"/>
      <c r="H191" s="16"/>
      <c r="I191" s="16"/>
      <c r="J191" s="16"/>
      <c r="K191" s="16"/>
      <c r="L191" s="16"/>
      <c r="M191" s="16"/>
      <c r="N191" s="16"/>
    </row>
    <row r="192" spans="2:14" s="44" customFormat="1">
      <c r="B192" s="45"/>
      <c r="C192" s="45"/>
      <c r="G192" s="16"/>
      <c r="H192" s="16"/>
      <c r="I192" s="16"/>
      <c r="J192" s="16"/>
      <c r="K192" s="16"/>
      <c r="L192" s="16"/>
      <c r="M192" s="16"/>
      <c r="N192" s="16"/>
    </row>
    <row r="193" spans="2:14" s="44" customFormat="1">
      <c r="B193" s="45"/>
      <c r="C193" s="45"/>
      <c r="G193" s="16"/>
      <c r="H193" s="16"/>
      <c r="I193" s="16"/>
      <c r="J193" s="16"/>
      <c r="K193" s="16"/>
      <c r="L193" s="16"/>
      <c r="M193" s="16"/>
      <c r="N193" s="16"/>
    </row>
    <row r="194" spans="2:14" s="44" customFormat="1">
      <c r="B194" s="45"/>
      <c r="C194" s="45"/>
      <c r="G194" s="16"/>
      <c r="H194" s="16"/>
      <c r="I194" s="16"/>
      <c r="J194" s="16"/>
      <c r="K194" s="16"/>
      <c r="L194" s="16"/>
      <c r="M194" s="16"/>
      <c r="N194" s="16"/>
    </row>
    <row r="195" spans="2:14" s="44" customFormat="1">
      <c r="B195" s="45"/>
      <c r="C195" s="45"/>
      <c r="G195" s="16"/>
      <c r="H195" s="16"/>
      <c r="I195" s="16"/>
      <c r="J195" s="16"/>
      <c r="K195" s="16"/>
      <c r="L195" s="16"/>
      <c r="M195" s="16"/>
      <c r="N195" s="16"/>
    </row>
    <row r="196" spans="2:14" s="44" customFormat="1">
      <c r="B196" s="45"/>
      <c r="C196" s="45"/>
      <c r="G196" s="16"/>
      <c r="H196" s="16"/>
      <c r="I196" s="16"/>
      <c r="J196" s="16"/>
      <c r="K196" s="16"/>
      <c r="L196" s="16"/>
      <c r="M196" s="16"/>
      <c r="N196" s="16"/>
    </row>
    <row r="197" spans="2:14" s="44" customFormat="1">
      <c r="B197" s="45"/>
      <c r="G197" s="16"/>
      <c r="H197" s="16"/>
      <c r="I197" s="16"/>
      <c r="J197" s="16"/>
      <c r="K197" s="16"/>
      <c r="L197" s="16"/>
      <c r="M197" s="16"/>
      <c r="N197" s="16"/>
    </row>
    <row r="198" spans="2:14" s="44" customFormat="1">
      <c r="B198" s="45"/>
      <c r="G198" s="16"/>
      <c r="H198" s="16"/>
      <c r="I198" s="16"/>
      <c r="J198" s="16"/>
      <c r="K198" s="16"/>
      <c r="L198" s="16"/>
      <c r="M198" s="16"/>
      <c r="N198" s="16"/>
    </row>
    <row r="199" spans="2:14" s="44" customFormat="1">
      <c r="B199" s="45"/>
      <c r="G199" s="16"/>
      <c r="H199" s="16"/>
      <c r="I199" s="16"/>
      <c r="J199" s="16"/>
      <c r="K199" s="16"/>
      <c r="L199" s="16"/>
      <c r="M199" s="16"/>
      <c r="N199" s="16"/>
    </row>
    <row r="200" spans="2:14" s="44" customFormat="1">
      <c r="B200" s="45"/>
      <c r="G200" s="16"/>
      <c r="H200" s="16"/>
      <c r="I200" s="16"/>
      <c r="J200" s="16"/>
      <c r="K200" s="16"/>
      <c r="L200" s="16"/>
      <c r="M200" s="16"/>
      <c r="N200" s="16"/>
    </row>
    <row r="201" spans="2:14" s="44" customFormat="1">
      <c r="B201" s="45"/>
      <c r="G201" s="16"/>
      <c r="H201" s="16"/>
      <c r="I201" s="16"/>
      <c r="J201" s="16"/>
      <c r="K201" s="16"/>
      <c r="L201" s="16"/>
      <c r="M201" s="16"/>
      <c r="N201" s="16"/>
    </row>
    <row r="202" spans="2:14" s="44" customFormat="1">
      <c r="B202" s="45"/>
      <c r="G202" s="16"/>
      <c r="H202" s="16"/>
      <c r="I202" s="16"/>
      <c r="J202" s="16"/>
      <c r="K202" s="16"/>
      <c r="L202" s="16"/>
      <c r="M202" s="16"/>
      <c r="N202" s="16"/>
    </row>
    <row r="203" spans="2:14" s="44" customFormat="1">
      <c r="B203" s="45"/>
      <c r="G203" s="16"/>
      <c r="H203" s="16"/>
      <c r="I203" s="16"/>
      <c r="J203" s="16"/>
      <c r="K203" s="16"/>
      <c r="L203" s="16"/>
      <c r="M203" s="16"/>
      <c r="N203" s="16"/>
    </row>
    <row r="204" spans="2:14" s="44" customFormat="1">
      <c r="B204" s="45"/>
      <c r="G204" s="16"/>
      <c r="H204" s="16"/>
      <c r="I204" s="16"/>
      <c r="J204" s="16"/>
      <c r="K204" s="16"/>
      <c r="L204" s="16"/>
      <c r="M204" s="16"/>
      <c r="N204" s="16"/>
    </row>
    <row r="205" spans="2:14" s="44" customFormat="1">
      <c r="B205" s="45"/>
      <c r="G205" s="16"/>
      <c r="H205" s="16"/>
      <c r="I205" s="16"/>
      <c r="J205" s="16"/>
      <c r="K205" s="16"/>
      <c r="L205" s="16"/>
      <c r="M205" s="16"/>
      <c r="N205" s="16"/>
    </row>
    <row r="206" spans="2:14" s="44" customFormat="1">
      <c r="B206" s="45"/>
      <c r="G206" s="16"/>
      <c r="H206" s="16"/>
      <c r="I206" s="16"/>
      <c r="J206" s="16"/>
      <c r="K206" s="16"/>
      <c r="L206" s="16"/>
      <c r="M206" s="16"/>
      <c r="N206" s="16"/>
    </row>
    <row r="207" spans="2:14" s="44" customFormat="1">
      <c r="B207" s="45"/>
      <c r="G207" s="16"/>
      <c r="H207" s="16"/>
      <c r="I207" s="16"/>
      <c r="J207" s="16"/>
      <c r="K207" s="16"/>
      <c r="L207" s="16"/>
      <c r="M207" s="16"/>
      <c r="N207" s="16"/>
    </row>
    <row r="208" spans="2:14" s="44" customFormat="1">
      <c r="B208" s="45"/>
      <c r="G208" s="16"/>
      <c r="H208" s="16"/>
      <c r="I208" s="16"/>
      <c r="J208" s="16"/>
      <c r="K208" s="16"/>
      <c r="L208" s="16"/>
      <c r="M208" s="16"/>
      <c r="N208" s="16"/>
    </row>
    <row r="209" spans="2:14" s="44" customFormat="1">
      <c r="B209" s="45"/>
      <c r="G209" s="16"/>
      <c r="H209" s="16"/>
      <c r="I209" s="16"/>
      <c r="J209" s="16"/>
      <c r="K209" s="16"/>
      <c r="L209" s="16"/>
      <c r="M209" s="16"/>
      <c r="N209" s="16"/>
    </row>
    <row r="210" spans="2:14" s="44" customFormat="1">
      <c r="B210" s="45"/>
      <c r="G210" s="16"/>
      <c r="H210" s="16"/>
      <c r="I210" s="16"/>
      <c r="J210" s="16"/>
      <c r="K210" s="16"/>
      <c r="L210" s="16"/>
      <c r="M210" s="16"/>
      <c r="N210" s="16"/>
    </row>
    <row r="211" spans="2:14" s="44" customFormat="1">
      <c r="B211" s="45"/>
      <c r="G211" s="16"/>
      <c r="H211" s="16"/>
      <c r="I211" s="16"/>
      <c r="J211" s="16"/>
      <c r="K211" s="16"/>
      <c r="L211" s="16"/>
      <c r="M211" s="16"/>
      <c r="N211" s="16"/>
    </row>
    <row r="212" spans="2:14" s="44" customFormat="1">
      <c r="B212" s="45"/>
      <c r="G212" s="16"/>
      <c r="H212" s="16"/>
      <c r="I212" s="16"/>
      <c r="J212" s="16"/>
      <c r="K212" s="16"/>
      <c r="L212" s="16"/>
      <c r="M212" s="16"/>
      <c r="N212" s="16"/>
    </row>
    <row r="213" spans="2:14" s="44" customFormat="1">
      <c r="B213" s="45"/>
      <c r="G213" s="16"/>
      <c r="H213" s="16"/>
      <c r="I213" s="16"/>
      <c r="J213" s="16"/>
      <c r="K213" s="16"/>
      <c r="L213" s="16"/>
      <c r="M213" s="16"/>
      <c r="N213" s="16"/>
    </row>
    <row r="214" spans="2:14" s="44" customFormat="1">
      <c r="B214" s="45"/>
      <c r="G214" s="16"/>
      <c r="H214" s="16"/>
      <c r="I214" s="16"/>
      <c r="J214" s="16"/>
      <c r="K214" s="16"/>
      <c r="L214" s="16"/>
      <c r="M214" s="16"/>
      <c r="N214" s="16"/>
    </row>
    <row r="215" spans="2:14" s="44" customFormat="1">
      <c r="B215" s="45"/>
      <c r="G215" s="16"/>
      <c r="H215" s="16"/>
      <c r="I215" s="16"/>
      <c r="J215" s="16"/>
      <c r="K215" s="16"/>
      <c r="L215" s="16"/>
      <c r="M215" s="16"/>
      <c r="N215" s="16"/>
    </row>
    <row r="216" spans="2:14" s="44" customFormat="1">
      <c r="B216" s="45"/>
      <c r="G216" s="16"/>
      <c r="H216" s="16"/>
      <c r="I216" s="16"/>
      <c r="J216" s="16"/>
      <c r="K216" s="16"/>
      <c r="L216" s="16"/>
      <c r="M216" s="16"/>
      <c r="N216" s="16"/>
    </row>
    <row r="217" spans="2:14" s="44" customFormat="1">
      <c r="B217" s="45"/>
      <c r="G217" s="16"/>
      <c r="H217" s="16"/>
      <c r="I217" s="16"/>
      <c r="J217" s="16"/>
      <c r="K217" s="16"/>
      <c r="L217" s="16"/>
      <c r="M217" s="16"/>
      <c r="N217" s="16"/>
    </row>
    <row r="218" spans="2:14" s="44" customFormat="1">
      <c r="B218" s="45"/>
      <c r="G218" s="16"/>
      <c r="H218" s="16"/>
      <c r="I218" s="16"/>
      <c r="J218" s="16"/>
      <c r="K218" s="16"/>
      <c r="L218" s="16"/>
      <c r="M218" s="16"/>
      <c r="N218" s="16"/>
    </row>
    <row r="219" spans="2:14" s="44" customFormat="1">
      <c r="B219" s="45"/>
      <c r="G219" s="16"/>
      <c r="H219" s="16"/>
      <c r="I219" s="16"/>
      <c r="J219" s="16"/>
      <c r="K219" s="16"/>
      <c r="L219" s="16"/>
      <c r="M219" s="16"/>
      <c r="N219" s="16"/>
    </row>
    <row r="220" spans="2:14" s="44" customFormat="1">
      <c r="B220" s="45"/>
      <c r="G220" s="16"/>
      <c r="H220" s="16"/>
      <c r="I220" s="16"/>
      <c r="J220" s="16"/>
      <c r="K220" s="16"/>
      <c r="L220" s="16"/>
      <c r="M220" s="16"/>
      <c r="N220" s="16"/>
    </row>
    <row r="221" spans="2:14" s="44" customFormat="1">
      <c r="B221" s="45"/>
      <c r="G221" s="16"/>
      <c r="H221" s="16"/>
      <c r="I221" s="16"/>
      <c r="J221" s="16"/>
      <c r="K221" s="16"/>
      <c r="L221" s="16"/>
      <c r="M221" s="16"/>
      <c r="N221" s="16"/>
    </row>
    <row r="222" spans="2:14" s="44" customFormat="1">
      <c r="B222" s="45"/>
      <c r="G222" s="16"/>
      <c r="H222" s="16"/>
      <c r="I222" s="16"/>
      <c r="J222" s="16"/>
      <c r="K222" s="16"/>
      <c r="L222" s="16"/>
      <c r="M222" s="16"/>
      <c r="N222" s="16"/>
    </row>
    <row r="223" spans="2:14" s="44" customFormat="1">
      <c r="B223" s="45"/>
      <c r="G223" s="16"/>
      <c r="H223" s="16"/>
      <c r="I223" s="16"/>
      <c r="J223" s="16"/>
      <c r="K223" s="16"/>
      <c r="L223" s="16"/>
      <c r="M223" s="16"/>
      <c r="N223" s="16"/>
    </row>
    <row r="224" spans="2:14" s="44" customFormat="1">
      <c r="B224" s="45"/>
      <c r="G224" s="16"/>
      <c r="H224" s="16"/>
      <c r="I224" s="16"/>
      <c r="J224" s="16"/>
      <c r="K224" s="16"/>
      <c r="L224" s="16"/>
      <c r="M224" s="16"/>
      <c r="N224" s="16"/>
    </row>
    <row r="225" spans="2:14" s="44" customFormat="1">
      <c r="B225" s="45"/>
      <c r="G225" s="16"/>
      <c r="H225" s="16"/>
      <c r="I225" s="16"/>
      <c r="J225" s="16"/>
      <c r="K225" s="16"/>
      <c r="L225" s="16"/>
      <c r="M225" s="16"/>
      <c r="N225" s="16"/>
    </row>
    <row r="226" spans="2:14" s="44" customFormat="1">
      <c r="B226" s="45"/>
      <c r="G226" s="16"/>
      <c r="H226" s="16"/>
      <c r="I226" s="16"/>
      <c r="J226" s="16"/>
      <c r="K226" s="16"/>
      <c r="L226" s="16"/>
      <c r="M226" s="16"/>
      <c r="N226" s="16"/>
    </row>
    <row r="227" spans="2:14" s="44" customFormat="1">
      <c r="B227" s="45"/>
      <c r="G227" s="16"/>
      <c r="H227" s="16"/>
      <c r="I227" s="16"/>
      <c r="J227" s="16"/>
      <c r="K227" s="16"/>
      <c r="L227" s="16"/>
      <c r="M227" s="16"/>
      <c r="N227" s="16"/>
    </row>
    <row r="228" spans="2:14" s="44" customFormat="1">
      <c r="B228" s="45"/>
      <c r="G228" s="16"/>
      <c r="H228" s="16"/>
      <c r="I228" s="16"/>
      <c r="J228" s="16"/>
      <c r="K228" s="16"/>
      <c r="L228" s="16"/>
      <c r="M228" s="16"/>
      <c r="N228" s="16"/>
    </row>
    <row r="229" spans="2:14" s="44" customFormat="1">
      <c r="B229" s="45"/>
      <c r="G229" s="16"/>
      <c r="H229" s="16"/>
      <c r="I229" s="16"/>
      <c r="J229" s="16"/>
      <c r="K229" s="16"/>
      <c r="L229" s="16"/>
      <c r="M229" s="16"/>
      <c r="N229" s="16"/>
    </row>
    <row r="230" spans="2:14" s="44" customFormat="1">
      <c r="B230" s="45"/>
      <c r="G230" s="16"/>
      <c r="H230" s="16"/>
      <c r="I230" s="16"/>
      <c r="J230" s="16"/>
      <c r="K230" s="16"/>
      <c r="L230" s="16"/>
      <c r="M230" s="16"/>
      <c r="N230" s="16"/>
    </row>
    <row r="231" spans="2:14" s="44" customFormat="1">
      <c r="B231" s="45"/>
      <c r="G231" s="16"/>
      <c r="H231" s="16"/>
      <c r="I231" s="16"/>
      <c r="J231" s="16"/>
      <c r="K231" s="16"/>
      <c r="L231" s="16"/>
      <c r="M231" s="16"/>
      <c r="N231" s="16"/>
    </row>
    <row r="232" spans="2:14" s="44" customFormat="1">
      <c r="B232" s="45"/>
      <c r="G232" s="16"/>
      <c r="H232" s="16"/>
      <c r="I232" s="16"/>
      <c r="J232" s="16"/>
      <c r="K232" s="16"/>
      <c r="L232" s="16"/>
      <c r="M232" s="16"/>
      <c r="N232" s="16"/>
    </row>
    <row r="233" spans="2:14" s="44" customFormat="1">
      <c r="B233" s="45"/>
      <c r="G233" s="16"/>
      <c r="H233" s="16"/>
      <c r="I233" s="16"/>
      <c r="J233" s="16"/>
      <c r="K233" s="16"/>
      <c r="L233" s="16"/>
      <c r="M233" s="16"/>
      <c r="N233" s="16"/>
    </row>
    <row r="234" spans="2:14" s="44" customFormat="1">
      <c r="B234" s="45"/>
      <c r="G234" s="16"/>
      <c r="H234" s="16"/>
      <c r="I234" s="16"/>
      <c r="J234" s="16"/>
      <c r="K234" s="16"/>
      <c r="L234" s="16"/>
      <c r="M234" s="16"/>
      <c r="N234" s="16"/>
    </row>
    <row r="235" spans="2:14" s="44" customFormat="1">
      <c r="B235" s="45"/>
      <c r="G235" s="16"/>
      <c r="H235" s="16"/>
      <c r="I235" s="16"/>
      <c r="J235" s="16"/>
      <c r="K235" s="16"/>
      <c r="L235" s="16"/>
      <c r="M235" s="16"/>
      <c r="N235" s="16"/>
    </row>
    <row r="236" spans="2:14" s="44" customFormat="1">
      <c r="B236" s="45"/>
      <c r="G236" s="16"/>
      <c r="H236" s="16"/>
      <c r="I236" s="16"/>
      <c r="J236" s="16"/>
      <c r="K236" s="16"/>
      <c r="L236" s="16"/>
      <c r="M236" s="16"/>
      <c r="N236" s="16"/>
    </row>
    <row r="237" spans="2:14" s="44" customFormat="1">
      <c r="B237" s="45"/>
      <c r="G237" s="16"/>
      <c r="H237" s="16"/>
      <c r="I237" s="16"/>
      <c r="J237" s="16"/>
      <c r="K237" s="16"/>
      <c r="L237" s="16"/>
      <c r="M237" s="16"/>
      <c r="N237" s="16"/>
    </row>
    <row r="238" spans="2:14" s="44" customFormat="1">
      <c r="B238" s="45"/>
      <c r="G238" s="16"/>
      <c r="H238" s="16"/>
      <c r="I238" s="16"/>
      <c r="J238" s="16"/>
      <c r="K238" s="16"/>
      <c r="L238" s="16"/>
      <c r="M238" s="16"/>
      <c r="N238" s="16"/>
    </row>
    <row r="239" spans="2:14" s="44" customFormat="1">
      <c r="B239" s="45"/>
      <c r="G239" s="16"/>
      <c r="H239" s="16"/>
      <c r="I239" s="16"/>
      <c r="J239" s="16"/>
      <c r="K239" s="16"/>
      <c r="L239" s="16"/>
      <c r="M239" s="16"/>
      <c r="N239" s="16"/>
    </row>
    <row r="240" spans="2:14" s="44" customFormat="1">
      <c r="B240" s="45"/>
      <c r="G240" s="16"/>
      <c r="H240" s="16"/>
      <c r="I240" s="16"/>
      <c r="J240" s="16"/>
      <c r="K240" s="16"/>
      <c r="L240" s="16"/>
      <c r="M240" s="16"/>
      <c r="N240" s="16"/>
    </row>
    <row r="241" spans="2:14" s="44" customFormat="1">
      <c r="B241" s="45"/>
      <c r="G241" s="16"/>
      <c r="H241" s="16"/>
      <c r="I241" s="16"/>
      <c r="J241" s="16"/>
      <c r="K241" s="16"/>
      <c r="L241" s="16"/>
      <c r="M241" s="16"/>
      <c r="N241" s="16"/>
    </row>
    <row r="242" spans="2:14" s="44" customFormat="1">
      <c r="B242" s="45"/>
      <c r="G242" s="16"/>
      <c r="H242" s="16"/>
      <c r="I242" s="16"/>
      <c r="J242" s="16"/>
      <c r="K242" s="16"/>
      <c r="L242" s="16"/>
      <c r="M242" s="16"/>
      <c r="N242" s="16"/>
    </row>
    <row r="243" spans="2:14" s="44" customFormat="1">
      <c r="B243" s="45"/>
      <c r="G243" s="16"/>
      <c r="H243" s="16"/>
      <c r="I243" s="16"/>
      <c r="J243" s="16"/>
      <c r="K243" s="16"/>
      <c r="L243" s="16"/>
      <c r="M243" s="16"/>
      <c r="N243" s="16"/>
    </row>
    <row r="244" spans="2:14" s="44" customFormat="1">
      <c r="B244" s="45"/>
      <c r="G244" s="16"/>
      <c r="H244" s="16"/>
      <c r="I244" s="16"/>
      <c r="J244" s="16"/>
      <c r="K244" s="16"/>
      <c r="L244" s="16"/>
      <c r="M244" s="16"/>
      <c r="N244" s="16"/>
    </row>
    <row r="245" spans="2:14" s="44" customFormat="1">
      <c r="B245" s="45"/>
      <c r="G245" s="16"/>
      <c r="H245" s="16"/>
      <c r="I245" s="16"/>
      <c r="J245" s="16"/>
      <c r="K245" s="16"/>
      <c r="L245" s="16"/>
      <c r="M245" s="16"/>
      <c r="N245" s="16"/>
    </row>
    <row r="246" spans="2:14" s="44" customFormat="1">
      <c r="B246" s="45"/>
      <c r="G246" s="16"/>
      <c r="H246" s="16"/>
      <c r="I246" s="16"/>
      <c r="J246" s="16"/>
      <c r="K246" s="16"/>
      <c r="L246" s="16"/>
      <c r="M246" s="16"/>
      <c r="N246" s="16"/>
    </row>
    <row r="247" spans="2:14" s="44" customFormat="1">
      <c r="B247" s="45"/>
      <c r="G247" s="16"/>
      <c r="H247" s="16"/>
      <c r="I247" s="16"/>
      <c r="J247" s="16"/>
      <c r="K247" s="16"/>
      <c r="L247" s="16"/>
      <c r="M247" s="16"/>
      <c r="N247" s="16"/>
    </row>
    <row r="248" spans="2:14" s="44" customFormat="1">
      <c r="B248" s="45"/>
      <c r="G248" s="16"/>
      <c r="H248" s="16"/>
      <c r="I248" s="16"/>
      <c r="J248" s="16"/>
      <c r="K248" s="16"/>
      <c r="L248" s="16"/>
      <c r="M248" s="16"/>
      <c r="N248" s="16"/>
    </row>
    <row r="249" spans="2:14" s="44" customFormat="1">
      <c r="B249" s="45"/>
      <c r="G249" s="16"/>
      <c r="H249" s="16"/>
      <c r="I249" s="16"/>
      <c r="J249" s="16"/>
      <c r="K249" s="16"/>
      <c r="L249" s="16"/>
      <c r="M249" s="16"/>
      <c r="N249" s="16"/>
    </row>
    <row r="250" spans="2:14" s="44" customFormat="1">
      <c r="B250" s="45"/>
      <c r="G250" s="16"/>
      <c r="H250" s="16"/>
      <c r="I250" s="16"/>
      <c r="J250" s="16"/>
      <c r="K250" s="16"/>
      <c r="L250" s="16"/>
      <c r="M250" s="16"/>
      <c r="N250" s="16"/>
    </row>
    <row r="251" spans="2:14" s="44" customFormat="1">
      <c r="B251" s="45"/>
      <c r="G251" s="16"/>
      <c r="H251" s="16"/>
      <c r="I251" s="16"/>
      <c r="J251" s="16"/>
      <c r="K251" s="16"/>
      <c r="L251" s="16"/>
      <c r="M251" s="16"/>
      <c r="N251" s="16"/>
    </row>
    <row r="252" spans="2:14" s="44" customFormat="1">
      <c r="B252" s="45"/>
      <c r="G252" s="16"/>
      <c r="H252" s="16"/>
      <c r="I252" s="16"/>
      <c r="J252" s="16"/>
      <c r="K252" s="16"/>
      <c r="L252" s="16"/>
      <c r="M252" s="16"/>
      <c r="N252" s="16"/>
    </row>
    <row r="253" spans="2:14" s="44" customFormat="1">
      <c r="B253" s="45"/>
      <c r="G253" s="16"/>
      <c r="H253" s="16"/>
      <c r="I253" s="16"/>
      <c r="J253" s="16"/>
      <c r="K253" s="16"/>
      <c r="L253" s="16"/>
      <c r="M253" s="16"/>
      <c r="N253" s="16"/>
    </row>
    <row r="254" spans="2:14" s="44" customFormat="1">
      <c r="B254" s="45"/>
      <c r="G254" s="16"/>
      <c r="H254" s="16"/>
      <c r="I254" s="16"/>
      <c r="J254" s="16"/>
      <c r="K254" s="16"/>
      <c r="L254" s="16"/>
      <c r="M254" s="16"/>
      <c r="N254" s="16"/>
    </row>
    <row r="255" spans="2:14" s="44" customFormat="1">
      <c r="B255" s="45"/>
      <c r="G255" s="16"/>
      <c r="H255" s="16"/>
      <c r="I255" s="16"/>
      <c r="J255" s="16"/>
      <c r="K255" s="16"/>
      <c r="L255" s="16"/>
      <c r="M255" s="16"/>
      <c r="N255" s="16"/>
    </row>
    <row r="256" spans="2:14" s="44" customFormat="1">
      <c r="B256" s="45"/>
      <c r="G256" s="16"/>
      <c r="H256" s="16"/>
      <c r="I256" s="16"/>
      <c r="J256" s="16"/>
      <c r="K256" s="16"/>
      <c r="L256" s="16"/>
      <c r="M256" s="16"/>
      <c r="N256" s="16"/>
    </row>
    <row r="257" spans="2:14" s="44" customFormat="1">
      <c r="B257" s="45"/>
      <c r="G257" s="16"/>
      <c r="H257" s="16"/>
      <c r="I257" s="16"/>
      <c r="J257" s="16"/>
      <c r="K257" s="16"/>
      <c r="L257" s="16"/>
      <c r="M257" s="16"/>
      <c r="N257" s="16"/>
    </row>
    <row r="258" spans="2:14" s="44" customFormat="1">
      <c r="B258" s="45"/>
      <c r="G258" s="16"/>
      <c r="H258" s="16"/>
      <c r="I258" s="16"/>
      <c r="J258" s="16"/>
      <c r="K258" s="16"/>
      <c r="L258" s="16"/>
      <c r="M258" s="16"/>
      <c r="N258" s="16"/>
    </row>
    <row r="259" spans="2:14" s="44" customFormat="1">
      <c r="B259" s="45"/>
      <c r="G259" s="16"/>
      <c r="H259" s="16"/>
      <c r="I259" s="16"/>
      <c r="J259" s="16"/>
      <c r="K259" s="16"/>
      <c r="L259" s="16"/>
      <c r="M259" s="16"/>
      <c r="N259" s="16"/>
    </row>
    <row r="260" spans="2:14" s="44" customFormat="1">
      <c r="B260" s="45"/>
      <c r="G260" s="16"/>
      <c r="H260" s="16"/>
      <c r="I260" s="16"/>
      <c r="J260" s="16"/>
      <c r="K260" s="16"/>
      <c r="L260" s="16"/>
      <c r="M260" s="16"/>
      <c r="N260" s="16"/>
    </row>
    <row r="261" spans="2:14" s="44" customFormat="1">
      <c r="B261" s="45"/>
      <c r="G261" s="16"/>
      <c r="H261" s="16"/>
      <c r="I261" s="16"/>
      <c r="J261" s="16"/>
      <c r="K261" s="16"/>
      <c r="L261" s="16"/>
      <c r="M261" s="16"/>
      <c r="N261" s="16"/>
    </row>
    <row r="262" spans="2:14" s="44" customFormat="1">
      <c r="B262" s="45"/>
      <c r="G262" s="16"/>
      <c r="H262" s="16"/>
      <c r="I262" s="16"/>
      <c r="J262" s="16"/>
      <c r="K262" s="16"/>
      <c r="L262" s="16"/>
      <c r="M262" s="16"/>
      <c r="N262" s="16"/>
    </row>
    <row r="263" spans="2:14" s="44" customFormat="1">
      <c r="B263" s="45"/>
      <c r="G263" s="16"/>
      <c r="H263" s="16"/>
      <c r="I263" s="16"/>
      <c r="J263" s="16"/>
      <c r="K263" s="16"/>
      <c r="L263" s="16"/>
      <c r="M263" s="16"/>
      <c r="N263" s="16"/>
    </row>
    <row r="264" spans="2:14" s="44" customFormat="1">
      <c r="B264" s="45"/>
      <c r="G264" s="16"/>
      <c r="H264" s="16"/>
      <c r="I264" s="16"/>
      <c r="J264" s="16"/>
      <c r="K264" s="16"/>
      <c r="L264" s="16"/>
      <c r="M264" s="16"/>
      <c r="N264" s="16"/>
    </row>
    <row r="265" spans="2:14" s="44" customFormat="1">
      <c r="B265" s="45"/>
      <c r="G265" s="16"/>
      <c r="H265" s="16"/>
      <c r="I265" s="16"/>
      <c r="J265" s="16"/>
      <c r="K265" s="16"/>
      <c r="L265" s="16"/>
      <c r="M265" s="16"/>
      <c r="N265" s="16"/>
    </row>
    <row r="266" spans="2:14" s="44" customFormat="1">
      <c r="B266" s="45"/>
      <c r="G266" s="16"/>
      <c r="H266" s="16"/>
      <c r="I266" s="16"/>
      <c r="J266" s="16"/>
      <c r="K266" s="16"/>
      <c r="L266" s="16"/>
      <c r="M266" s="16"/>
      <c r="N266" s="16"/>
    </row>
    <row r="267" spans="2:14" s="44" customFormat="1">
      <c r="B267" s="45"/>
      <c r="G267" s="16"/>
      <c r="H267" s="16"/>
      <c r="I267" s="16"/>
      <c r="J267" s="16"/>
      <c r="K267" s="16"/>
      <c r="L267" s="16"/>
      <c r="M267" s="16"/>
      <c r="N267" s="16"/>
    </row>
    <row r="268" spans="2:14" s="44" customFormat="1">
      <c r="B268" s="45"/>
      <c r="G268" s="16"/>
      <c r="H268" s="16"/>
      <c r="I268" s="16"/>
      <c r="J268" s="16"/>
      <c r="K268" s="16"/>
      <c r="L268" s="16"/>
      <c r="M268" s="16"/>
      <c r="N268" s="16"/>
    </row>
    <row r="269" spans="2:14" s="44" customFormat="1">
      <c r="B269" s="45"/>
      <c r="G269" s="16"/>
      <c r="H269" s="16"/>
      <c r="I269" s="16"/>
      <c r="J269" s="16"/>
      <c r="K269" s="16"/>
      <c r="L269" s="16"/>
      <c r="M269" s="16"/>
      <c r="N269" s="16"/>
    </row>
    <row r="270" spans="2:14" s="44" customFormat="1">
      <c r="B270" s="45"/>
      <c r="G270" s="16"/>
      <c r="H270" s="16"/>
      <c r="I270" s="16"/>
      <c r="J270" s="16"/>
      <c r="K270" s="16"/>
      <c r="L270" s="16"/>
      <c r="M270" s="16"/>
      <c r="N270" s="16"/>
    </row>
    <row r="271" spans="2:14" s="44" customFormat="1">
      <c r="B271" s="45"/>
      <c r="G271" s="16"/>
      <c r="H271" s="16"/>
      <c r="I271" s="16"/>
      <c r="J271" s="16"/>
      <c r="K271" s="16"/>
      <c r="L271" s="16"/>
      <c r="M271" s="16"/>
      <c r="N271" s="16"/>
    </row>
    <row r="272" spans="2:14" s="44" customFormat="1">
      <c r="B272" s="45"/>
      <c r="G272" s="16"/>
      <c r="H272" s="16"/>
      <c r="I272" s="16"/>
      <c r="J272" s="16"/>
      <c r="K272" s="16"/>
      <c r="L272" s="16"/>
      <c r="M272" s="16"/>
      <c r="N272" s="16"/>
    </row>
    <row r="273" spans="2:14" s="44" customFormat="1">
      <c r="B273" s="45"/>
      <c r="G273" s="16"/>
      <c r="H273" s="16"/>
      <c r="I273" s="16"/>
      <c r="J273" s="16"/>
      <c r="K273" s="16"/>
      <c r="L273" s="16"/>
      <c r="M273" s="16"/>
      <c r="N273" s="16"/>
    </row>
    <row r="274" spans="2:14" s="44" customFormat="1">
      <c r="B274" s="45"/>
      <c r="G274" s="16"/>
      <c r="H274" s="16"/>
      <c r="I274" s="16"/>
      <c r="J274" s="16"/>
      <c r="K274" s="16"/>
      <c r="L274" s="16"/>
      <c r="M274" s="16"/>
      <c r="N274" s="16"/>
    </row>
    <row r="275" spans="2:14" s="44" customFormat="1">
      <c r="B275" s="45"/>
      <c r="G275" s="16"/>
      <c r="H275" s="16"/>
      <c r="I275" s="16"/>
      <c r="J275" s="16"/>
      <c r="K275" s="16"/>
      <c r="L275" s="16"/>
      <c r="M275" s="16"/>
      <c r="N275" s="16"/>
    </row>
    <row r="276" spans="2:14" s="44" customFormat="1">
      <c r="B276" s="45"/>
      <c r="G276" s="16"/>
      <c r="H276" s="16"/>
      <c r="I276" s="16"/>
      <c r="J276" s="16"/>
      <c r="K276" s="16"/>
      <c r="L276" s="16"/>
      <c r="M276" s="16"/>
      <c r="N276" s="16"/>
    </row>
    <row r="277" spans="2:14" s="44" customFormat="1">
      <c r="B277" s="45"/>
      <c r="G277" s="16"/>
      <c r="H277" s="16"/>
      <c r="I277" s="16"/>
      <c r="J277" s="16"/>
      <c r="K277" s="16"/>
      <c r="L277" s="16"/>
      <c r="M277" s="16"/>
      <c r="N277" s="16"/>
    </row>
    <row r="278" spans="2:14" s="44" customFormat="1">
      <c r="B278" s="45"/>
      <c r="G278" s="16"/>
      <c r="H278" s="16"/>
      <c r="I278" s="16"/>
      <c r="J278" s="16"/>
      <c r="K278" s="16"/>
      <c r="L278" s="16"/>
      <c r="M278" s="16"/>
      <c r="N278" s="16"/>
    </row>
    <row r="279" spans="2:14" s="44" customFormat="1">
      <c r="B279" s="45"/>
      <c r="G279" s="16"/>
      <c r="H279" s="16"/>
      <c r="I279" s="16"/>
      <c r="J279" s="16"/>
      <c r="K279" s="16"/>
      <c r="L279" s="16"/>
      <c r="M279" s="16"/>
      <c r="N279" s="16"/>
    </row>
    <row r="280" spans="2:14" s="44" customFormat="1">
      <c r="B280" s="45"/>
      <c r="G280" s="16"/>
      <c r="H280" s="16"/>
      <c r="I280" s="16"/>
      <c r="J280" s="16"/>
      <c r="K280" s="16"/>
      <c r="L280" s="16"/>
      <c r="M280" s="16"/>
      <c r="N280" s="16"/>
    </row>
    <row r="281" spans="2:14" s="44" customFormat="1">
      <c r="B281" s="45"/>
      <c r="G281" s="16"/>
      <c r="H281" s="16"/>
      <c r="I281" s="16"/>
      <c r="J281" s="16"/>
      <c r="K281" s="16"/>
      <c r="L281" s="16"/>
      <c r="M281" s="16"/>
      <c r="N281" s="16"/>
    </row>
    <row r="282" spans="2:14" s="44" customFormat="1">
      <c r="B282" s="45"/>
      <c r="G282" s="16"/>
      <c r="H282" s="16"/>
      <c r="I282" s="16"/>
      <c r="J282" s="16"/>
      <c r="K282" s="16"/>
      <c r="L282" s="16"/>
      <c r="M282" s="16"/>
      <c r="N282" s="16"/>
    </row>
    <row r="283" spans="2:14" s="44" customFormat="1">
      <c r="B283" s="45"/>
      <c r="G283" s="16"/>
      <c r="H283" s="16"/>
      <c r="I283" s="16"/>
      <c r="J283" s="16"/>
      <c r="K283" s="16"/>
      <c r="L283" s="16"/>
      <c r="M283" s="16"/>
      <c r="N283" s="16"/>
    </row>
    <row r="284" spans="2:14" s="44" customFormat="1">
      <c r="B284" s="45"/>
      <c r="G284" s="16"/>
      <c r="H284" s="16"/>
      <c r="I284" s="16"/>
      <c r="J284" s="16"/>
      <c r="K284" s="16"/>
      <c r="L284" s="16"/>
      <c r="M284" s="16"/>
      <c r="N284" s="16"/>
    </row>
    <row r="285" spans="2:14" s="44" customFormat="1">
      <c r="B285" s="45"/>
      <c r="G285" s="16"/>
      <c r="H285" s="16"/>
      <c r="I285" s="16"/>
      <c r="J285" s="16"/>
      <c r="K285" s="16"/>
      <c r="L285" s="16"/>
      <c r="M285" s="16"/>
      <c r="N285" s="16"/>
    </row>
    <row r="286" spans="2:14" s="44" customFormat="1">
      <c r="B286" s="45"/>
      <c r="G286" s="16"/>
      <c r="H286" s="16"/>
      <c r="I286" s="16"/>
      <c r="J286" s="16"/>
      <c r="K286" s="16"/>
      <c r="L286" s="16"/>
      <c r="M286" s="16"/>
      <c r="N286" s="16"/>
    </row>
    <row r="287" spans="2:14" s="44" customFormat="1">
      <c r="B287" s="45"/>
      <c r="G287" s="16"/>
      <c r="H287" s="16"/>
      <c r="I287" s="16"/>
      <c r="J287" s="16"/>
      <c r="K287" s="16"/>
      <c r="L287" s="16"/>
      <c r="M287" s="16"/>
      <c r="N287" s="16"/>
    </row>
    <row r="288" spans="2:14" s="44" customFormat="1">
      <c r="B288" s="45"/>
      <c r="G288" s="16"/>
      <c r="H288" s="16"/>
      <c r="I288" s="16"/>
      <c r="J288" s="16"/>
      <c r="K288" s="16"/>
      <c r="L288" s="16"/>
      <c r="M288" s="16"/>
      <c r="N288" s="16"/>
    </row>
    <row r="289" spans="2:14" s="44" customFormat="1">
      <c r="B289" s="45"/>
      <c r="G289" s="16"/>
      <c r="H289" s="16"/>
      <c r="I289" s="16"/>
      <c r="J289" s="16"/>
      <c r="K289" s="16"/>
      <c r="L289" s="16"/>
      <c r="M289" s="16"/>
      <c r="N289" s="16"/>
    </row>
  </sheetData>
  <mergeCells count="89">
    <mergeCell ref="D31:G31"/>
    <mergeCell ref="D32:G32"/>
    <mergeCell ref="B1:K1"/>
    <mergeCell ref="F11:G11"/>
    <mergeCell ref="D26:G26"/>
    <mergeCell ref="D10:G10"/>
    <mergeCell ref="D25:G25"/>
    <mergeCell ref="D27:G27"/>
    <mergeCell ref="J4:M4"/>
    <mergeCell ref="D33:G33"/>
    <mergeCell ref="D34:G34"/>
    <mergeCell ref="D72:G72"/>
    <mergeCell ref="F43:G43"/>
    <mergeCell ref="F44:G44"/>
    <mergeCell ref="F45:G45"/>
    <mergeCell ref="F46:G46"/>
    <mergeCell ref="D42:G42"/>
    <mergeCell ref="D60:G60"/>
    <mergeCell ref="D64:G64"/>
    <mergeCell ref="D35:G35"/>
    <mergeCell ref="D39:G39"/>
    <mergeCell ref="F53:G53"/>
    <mergeCell ref="F54:G54"/>
    <mergeCell ref="F55:G55"/>
    <mergeCell ref="F63:G63"/>
    <mergeCell ref="D73:G73"/>
    <mergeCell ref="D77:G77"/>
    <mergeCell ref="D78:G78"/>
    <mergeCell ref="F67:G67"/>
    <mergeCell ref="F68:G68"/>
    <mergeCell ref="D81:G81"/>
    <mergeCell ref="F79:G79"/>
    <mergeCell ref="F80:G80"/>
    <mergeCell ref="F76:G76"/>
    <mergeCell ref="D92:G92"/>
    <mergeCell ref="F82:G82"/>
    <mergeCell ref="F83:G83"/>
    <mergeCell ref="D118:G118"/>
    <mergeCell ref="F12:G12"/>
    <mergeCell ref="F19:G19"/>
    <mergeCell ref="F24:G24"/>
    <mergeCell ref="F28:G28"/>
    <mergeCell ref="F29:G29"/>
    <mergeCell ref="F30:G30"/>
    <mergeCell ref="F40:G40"/>
    <mergeCell ref="F41:G41"/>
    <mergeCell ref="D96:G96"/>
    <mergeCell ref="D112:G112"/>
    <mergeCell ref="D117:G117"/>
    <mergeCell ref="F113:G113"/>
    <mergeCell ref="F114:G114"/>
    <mergeCell ref="F115:G115"/>
    <mergeCell ref="F116:G116"/>
    <mergeCell ref="D65:G65"/>
    <mergeCell ref="F56:G56"/>
    <mergeCell ref="F47:G47"/>
    <mergeCell ref="F48:G48"/>
    <mergeCell ref="F49:G49"/>
    <mergeCell ref="F50:G50"/>
    <mergeCell ref="F51:G51"/>
    <mergeCell ref="F52:G52"/>
    <mergeCell ref="C38:G38"/>
    <mergeCell ref="C9:G9"/>
    <mergeCell ref="B88:G88"/>
    <mergeCell ref="F84:G84"/>
    <mergeCell ref="F85:G85"/>
    <mergeCell ref="F69:G69"/>
    <mergeCell ref="F70:G70"/>
    <mergeCell ref="F71:G71"/>
    <mergeCell ref="F74:G74"/>
    <mergeCell ref="F75:G75"/>
    <mergeCell ref="F57:G57"/>
    <mergeCell ref="F58:G58"/>
    <mergeCell ref="D66:G66"/>
    <mergeCell ref="F59:G59"/>
    <mergeCell ref="F61:G61"/>
    <mergeCell ref="F62:G62"/>
    <mergeCell ref="C111:G111"/>
    <mergeCell ref="C100:G100"/>
    <mergeCell ref="C95:G95"/>
    <mergeCell ref="C90:G90"/>
    <mergeCell ref="F102:G102"/>
    <mergeCell ref="F106:G106"/>
    <mergeCell ref="D97:G97"/>
    <mergeCell ref="D101:G101"/>
    <mergeCell ref="D104:G104"/>
    <mergeCell ref="D91:G91"/>
    <mergeCell ref="F103:G103"/>
    <mergeCell ref="F105:G105"/>
  </mergeCells>
  <phoneticPr fontId="36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49" fitToHeight="0" orientation="portrait" r:id="rId1"/>
  <headerFooter alignWithMargins="0">
    <oddFooter>&amp;C&amp;"Garamond,Corsivo"&amp;P / &amp;N</oddFooter>
  </headerFooter>
  <rowBreaks count="1" manualBreakCount="1">
    <brk id="72" min="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867F0-9618-4DB0-9D1C-000A43CB335E}">
  <dimension ref="A1:AD656"/>
  <sheetViews>
    <sheetView showGridLines="0" view="pageBreakPreview" zoomScale="80" zoomScaleNormal="100" zoomScaleSheetLayoutView="80" workbookViewId="0">
      <selection activeCell="AD25" sqref="AD25"/>
    </sheetView>
  </sheetViews>
  <sheetFormatPr baseColWidth="10" defaultColWidth="10.28515625" defaultRowHeight="18"/>
  <cols>
    <col min="1" max="1" width="9.5703125" style="254" customWidth="1"/>
    <col min="2" max="2" width="10.5703125" style="252" customWidth="1"/>
    <col min="3" max="3" width="53" style="252" customWidth="1"/>
    <col min="4" max="4" width="23.7109375" style="270" customWidth="1"/>
    <col min="5" max="5" width="3.42578125" style="363" customWidth="1"/>
    <col min="6" max="6" width="3.28515625" style="363" customWidth="1"/>
    <col min="7" max="8" width="3.28515625" style="363" bestFit="1" customWidth="1"/>
    <col min="9" max="9" width="3.28515625" style="363" customWidth="1"/>
    <col min="10" max="10" width="12.42578125" style="363" customWidth="1"/>
    <col min="11" max="11" width="1.7109375" style="363" customWidth="1"/>
    <col min="12" max="12" width="3.140625" style="363" customWidth="1"/>
    <col min="13" max="21" width="3.28515625" style="363" customWidth="1"/>
    <col min="22" max="22" width="1.7109375" style="363" customWidth="1"/>
    <col min="23" max="23" width="3.42578125" style="254" customWidth="1"/>
    <col min="24" max="24" width="3.28515625" style="254" customWidth="1"/>
    <col min="25" max="25" width="5.28515625" style="254" customWidth="1"/>
    <col min="26" max="28" width="3.28515625" style="254" customWidth="1"/>
    <col min="29" max="29" width="12.5703125" style="258" customWidth="1"/>
    <col min="30" max="30" width="24" style="377" bestFit="1" customWidth="1"/>
    <col min="31" max="230" width="10.28515625" style="254"/>
    <col min="231" max="239" width="9.140625" style="254" customWidth="1"/>
    <col min="240" max="240" width="1" style="254" customWidth="1"/>
    <col min="241" max="244" width="3.28515625" style="254" customWidth="1"/>
    <col min="245" max="245" width="1.85546875" style="254" customWidth="1"/>
    <col min="246" max="246" width="17.85546875" style="254" customWidth="1"/>
    <col min="247" max="247" width="1.85546875" style="254" customWidth="1"/>
    <col min="248" max="251" width="3.28515625" style="254" customWidth="1"/>
    <col min="252" max="252" width="1.85546875" style="254" customWidth="1"/>
    <col min="253" max="253" width="12.42578125" style="254" customWidth="1"/>
    <col min="254" max="254" width="1.85546875" style="254" customWidth="1"/>
    <col min="255" max="257" width="3" style="254" customWidth="1"/>
    <col min="258" max="258" width="4.42578125" style="254" customWidth="1"/>
    <col min="259" max="260" width="3" style="254" customWidth="1"/>
    <col min="261" max="266" width="3.28515625" style="254" customWidth="1"/>
    <col min="267" max="268" width="9.140625" style="254" customWidth="1"/>
    <col min="269" max="272" width="3.28515625" style="254" customWidth="1"/>
    <col min="273" max="273" width="4.140625" style="254" customWidth="1"/>
    <col min="274" max="486" width="10.28515625" style="254"/>
    <col min="487" max="495" width="9.140625" style="254" customWidth="1"/>
    <col min="496" max="496" width="1" style="254" customWidth="1"/>
    <col min="497" max="500" width="3.28515625" style="254" customWidth="1"/>
    <col min="501" max="501" width="1.85546875" style="254" customWidth="1"/>
    <col min="502" max="502" width="17.85546875" style="254" customWidth="1"/>
    <col min="503" max="503" width="1.85546875" style="254" customWidth="1"/>
    <col min="504" max="507" width="3.28515625" style="254" customWidth="1"/>
    <col min="508" max="508" width="1.85546875" style="254" customWidth="1"/>
    <col min="509" max="509" width="12.42578125" style="254" customWidth="1"/>
    <col min="510" max="510" width="1.85546875" style="254" customWidth="1"/>
    <col min="511" max="513" width="3" style="254" customWidth="1"/>
    <col min="514" max="514" width="4.42578125" style="254" customWidth="1"/>
    <col min="515" max="516" width="3" style="254" customWidth="1"/>
    <col min="517" max="522" width="3.28515625" style="254" customWidth="1"/>
    <col min="523" max="524" width="9.140625" style="254" customWidth="1"/>
    <col min="525" max="528" width="3.28515625" style="254" customWidth="1"/>
    <col min="529" max="529" width="4.140625" style="254" customWidth="1"/>
    <col min="530" max="742" width="10.28515625" style="254"/>
    <col min="743" max="751" width="9.140625" style="254" customWidth="1"/>
    <col min="752" max="752" width="1" style="254" customWidth="1"/>
    <col min="753" max="756" width="3.28515625" style="254" customWidth="1"/>
    <col min="757" max="757" width="1.85546875" style="254" customWidth="1"/>
    <col min="758" max="758" width="17.85546875" style="254" customWidth="1"/>
    <col min="759" max="759" width="1.85546875" style="254" customWidth="1"/>
    <col min="760" max="763" width="3.28515625" style="254" customWidth="1"/>
    <col min="764" max="764" width="1.85546875" style="254" customWidth="1"/>
    <col min="765" max="765" width="12.42578125" style="254" customWidth="1"/>
    <col min="766" max="766" width="1.85546875" style="254" customWidth="1"/>
    <col min="767" max="769" width="3" style="254" customWidth="1"/>
    <col min="770" max="770" width="4.42578125" style="254" customWidth="1"/>
    <col min="771" max="772" width="3" style="254" customWidth="1"/>
    <col min="773" max="778" width="3.28515625" style="254" customWidth="1"/>
    <col min="779" max="780" width="9.140625" style="254" customWidth="1"/>
    <col min="781" max="784" width="3.28515625" style="254" customWidth="1"/>
    <col min="785" max="785" width="4.140625" style="254" customWidth="1"/>
    <col min="786" max="998" width="10.28515625" style="254"/>
    <col min="999" max="1007" width="9.140625" style="254" customWidth="1"/>
    <col min="1008" max="1008" width="1" style="254" customWidth="1"/>
    <col min="1009" max="1012" width="3.28515625" style="254" customWidth="1"/>
    <col min="1013" max="1013" width="1.85546875" style="254" customWidth="1"/>
    <col min="1014" max="1014" width="17.85546875" style="254" customWidth="1"/>
    <col min="1015" max="1015" width="1.85546875" style="254" customWidth="1"/>
    <col min="1016" max="1019" width="3.28515625" style="254" customWidth="1"/>
    <col min="1020" max="1020" width="1.85546875" style="254" customWidth="1"/>
    <col min="1021" max="1021" width="12.42578125" style="254" customWidth="1"/>
    <col min="1022" max="1022" width="1.85546875" style="254" customWidth="1"/>
    <col min="1023" max="1025" width="3" style="254" customWidth="1"/>
    <col min="1026" max="1026" width="4.42578125" style="254" customWidth="1"/>
    <col min="1027" max="1028" width="3" style="254" customWidth="1"/>
    <col min="1029" max="1034" width="3.28515625" style="254" customWidth="1"/>
    <col min="1035" max="1036" width="9.140625" style="254" customWidth="1"/>
    <col min="1037" max="1040" width="3.28515625" style="254" customWidth="1"/>
    <col min="1041" max="1041" width="4.140625" style="254" customWidth="1"/>
    <col min="1042" max="1254" width="10.28515625" style="254"/>
    <col min="1255" max="1263" width="9.140625" style="254" customWidth="1"/>
    <col min="1264" max="1264" width="1" style="254" customWidth="1"/>
    <col min="1265" max="1268" width="3.28515625" style="254" customWidth="1"/>
    <col min="1269" max="1269" width="1.85546875" style="254" customWidth="1"/>
    <col min="1270" max="1270" width="17.85546875" style="254" customWidth="1"/>
    <col min="1271" max="1271" width="1.85546875" style="254" customWidth="1"/>
    <col min="1272" max="1275" width="3.28515625" style="254" customWidth="1"/>
    <col min="1276" max="1276" width="1.85546875" style="254" customWidth="1"/>
    <col min="1277" max="1277" width="12.42578125" style="254" customWidth="1"/>
    <col min="1278" max="1278" width="1.85546875" style="254" customWidth="1"/>
    <col min="1279" max="1281" width="3" style="254" customWidth="1"/>
    <col min="1282" max="1282" width="4.42578125" style="254" customWidth="1"/>
    <col min="1283" max="1284" width="3" style="254" customWidth="1"/>
    <col min="1285" max="1290" width="3.28515625" style="254" customWidth="1"/>
    <col min="1291" max="1292" width="9.140625" style="254" customWidth="1"/>
    <col min="1293" max="1296" width="3.28515625" style="254" customWidth="1"/>
    <col min="1297" max="1297" width="4.140625" style="254" customWidth="1"/>
    <col min="1298" max="1510" width="10.28515625" style="254"/>
    <col min="1511" max="1519" width="9.140625" style="254" customWidth="1"/>
    <col min="1520" max="1520" width="1" style="254" customWidth="1"/>
    <col min="1521" max="1524" width="3.28515625" style="254" customWidth="1"/>
    <col min="1525" max="1525" width="1.85546875" style="254" customWidth="1"/>
    <col min="1526" max="1526" width="17.85546875" style="254" customWidth="1"/>
    <col min="1527" max="1527" width="1.85546875" style="254" customWidth="1"/>
    <col min="1528" max="1531" width="3.28515625" style="254" customWidth="1"/>
    <col min="1532" max="1532" width="1.85546875" style="254" customWidth="1"/>
    <col min="1533" max="1533" width="12.42578125" style="254" customWidth="1"/>
    <col min="1534" max="1534" width="1.85546875" style="254" customWidth="1"/>
    <col min="1535" max="1537" width="3" style="254" customWidth="1"/>
    <col min="1538" max="1538" width="4.42578125" style="254" customWidth="1"/>
    <col min="1539" max="1540" width="3" style="254" customWidth="1"/>
    <col min="1541" max="1546" width="3.28515625" style="254" customWidth="1"/>
    <col min="1547" max="1548" width="9.140625" style="254" customWidth="1"/>
    <col min="1549" max="1552" width="3.28515625" style="254" customWidth="1"/>
    <col min="1553" max="1553" width="4.140625" style="254" customWidth="1"/>
    <col min="1554" max="1766" width="10.28515625" style="254"/>
    <col min="1767" max="1775" width="9.140625" style="254" customWidth="1"/>
    <col min="1776" max="1776" width="1" style="254" customWidth="1"/>
    <col min="1777" max="1780" width="3.28515625" style="254" customWidth="1"/>
    <col min="1781" max="1781" width="1.85546875" style="254" customWidth="1"/>
    <col min="1782" max="1782" width="17.85546875" style="254" customWidth="1"/>
    <col min="1783" max="1783" width="1.85546875" style="254" customWidth="1"/>
    <col min="1784" max="1787" width="3.28515625" style="254" customWidth="1"/>
    <col min="1788" max="1788" width="1.85546875" style="254" customWidth="1"/>
    <col min="1789" max="1789" width="12.42578125" style="254" customWidth="1"/>
    <col min="1790" max="1790" width="1.85546875" style="254" customWidth="1"/>
    <col min="1791" max="1793" width="3" style="254" customWidth="1"/>
    <col min="1794" max="1794" width="4.42578125" style="254" customWidth="1"/>
    <col min="1795" max="1796" width="3" style="254" customWidth="1"/>
    <col min="1797" max="1802" width="3.28515625" style="254" customWidth="1"/>
    <col min="1803" max="1804" width="9.140625" style="254" customWidth="1"/>
    <col min="1805" max="1808" width="3.28515625" style="254" customWidth="1"/>
    <col min="1809" max="1809" width="4.140625" style="254" customWidth="1"/>
    <col min="1810" max="2022" width="10.28515625" style="254"/>
    <col min="2023" max="2031" width="9.140625" style="254" customWidth="1"/>
    <col min="2032" max="2032" width="1" style="254" customWidth="1"/>
    <col min="2033" max="2036" width="3.28515625" style="254" customWidth="1"/>
    <col min="2037" max="2037" width="1.85546875" style="254" customWidth="1"/>
    <col min="2038" max="2038" width="17.85546875" style="254" customWidth="1"/>
    <col min="2039" max="2039" width="1.85546875" style="254" customWidth="1"/>
    <col min="2040" max="2043" width="3.28515625" style="254" customWidth="1"/>
    <col min="2044" max="2044" width="1.85546875" style="254" customWidth="1"/>
    <col min="2045" max="2045" width="12.42578125" style="254" customWidth="1"/>
    <col min="2046" max="2046" width="1.85546875" style="254" customWidth="1"/>
    <col min="2047" max="2049" width="3" style="254" customWidth="1"/>
    <col min="2050" max="2050" width="4.42578125" style="254" customWidth="1"/>
    <col min="2051" max="2052" width="3" style="254" customWidth="1"/>
    <col min="2053" max="2058" width="3.28515625" style="254" customWidth="1"/>
    <col min="2059" max="2060" width="9.140625" style="254" customWidth="1"/>
    <col min="2061" max="2064" width="3.28515625" style="254" customWidth="1"/>
    <col min="2065" max="2065" width="4.140625" style="254" customWidth="1"/>
    <col min="2066" max="2278" width="10.28515625" style="254"/>
    <col min="2279" max="2287" width="9.140625" style="254" customWidth="1"/>
    <col min="2288" max="2288" width="1" style="254" customWidth="1"/>
    <col min="2289" max="2292" width="3.28515625" style="254" customWidth="1"/>
    <col min="2293" max="2293" width="1.85546875" style="254" customWidth="1"/>
    <col min="2294" max="2294" width="17.85546875" style="254" customWidth="1"/>
    <col min="2295" max="2295" width="1.85546875" style="254" customWidth="1"/>
    <col min="2296" max="2299" width="3.28515625" style="254" customWidth="1"/>
    <col min="2300" max="2300" width="1.85546875" style="254" customWidth="1"/>
    <col min="2301" max="2301" width="12.42578125" style="254" customWidth="1"/>
    <col min="2302" max="2302" width="1.85546875" style="254" customWidth="1"/>
    <col min="2303" max="2305" width="3" style="254" customWidth="1"/>
    <col min="2306" max="2306" width="4.42578125" style="254" customWidth="1"/>
    <col min="2307" max="2308" width="3" style="254" customWidth="1"/>
    <col min="2309" max="2314" width="3.28515625" style="254" customWidth="1"/>
    <col min="2315" max="2316" width="9.140625" style="254" customWidth="1"/>
    <col min="2317" max="2320" width="3.28515625" style="254" customWidth="1"/>
    <col min="2321" max="2321" width="4.140625" style="254" customWidth="1"/>
    <col min="2322" max="2534" width="10.28515625" style="254"/>
    <col min="2535" max="2543" width="9.140625" style="254" customWidth="1"/>
    <col min="2544" max="2544" width="1" style="254" customWidth="1"/>
    <col min="2545" max="2548" width="3.28515625" style="254" customWidth="1"/>
    <col min="2549" max="2549" width="1.85546875" style="254" customWidth="1"/>
    <col min="2550" max="2550" width="17.85546875" style="254" customWidth="1"/>
    <col min="2551" max="2551" width="1.85546875" style="254" customWidth="1"/>
    <col min="2552" max="2555" width="3.28515625" style="254" customWidth="1"/>
    <col min="2556" max="2556" width="1.85546875" style="254" customWidth="1"/>
    <col min="2557" max="2557" width="12.42578125" style="254" customWidth="1"/>
    <col min="2558" max="2558" width="1.85546875" style="254" customWidth="1"/>
    <col min="2559" max="2561" width="3" style="254" customWidth="1"/>
    <col min="2562" max="2562" width="4.42578125" style="254" customWidth="1"/>
    <col min="2563" max="2564" width="3" style="254" customWidth="1"/>
    <col min="2565" max="2570" width="3.28515625" style="254" customWidth="1"/>
    <col min="2571" max="2572" width="9.140625" style="254" customWidth="1"/>
    <col min="2573" max="2576" width="3.28515625" style="254" customWidth="1"/>
    <col min="2577" max="2577" width="4.140625" style="254" customWidth="1"/>
    <col min="2578" max="2790" width="10.28515625" style="254"/>
    <col min="2791" max="2799" width="9.140625" style="254" customWidth="1"/>
    <col min="2800" max="2800" width="1" style="254" customWidth="1"/>
    <col min="2801" max="2804" width="3.28515625" style="254" customWidth="1"/>
    <col min="2805" max="2805" width="1.85546875" style="254" customWidth="1"/>
    <col min="2806" max="2806" width="17.85546875" style="254" customWidth="1"/>
    <col min="2807" max="2807" width="1.85546875" style="254" customWidth="1"/>
    <col min="2808" max="2811" width="3.28515625" style="254" customWidth="1"/>
    <col min="2812" max="2812" width="1.85546875" style="254" customWidth="1"/>
    <col min="2813" max="2813" width="12.42578125" style="254" customWidth="1"/>
    <col min="2814" max="2814" width="1.85546875" style="254" customWidth="1"/>
    <col min="2815" max="2817" width="3" style="254" customWidth="1"/>
    <col min="2818" max="2818" width="4.42578125" style="254" customWidth="1"/>
    <col min="2819" max="2820" width="3" style="254" customWidth="1"/>
    <col min="2821" max="2826" width="3.28515625" style="254" customWidth="1"/>
    <col min="2827" max="2828" width="9.140625" style="254" customWidth="1"/>
    <col min="2829" max="2832" width="3.28515625" style="254" customWidth="1"/>
    <col min="2833" max="2833" width="4.140625" style="254" customWidth="1"/>
    <col min="2834" max="3046" width="10.28515625" style="254"/>
    <col min="3047" max="3055" width="9.140625" style="254" customWidth="1"/>
    <col min="3056" max="3056" width="1" style="254" customWidth="1"/>
    <col min="3057" max="3060" width="3.28515625" style="254" customWidth="1"/>
    <col min="3061" max="3061" width="1.85546875" style="254" customWidth="1"/>
    <col min="3062" max="3062" width="17.85546875" style="254" customWidth="1"/>
    <col min="3063" max="3063" width="1.85546875" style="254" customWidth="1"/>
    <col min="3064" max="3067" width="3.28515625" style="254" customWidth="1"/>
    <col min="3068" max="3068" width="1.85546875" style="254" customWidth="1"/>
    <col min="3069" max="3069" width="12.42578125" style="254" customWidth="1"/>
    <col min="3070" max="3070" width="1.85546875" style="254" customWidth="1"/>
    <col min="3071" max="3073" width="3" style="254" customWidth="1"/>
    <col min="3074" max="3074" width="4.42578125" style="254" customWidth="1"/>
    <col min="3075" max="3076" width="3" style="254" customWidth="1"/>
    <col min="3077" max="3082" width="3.28515625" style="254" customWidth="1"/>
    <col min="3083" max="3084" width="9.140625" style="254" customWidth="1"/>
    <col min="3085" max="3088" width="3.28515625" style="254" customWidth="1"/>
    <col min="3089" max="3089" width="4.140625" style="254" customWidth="1"/>
    <col min="3090" max="3302" width="10.28515625" style="254"/>
    <col min="3303" max="3311" width="9.140625" style="254" customWidth="1"/>
    <col min="3312" max="3312" width="1" style="254" customWidth="1"/>
    <col min="3313" max="3316" width="3.28515625" style="254" customWidth="1"/>
    <col min="3317" max="3317" width="1.85546875" style="254" customWidth="1"/>
    <col min="3318" max="3318" width="17.85546875" style="254" customWidth="1"/>
    <col min="3319" max="3319" width="1.85546875" style="254" customWidth="1"/>
    <col min="3320" max="3323" width="3.28515625" style="254" customWidth="1"/>
    <col min="3324" max="3324" width="1.85546875" style="254" customWidth="1"/>
    <col min="3325" max="3325" width="12.42578125" style="254" customWidth="1"/>
    <col min="3326" max="3326" width="1.85546875" style="254" customWidth="1"/>
    <col min="3327" max="3329" width="3" style="254" customWidth="1"/>
    <col min="3330" max="3330" width="4.42578125" style="254" customWidth="1"/>
    <col min="3331" max="3332" width="3" style="254" customWidth="1"/>
    <col min="3333" max="3338" width="3.28515625" style="254" customWidth="1"/>
    <col min="3339" max="3340" width="9.140625" style="254" customWidth="1"/>
    <col min="3341" max="3344" width="3.28515625" style="254" customWidth="1"/>
    <col min="3345" max="3345" width="4.140625" style="254" customWidth="1"/>
    <col min="3346" max="3558" width="10.28515625" style="254"/>
    <col min="3559" max="3567" width="9.140625" style="254" customWidth="1"/>
    <col min="3568" max="3568" width="1" style="254" customWidth="1"/>
    <col min="3569" max="3572" width="3.28515625" style="254" customWidth="1"/>
    <col min="3573" max="3573" width="1.85546875" style="254" customWidth="1"/>
    <col min="3574" max="3574" width="17.85546875" style="254" customWidth="1"/>
    <col min="3575" max="3575" width="1.85546875" style="254" customWidth="1"/>
    <col min="3576" max="3579" width="3.28515625" style="254" customWidth="1"/>
    <col min="3580" max="3580" width="1.85546875" style="254" customWidth="1"/>
    <col min="3581" max="3581" width="12.42578125" style="254" customWidth="1"/>
    <col min="3582" max="3582" width="1.85546875" style="254" customWidth="1"/>
    <col min="3583" max="3585" width="3" style="254" customWidth="1"/>
    <col min="3586" max="3586" width="4.42578125" style="254" customWidth="1"/>
    <col min="3587" max="3588" width="3" style="254" customWidth="1"/>
    <col min="3589" max="3594" width="3.28515625" style="254" customWidth="1"/>
    <col min="3595" max="3596" width="9.140625" style="254" customWidth="1"/>
    <col min="3597" max="3600" width="3.28515625" style="254" customWidth="1"/>
    <col min="3601" max="3601" width="4.140625" style="254" customWidth="1"/>
    <col min="3602" max="3814" width="10.28515625" style="254"/>
    <col min="3815" max="3823" width="9.140625" style="254" customWidth="1"/>
    <col min="3824" max="3824" width="1" style="254" customWidth="1"/>
    <col min="3825" max="3828" width="3.28515625" style="254" customWidth="1"/>
    <col min="3829" max="3829" width="1.85546875" style="254" customWidth="1"/>
    <col min="3830" max="3830" width="17.85546875" style="254" customWidth="1"/>
    <col min="3831" max="3831" width="1.85546875" style="254" customWidth="1"/>
    <col min="3832" max="3835" width="3.28515625" style="254" customWidth="1"/>
    <col min="3836" max="3836" width="1.85546875" style="254" customWidth="1"/>
    <col min="3837" max="3837" width="12.42578125" style="254" customWidth="1"/>
    <col min="3838" max="3838" width="1.85546875" style="254" customWidth="1"/>
    <col min="3839" max="3841" width="3" style="254" customWidth="1"/>
    <col min="3842" max="3842" width="4.42578125" style="254" customWidth="1"/>
    <col min="3843" max="3844" width="3" style="254" customWidth="1"/>
    <col min="3845" max="3850" width="3.28515625" style="254" customWidth="1"/>
    <col min="3851" max="3852" width="9.140625" style="254" customWidth="1"/>
    <col min="3853" max="3856" width="3.28515625" style="254" customWidth="1"/>
    <col min="3857" max="3857" width="4.140625" style="254" customWidth="1"/>
    <col min="3858" max="4070" width="10.28515625" style="254"/>
    <col min="4071" max="4079" width="9.140625" style="254" customWidth="1"/>
    <col min="4080" max="4080" width="1" style="254" customWidth="1"/>
    <col min="4081" max="4084" width="3.28515625" style="254" customWidth="1"/>
    <col min="4085" max="4085" width="1.85546875" style="254" customWidth="1"/>
    <col min="4086" max="4086" width="17.85546875" style="254" customWidth="1"/>
    <col min="4087" max="4087" width="1.85546875" style="254" customWidth="1"/>
    <col min="4088" max="4091" width="3.28515625" style="254" customWidth="1"/>
    <col min="4092" max="4092" width="1.85546875" style="254" customWidth="1"/>
    <col min="4093" max="4093" width="12.42578125" style="254" customWidth="1"/>
    <col min="4094" max="4094" width="1.85546875" style="254" customWidth="1"/>
    <col min="4095" max="4097" width="3" style="254" customWidth="1"/>
    <col min="4098" max="4098" width="4.42578125" style="254" customWidth="1"/>
    <col min="4099" max="4100" width="3" style="254" customWidth="1"/>
    <col min="4101" max="4106" width="3.28515625" style="254" customWidth="1"/>
    <col min="4107" max="4108" width="9.140625" style="254" customWidth="1"/>
    <col min="4109" max="4112" width="3.28515625" style="254" customWidth="1"/>
    <col min="4113" max="4113" width="4.140625" style="254" customWidth="1"/>
    <col min="4114" max="4326" width="10.28515625" style="254"/>
    <col min="4327" max="4335" width="9.140625" style="254" customWidth="1"/>
    <col min="4336" max="4336" width="1" style="254" customWidth="1"/>
    <col min="4337" max="4340" width="3.28515625" style="254" customWidth="1"/>
    <col min="4341" max="4341" width="1.85546875" style="254" customWidth="1"/>
    <col min="4342" max="4342" width="17.85546875" style="254" customWidth="1"/>
    <col min="4343" max="4343" width="1.85546875" style="254" customWidth="1"/>
    <col min="4344" max="4347" width="3.28515625" style="254" customWidth="1"/>
    <col min="4348" max="4348" width="1.85546875" style="254" customWidth="1"/>
    <col min="4349" max="4349" width="12.42578125" style="254" customWidth="1"/>
    <col min="4350" max="4350" width="1.85546875" style="254" customWidth="1"/>
    <col min="4351" max="4353" width="3" style="254" customWidth="1"/>
    <col min="4354" max="4354" width="4.42578125" style="254" customWidth="1"/>
    <col min="4355" max="4356" width="3" style="254" customWidth="1"/>
    <col min="4357" max="4362" width="3.28515625" style="254" customWidth="1"/>
    <col min="4363" max="4364" width="9.140625" style="254" customWidth="1"/>
    <col min="4365" max="4368" width="3.28515625" style="254" customWidth="1"/>
    <col min="4369" max="4369" width="4.140625" style="254" customWidth="1"/>
    <col min="4370" max="4582" width="10.28515625" style="254"/>
    <col min="4583" max="4591" width="9.140625" style="254" customWidth="1"/>
    <col min="4592" max="4592" width="1" style="254" customWidth="1"/>
    <col min="4593" max="4596" width="3.28515625" style="254" customWidth="1"/>
    <col min="4597" max="4597" width="1.85546875" style="254" customWidth="1"/>
    <col min="4598" max="4598" width="17.85546875" style="254" customWidth="1"/>
    <col min="4599" max="4599" width="1.85546875" style="254" customWidth="1"/>
    <col min="4600" max="4603" width="3.28515625" style="254" customWidth="1"/>
    <col min="4604" max="4604" width="1.85546875" style="254" customWidth="1"/>
    <col min="4605" max="4605" width="12.42578125" style="254" customWidth="1"/>
    <col min="4606" max="4606" width="1.85546875" style="254" customWidth="1"/>
    <col min="4607" max="4609" width="3" style="254" customWidth="1"/>
    <col min="4610" max="4610" width="4.42578125" style="254" customWidth="1"/>
    <col min="4611" max="4612" width="3" style="254" customWidth="1"/>
    <col min="4613" max="4618" width="3.28515625" style="254" customWidth="1"/>
    <col min="4619" max="4620" width="9.140625" style="254" customWidth="1"/>
    <col min="4621" max="4624" width="3.28515625" style="254" customWidth="1"/>
    <col min="4625" max="4625" width="4.140625" style="254" customWidth="1"/>
    <col min="4626" max="4838" width="10.28515625" style="254"/>
    <col min="4839" max="4847" width="9.140625" style="254" customWidth="1"/>
    <col min="4848" max="4848" width="1" style="254" customWidth="1"/>
    <col min="4849" max="4852" width="3.28515625" style="254" customWidth="1"/>
    <col min="4853" max="4853" width="1.85546875" style="254" customWidth="1"/>
    <col min="4854" max="4854" width="17.85546875" style="254" customWidth="1"/>
    <col min="4855" max="4855" width="1.85546875" style="254" customWidth="1"/>
    <col min="4856" max="4859" width="3.28515625" style="254" customWidth="1"/>
    <col min="4860" max="4860" width="1.85546875" style="254" customWidth="1"/>
    <col min="4861" max="4861" width="12.42578125" style="254" customWidth="1"/>
    <col min="4862" max="4862" width="1.85546875" style="254" customWidth="1"/>
    <col min="4863" max="4865" width="3" style="254" customWidth="1"/>
    <col min="4866" max="4866" width="4.42578125" style="254" customWidth="1"/>
    <col min="4867" max="4868" width="3" style="254" customWidth="1"/>
    <col min="4869" max="4874" width="3.28515625" style="254" customWidth="1"/>
    <col min="4875" max="4876" width="9.140625" style="254" customWidth="1"/>
    <col min="4877" max="4880" width="3.28515625" style="254" customWidth="1"/>
    <col min="4881" max="4881" width="4.140625" style="254" customWidth="1"/>
    <col min="4882" max="5094" width="10.28515625" style="254"/>
    <col min="5095" max="5103" width="9.140625" style="254" customWidth="1"/>
    <col min="5104" max="5104" width="1" style="254" customWidth="1"/>
    <col min="5105" max="5108" width="3.28515625" style="254" customWidth="1"/>
    <col min="5109" max="5109" width="1.85546875" style="254" customWidth="1"/>
    <col min="5110" max="5110" width="17.85546875" style="254" customWidth="1"/>
    <col min="5111" max="5111" width="1.85546875" style="254" customWidth="1"/>
    <col min="5112" max="5115" width="3.28515625" style="254" customWidth="1"/>
    <col min="5116" max="5116" width="1.85546875" style="254" customWidth="1"/>
    <col min="5117" max="5117" width="12.42578125" style="254" customWidth="1"/>
    <col min="5118" max="5118" width="1.85546875" style="254" customWidth="1"/>
    <col min="5119" max="5121" width="3" style="254" customWidth="1"/>
    <col min="5122" max="5122" width="4.42578125" style="254" customWidth="1"/>
    <col min="5123" max="5124" width="3" style="254" customWidth="1"/>
    <col min="5125" max="5130" width="3.28515625" style="254" customWidth="1"/>
    <col min="5131" max="5132" width="9.140625" style="254" customWidth="1"/>
    <col min="5133" max="5136" width="3.28515625" style="254" customWidth="1"/>
    <col min="5137" max="5137" width="4.140625" style="254" customWidth="1"/>
    <col min="5138" max="5350" width="10.28515625" style="254"/>
    <col min="5351" max="5359" width="9.140625" style="254" customWidth="1"/>
    <col min="5360" max="5360" width="1" style="254" customWidth="1"/>
    <col min="5361" max="5364" width="3.28515625" style="254" customWidth="1"/>
    <col min="5365" max="5365" width="1.85546875" style="254" customWidth="1"/>
    <col min="5366" max="5366" width="17.85546875" style="254" customWidth="1"/>
    <col min="5367" max="5367" width="1.85546875" style="254" customWidth="1"/>
    <col min="5368" max="5371" width="3.28515625" style="254" customWidth="1"/>
    <col min="5372" max="5372" width="1.85546875" style="254" customWidth="1"/>
    <col min="5373" max="5373" width="12.42578125" style="254" customWidth="1"/>
    <col min="5374" max="5374" width="1.85546875" style="254" customWidth="1"/>
    <col min="5375" max="5377" width="3" style="254" customWidth="1"/>
    <col min="5378" max="5378" width="4.42578125" style="254" customWidth="1"/>
    <col min="5379" max="5380" width="3" style="254" customWidth="1"/>
    <col min="5381" max="5386" width="3.28515625" style="254" customWidth="1"/>
    <col min="5387" max="5388" width="9.140625" style="254" customWidth="1"/>
    <col min="5389" max="5392" width="3.28515625" style="254" customWidth="1"/>
    <col min="5393" max="5393" width="4.140625" style="254" customWidth="1"/>
    <col min="5394" max="5606" width="10.28515625" style="254"/>
    <col min="5607" max="5615" width="9.140625" style="254" customWidth="1"/>
    <col min="5616" max="5616" width="1" style="254" customWidth="1"/>
    <col min="5617" max="5620" width="3.28515625" style="254" customWidth="1"/>
    <col min="5621" max="5621" width="1.85546875" style="254" customWidth="1"/>
    <col min="5622" max="5622" width="17.85546875" style="254" customWidth="1"/>
    <col min="5623" max="5623" width="1.85546875" style="254" customWidth="1"/>
    <col min="5624" max="5627" width="3.28515625" style="254" customWidth="1"/>
    <col min="5628" max="5628" width="1.85546875" style="254" customWidth="1"/>
    <col min="5629" max="5629" width="12.42578125" style="254" customWidth="1"/>
    <col min="5630" max="5630" width="1.85546875" style="254" customWidth="1"/>
    <col min="5631" max="5633" width="3" style="254" customWidth="1"/>
    <col min="5634" max="5634" width="4.42578125" style="254" customWidth="1"/>
    <col min="5635" max="5636" width="3" style="254" customWidth="1"/>
    <col min="5637" max="5642" width="3.28515625" style="254" customWidth="1"/>
    <col min="5643" max="5644" width="9.140625" style="254" customWidth="1"/>
    <col min="5645" max="5648" width="3.28515625" style="254" customWidth="1"/>
    <col min="5649" max="5649" width="4.140625" style="254" customWidth="1"/>
    <col min="5650" max="5862" width="10.28515625" style="254"/>
    <col min="5863" max="5871" width="9.140625" style="254" customWidth="1"/>
    <col min="5872" max="5872" width="1" style="254" customWidth="1"/>
    <col min="5873" max="5876" width="3.28515625" style="254" customWidth="1"/>
    <col min="5877" max="5877" width="1.85546875" style="254" customWidth="1"/>
    <col min="5878" max="5878" width="17.85546875" style="254" customWidth="1"/>
    <col min="5879" max="5879" width="1.85546875" style="254" customWidth="1"/>
    <col min="5880" max="5883" width="3.28515625" style="254" customWidth="1"/>
    <col min="5884" max="5884" width="1.85546875" style="254" customWidth="1"/>
    <col min="5885" max="5885" width="12.42578125" style="254" customWidth="1"/>
    <col min="5886" max="5886" width="1.85546875" style="254" customWidth="1"/>
    <col min="5887" max="5889" width="3" style="254" customWidth="1"/>
    <col min="5890" max="5890" width="4.42578125" style="254" customWidth="1"/>
    <col min="5891" max="5892" width="3" style="254" customWidth="1"/>
    <col min="5893" max="5898" width="3.28515625" style="254" customWidth="1"/>
    <col min="5899" max="5900" width="9.140625" style="254" customWidth="1"/>
    <col min="5901" max="5904" width="3.28515625" style="254" customWidth="1"/>
    <col min="5905" max="5905" width="4.140625" style="254" customWidth="1"/>
    <col min="5906" max="6118" width="10.28515625" style="254"/>
    <col min="6119" max="6127" width="9.140625" style="254" customWidth="1"/>
    <col min="6128" max="6128" width="1" style="254" customWidth="1"/>
    <col min="6129" max="6132" width="3.28515625" style="254" customWidth="1"/>
    <col min="6133" max="6133" width="1.85546875" style="254" customWidth="1"/>
    <col min="6134" max="6134" width="17.85546875" style="254" customWidth="1"/>
    <col min="6135" max="6135" width="1.85546875" style="254" customWidth="1"/>
    <col min="6136" max="6139" width="3.28515625" style="254" customWidth="1"/>
    <col min="6140" max="6140" width="1.85546875" style="254" customWidth="1"/>
    <col min="6141" max="6141" width="12.42578125" style="254" customWidth="1"/>
    <col min="6142" max="6142" width="1.85546875" style="254" customWidth="1"/>
    <col min="6143" max="6145" width="3" style="254" customWidth="1"/>
    <col min="6146" max="6146" width="4.42578125" style="254" customWidth="1"/>
    <col min="6147" max="6148" width="3" style="254" customWidth="1"/>
    <col min="6149" max="6154" width="3.28515625" style="254" customWidth="1"/>
    <col min="6155" max="6156" width="9.140625" style="254" customWidth="1"/>
    <col min="6157" max="6160" width="3.28515625" style="254" customWidth="1"/>
    <col min="6161" max="6161" width="4.140625" style="254" customWidth="1"/>
    <col min="6162" max="6374" width="10.28515625" style="254"/>
    <col min="6375" max="6383" width="9.140625" style="254" customWidth="1"/>
    <col min="6384" max="6384" width="1" style="254" customWidth="1"/>
    <col min="6385" max="6388" width="3.28515625" style="254" customWidth="1"/>
    <col min="6389" max="6389" width="1.85546875" style="254" customWidth="1"/>
    <col min="6390" max="6390" width="17.85546875" style="254" customWidth="1"/>
    <col min="6391" max="6391" width="1.85546875" style="254" customWidth="1"/>
    <col min="6392" max="6395" width="3.28515625" style="254" customWidth="1"/>
    <col min="6396" max="6396" width="1.85546875" style="254" customWidth="1"/>
    <col min="6397" max="6397" width="12.42578125" style="254" customWidth="1"/>
    <col min="6398" max="6398" width="1.85546875" style="254" customWidth="1"/>
    <col min="6399" max="6401" width="3" style="254" customWidth="1"/>
    <col min="6402" max="6402" width="4.42578125" style="254" customWidth="1"/>
    <col min="6403" max="6404" width="3" style="254" customWidth="1"/>
    <col min="6405" max="6410" width="3.28515625" style="254" customWidth="1"/>
    <col min="6411" max="6412" width="9.140625" style="254" customWidth="1"/>
    <col min="6413" max="6416" width="3.28515625" style="254" customWidth="1"/>
    <col min="6417" max="6417" width="4.140625" style="254" customWidth="1"/>
    <col min="6418" max="6630" width="10.28515625" style="254"/>
    <col min="6631" max="6639" width="9.140625" style="254" customWidth="1"/>
    <col min="6640" max="6640" width="1" style="254" customWidth="1"/>
    <col min="6641" max="6644" width="3.28515625" style="254" customWidth="1"/>
    <col min="6645" max="6645" width="1.85546875" style="254" customWidth="1"/>
    <col min="6646" max="6646" width="17.85546875" style="254" customWidth="1"/>
    <col min="6647" max="6647" width="1.85546875" style="254" customWidth="1"/>
    <col min="6648" max="6651" width="3.28515625" style="254" customWidth="1"/>
    <col min="6652" max="6652" width="1.85546875" style="254" customWidth="1"/>
    <col min="6653" max="6653" width="12.42578125" style="254" customWidth="1"/>
    <col min="6654" max="6654" width="1.85546875" style="254" customWidth="1"/>
    <col min="6655" max="6657" width="3" style="254" customWidth="1"/>
    <col min="6658" max="6658" width="4.42578125" style="254" customWidth="1"/>
    <col min="6659" max="6660" width="3" style="254" customWidth="1"/>
    <col min="6661" max="6666" width="3.28515625" style="254" customWidth="1"/>
    <col min="6667" max="6668" width="9.140625" style="254" customWidth="1"/>
    <col min="6669" max="6672" width="3.28515625" style="254" customWidth="1"/>
    <col min="6673" max="6673" width="4.140625" style="254" customWidth="1"/>
    <col min="6674" max="6886" width="10.28515625" style="254"/>
    <col min="6887" max="6895" width="9.140625" style="254" customWidth="1"/>
    <col min="6896" max="6896" width="1" style="254" customWidth="1"/>
    <col min="6897" max="6900" width="3.28515625" style="254" customWidth="1"/>
    <col min="6901" max="6901" width="1.85546875" style="254" customWidth="1"/>
    <col min="6902" max="6902" width="17.85546875" style="254" customWidth="1"/>
    <col min="6903" max="6903" width="1.85546875" style="254" customWidth="1"/>
    <col min="6904" max="6907" width="3.28515625" style="254" customWidth="1"/>
    <col min="6908" max="6908" width="1.85546875" style="254" customWidth="1"/>
    <col min="6909" max="6909" width="12.42578125" style="254" customWidth="1"/>
    <col min="6910" max="6910" width="1.85546875" style="254" customWidth="1"/>
    <col min="6911" max="6913" width="3" style="254" customWidth="1"/>
    <col min="6914" max="6914" width="4.42578125" style="254" customWidth="1"/>
    <col min="6915" max="6916" width="3" style="254" customWidth="1"/>
    <col min="6917" max="6922" width="3.28515625" style="254" customWidth="1"/>
    <col min="6923" max="6924" width="9.140625" style="254" customWidth="1"/>
    <col min="6925" max="6928" width="3.28515625" style="254" customWidth="1"/>
    <col min="6929" max="6929" width="4.140625" style="254" customWidth="1"/>
    <col min="6930" max="7142" width="10.28515625" style="254"/>
    <col min="7143" max="7151" width="9.140625" style="254" customWidth="1"/>
    <col min="7152" max="7152" width="1" style="254" customWidth="1"/>
    <col min="7153" max="7156" width="3.28515625" style="254" customWidth="1"/>
    <col min="7157" max="7157" width="1.85546875" style="254" customWidth="1"/>
    <col min="7158" max="7158" width="17.85546875" style="254" customWidth="1"/>
    <col min="7159" max="7159" width="1.85546875" style="254" customWidth="1"/>
    <col min="7160" max="7163" width="3.28515625" style="254" customWidth="1"/>
    <col min="7164" max="7164" width="1.85546875" style="254" customWidth="1"/>
    <col min="7165" max="7165" width="12.42578125" style="254" customWidth="1"/>
    <col min="7166" max="7166" width="1.85546875" style="254" customWidth="1"/>
    <col min="7167" max="7169" width="3" style="254" customWidth="1"/>
    <col min="7170" max="7170" width="4.42578125" style="254" customWidth="1"/>
    <col min="7171" max="7172" width="3" style="254" customWidth="1"/>
    <col min="7173" max="7178" width="3.28515625" style="254" customWidth="1"/>
    <col min="7179" max="7180" width="9.140625" style="254" customWidth="1"/>
    <col min="7181" max="7184" width="3.28515625" style="254" customWidth="1"/>
    <col min="7185" max="7185" width="4.140625" style="254" customWidth="1"/>
    <col min="7186" max="7398" width="10.28515625" style="254"/>
    <col min="7399" max="7407" width="9.140625" style="254" customWidth="1"/>
    <col min="7408" max="7408" width="1" style="254" customWidth="1"/>
    <col min="7409" max="7412" width="3.28515625" style="254" customWidth="1"/>
    <col min="7413" max="7413" width="1.85546875" style="254" customWidth="1"/>
    <col min="7414" max="7414" width="17.85546875" style="254" customWidth="1"/>
    <col min="7415" max="7415" width="1.85546875" style="254" customWidth="1"/>
    <col min="7416" max="7419" width="3.28515625" style="254" customWidth="1"/>
    <col min="7420" max="7420" width="1.85546875" style="254" customWidth="1"/>
    <col min="7421" max="7421" width="12.42578125" style="254" customWidth="1"/>
    <col min="7422" max="7422" width="1.85546875" style="254" customWidth="1"/>
    <col min="7423" max="7425" width="3" style="254" customWidth="1"/>
    <col min="7426" max="7426" width="4.42578125" style="254" customWidth="1"/>
    <col min="7427" max="7428" width="3" style="254" customWidth="1"/>
    <col min="7429" max="7434" width="3.28515625" style="254" customWidth="1"/>
    <col min="7435" max="7436" width="9.140625" style="254" customWidth="1"/>
    <col min="7437" max="7440" width="3.28515625" style="254" customWidth="1"/>
    <col min="7441" max="7441" width="4.140625" style="254" customWidth="1"/>
    <col min="7442" max="7654" width="10.28515625" style="254"/>
    <col min="7655" max="7663" width="9.140625" style="254" customWidth="1"/>
    <col min="7664" max="7664" width="1" style="254" customWidth="1"/>
    <col min="7665" max="7668" width="3.28515625" style="254" customWidth="1"/>
    <col min="7669" max="7669" width="1.85546875" style="254" customWidth="1"/>
    <col min="7670" max="7670" width="17.85546875" style="254" customWidth="1"/>
    <col min="7671" max="7671" width="1.85546875" style="254" customWidth="1"/>
    <col min="7672" max="7675" width="3.28515625" style="254" customWidth="1"/>
    <col min="7676" max="7676" width="1.85546875" style="254" customWidth="1"/>
    <col min="7677" max="7677" width="12.42578125" style="254" customWidth="1"/>
    <col min="7678" max="7678" width="1.85546875" style="254" customWidth="1"/>
    <col min="7679" max="7681" width="3" style="254" customWidth="1"/>
    <col min="7682" max="7682" width="4.42578125" style="254" customWidth="1"/>
    <col min="7683" max="7684" width="3" style="254" customWidth="1"/>
    <col min="7685" max="7690" width="3.28515625" style="254" customWidth="1"/>
    <col min="7691" max="7692" width="9.140625" style="254" customWidth="1"/>
    <col min="7693" max="7696" width="3.28515625" style="254" customWidth="1"/>
    <col min="7697" max="7697" width="4.140625" style="254" customWidth="1"/>
    <col min="7698" max="7910" width="10.28515625" style="254"/>
    <col min="7911" max="7919" width="9.140625" style="254" customWidth="1"/>
    <col min="7920" max="7920" width="1" style="254" customWidth="1"/>
    <col min="7921" max="7924" width="3.28515625" style="254" customWidth="1"/>
    <col min="7925" max="7925" width="1.85546875" style="254" customWidth="1"/>
    <col min="7926" max="7926" width="17.85546875" style="254" customWidth="1"/>
    <col min="7927" max="7927" width="1.85546875" style="254" customWidth="1"/>
    <col min="7928" max="7931" width="3.28515625" style="254" customWidth="1"/>
    <col min="7932" max="7932" width="1.85546875" style="254" customWidth="1"/>
    <col min="7933" max="7933" width="12.42578125" style="254" customWidth="1"/>
    <col min="7934" max="7934" width="1.85546875" style="254" customWidth="1"/>
    <col min="7935" max="7937" width="3" style="254" customWidth="1"/>
    <col min="7938" max="7938" width="4.42578125" style="254" customWidth="1"/>
    <col min="7939" max="7940" width="3" style="254" customWidth="1"/>
    <col min="7941" max="7946" width="3.28515625" style="254" customWidth="1"/>
    <col min="7947" max="7948" width="9.140625" style="254" customWidth="1"/>
    <col min="7949" max="7952" width="3.28515625" style="254" customWidth="1"/>
    <col min="7953" max="7953" width="4.140625" style="254" customWidth="1"/>
    <col min="7954" max="8166" width="10.28515625" style="254"/>
    <col min="8167" max="8175" width="9.140625" style="254" customWidth="1"/>
    <col min="8176" max="8176" width="1" style="254" customWidth="1"/>
    <col min="8177" max="8180" width="3.28515625" style="254" customWidth="1"/>
    <col min="8181" max="8181" width="1.85546875" style="254" customWidth="1"/>
    <col min="8182" max="8182" width="17.85546875" style="254" customWidth="1"/>
    <col min="8183" max="8183" width="1.85546875" style="254" customWidth="1"/>
    <col min="8184" max="8187" width="3.28515625" style="254" customWidth="1"/>
    <col min="8188" max="8188" width="1.85546875" style="254" customWidth="1"/>
    <col min="8189" max="8189" width="12.42578125" style="254" customWidth="1"/>
    <col min="8190" max="8190" width="1.85546875" style="254" customWidth="1"/>
    <col min="8191" max="8193" width="3" style="254" customWidth="1"/>
    <col min="8194" max="8194" width="4.42578125" style="254" customWidth="1"/>
    <col min="8195" max="8196" width="3" style="254" customWidth="1"/>
    <col min="8197" max="8202" width="3.28515625" style="254" customWidth="1"/>
    <col min="8203" max="8204" width="9.140625" style="254" customWidth="1"/>
    <col min="8205" max="8208" width="3.28515625" style="254" customWidth="1"/>
    <col min="8209" max="8209" width="4.140625" style="254" customWidth="1"/>
    <col min="8210" max="8422" width="10.28515625" style="254"/>
    <col min="8423" max="8431" width="9.140625" style="254" customWidth="1"/>
    <col min="8432" max="8432" width="1" style="254" customWidth="1"/>
    <col min="8433" max="8436" width="3.28515625" style="254" customWidth="1"/>
    <col min="8437" max="8437" width="1.85546875" style="254" customWidth="1"/>
    <col min="8438" max="8438" width="17.85546875" style="254" customWidth="1"/>
    <col min="8439" max="8439" width="1.85546875" style="254" customWidth="1"/>
    <col min="8440" max="8443" width="3.28515625" style="254" customWidth="1"/>
    <col min="8444" max="8444" width="1.85546875" style="254" customWidth="1"/>
    <col min="8445" max="8445" width="12.42578125" style="254" customWidth="1"/>
    <col min="8446" max="8446" width="1.85546875" style="254" customWidth="1"/>
    <col min="8447" max="8449" width="3" style="254" customWidth="1"/>
    <col min="8450" max="8450" width="4.42578125" style="254" customWidth="1"/>
    <col min="8451" max="8452" width="3" style="254" customWidth="1"/>
    <col min="8453" max="8458" width="3.28515625" style="254" customWidth="1"/>
    <col min="8459" max="8460" width="9.140625" style="254" customWidth="1"/>
    <col min="8461" max="8464" width="3.28515625" style="254" customWidth="1"/>
    <col min="8465" max="8465" width="4.140625" style="254" customWidth="1"/>
    <col min="8466" max="8678" width="10.28515625" style="254"/>
    <col min="8679" max="8687" width="9.140625" style="254" customWidth="1"/>
    <col min="8688" max="8688" width="1" style="254" customWidth="1"/>
    <col min="8689" max="8692" width="3.28515625" style="254" customWidth="1"/>
    <col min="8693" max="8693" width="1.85546875" style="254" customWidth="1"/>
    <col min="8694" max="8694" width="17.85546875" style="254" customWidth="1"/>
    <col min="8695" max="8695" width="1.85546875" style="254" customWidth="1"/>
    <col min="8696" max="8699" width="3.28515625" style="254" customWidth="1"/>
    <col min="8700" max="8700" width="1.85546875" style="254" customWidth="1"/>
    <col min="8701" max="8701" width="12.42578125" style="254" customWidth="1"/>
    <col min="8702" max="8702" width="1.85546875" style="254" customWidth="1"/>
    <col min="8703" max="8705" width="3" style="254" customWidth="1"/>
    <col min="8706" max="8706" width="4.42578125" style="254" customWidth="1"/>
    <col min="8707" max="8708" width="3" style="254" customWidth="1"/>
    <col min="8709" max="8714" width="3.28515625" style="254" customWidth="1"/>
    <col min="8715" max="8716" width="9.140625" style="254" customWidth="1"/>
    <col min="8717" max="8720" width="3.28515625" style="254" customWidth="1"/>
    <col min="8721" max="8721" width="4.140625" style="254" customWidth="1"/>
    <col min="8722" max="8934" width="10.28515625" style="254"/>
    <col min="8935" max="8943" width="9.140625" style="254" customWidth="1"/>
    <col min="8944" max="8944" width="1" style="254" customWidth="1"/>
    <col min="8945" max="8948" width="3.28515625" style="254" customWidth="1"/>
    <col min="8949" max="8949" width="1.85546875" style="254" customWidth="1"/>
    <col min="8950" max="8950" width="17.85546875" style="254" customWidth="1"/>
    <col min="8951" max="8951" width="1.85546875" style="254" customWidth="1"/>
    <col min="8952" max="8955" width="3.28515625" style="254" customWidth="1"/>
    <col min="8956" max="8956" width="1.85546875" style="254" customWidth="1"/>
    <col min="8957" max="8957" width="12.42578125" style="254" customWidth="1"/>
    <col min="8958" max="8958" width="1.85546875" style="254" customWidth="1"/>
    <col min="8959" max="8961" width="3" style="254" customWidth="1"/>
    <col min="8962" max="8962" width="4.42578125" style="254" customWidth="1"/>
    <col min="8963" max="8964" width="3" style="254" customWidth="1"/>
    <col min="8965" max="8970" width="3.28515625" style="254" customWidth="1"/>
    <col min="8971" max="8972" width="9.140625" style="254" customWidth="1"/>
    <col min="8973" max="8976" width="3.28515625" style="254" customWidth="1"/>
    <col min="8977" max="8977" width="4.140625" style="254" customWidth="1"/>
    <col min="8978" max="9190" width="10.28515625" style="254"/>
    <col min="9191" max="9199" width="9.140625" style="254" customWidth="1"/>
    <col min="9200" max="9200" width="1" style="254" customWidth="1"/>
    <col min="9201" max="9204" width="3.28515625" style="254" customWidth="1"/>
    <col min="9205" max="9205" width="1.85546875" style="254" customWidth="1"/>
    <col min="9206" max="9206" width="17.85546875" style="254" customWidth="1"/>
    <col min="9207" max="9207" width="1.85546875" style="254" customWidth="1"/>
    <col min="9208" max="9211" width="3.28515625" style="254" customWidth="1"/>
    <col min="9212" max="9212" width="1.85546875" style="254" customWidth="1"/>
    <col min="9213" max="9213" width="12.42578125" style="254" customWidth="1"/>
    <col min="9214" max="9214" width="1.85546875" style="254" customWidth="1"/>
    <col min="9215" max="9217" width="3" style="254" customWidth="1"/>
    <col min="9218" max="9218" width="4.42578125" style="254" customWidth="1"/>
    <col min="9219" max="9220" width="3" style="254" customWidth="1"/>
    <col min="9221" max="9226" width="3.28515625" style="254" customWidth="1"/>
    <col min="9227" max="9228" width="9.140625" style="254" customWidth="1"/>
    <col min="9229" max="9232" width="3.28515625" style="254" customWidth="1"/>
    <col min="9233" max="9233" width="4.140625" style="254" customWidth="1"/>
    <col min="9234" max="9446" width="10.28515625" style="254"/>
    <col min="9447" max="9455" width="9.140625" style="254" customWidth="1"/>
    <col min="9456" max="9456" width="1" style="254" customWidth="1"/>
    <col min="9457" max="9460" width="3.28515625" style="254" customWidth="1"/>
    <col min="9461" max="9461" width="1.85546875" style="254" customWidth="1"/>
    <col min="9462" max="9462" width="17.85546875" style="254" customWidth="1"/>
    <col min="9463" max="9463" width="1.85546875" style="254" customWidth="1"/>
    <col min="9464" max="9467" width="3.28515625" style="254" customWidth="1"/>
    <col min="9468" max="9468" width="1.85546875" style="254" customWidth="1"/>
    <col min="9469" max="9469" width="12.42578125" style="254" customWidth="1"/>
    <col min="9470" max="9470" width="1.85546875" style="254" customWidth="1"/>
    <col min="9471" max="9473" width="3" style="254" customWidth="1"/>
    <col min="9474" max="9474" width="4.42578125" style="254" customWidth="1"/>
    <col min="9475" max="9476" width="3" style="254" customWidth="1"/>
    <col min="9477" max="9482" width="3.28515625" style="254" customWidth="1"/>
    <col min="9483" max="9484" width="9.140625" style="254" customWidth="1"/>
    <col min="9485" max="9488" width="3.28515625" style="254" customWidth="1"/>
    <col min="9489" max="9489" width="4.140625" style="254" customWidth="1"/>
    <col min="9490" max="9702" width="10.28515625" style="254"/>
    <col min="9703" max="9711" width="9.140625" style="254" customWidth="1"/>
    <col min="9712" max="9712" width="1" style="254" customWidth="1"/>
    <col min="9713" max="9716" width="3.28515625" style="254" customWidth="1"/>
    <col min="9717" max="9717" width="1.85546875" style="254" customWidth="1"/>
    <col min="9718" max="9718" width="17.85546875" style="254" customWidth="1"/>
    <col min="9719" max="9719" width="1.85546875" style="254" customWidth="1"/>
    <col min="9720" max="9723" width="3.28515625" style="254" customWidth="1"/>
    <col min="9724" max="9724" width="1.85546875" style="254" customWidth="1"/>
    <col min="9725" max="9725" width="12.42578125" style="254" customWidth="1"/>
    <col min="9726" max="9726" width="1.85546875" style="254" customWidth="1"/>
    <col min="9727" max="9729" width="3" style="254" customWidth="1"/>
    <col min="9730" max="9730" width="4.42578125" style="254" customWidth="1"/>
    <col min="9731" max="9732" width="3" style="254" customWidth="1"/>
    <col min="9733" max="9738" width="3.28515625" style="254" customWidth="1"/>
    <col min="9739" max="9740" width="9.140625" style="254" customWidth="1"/>
    <col min="9741" max="9744" width="3.28515625" style="254" customWidth="1"/>
    <col min="9745" max="9745" width="4.140625" style="254" customWidth="1"/>
    <col min="9746" max="9958" width="10.28515625" style="254"/>
    <col min="9959" max="9967" width="9.140625" style="254" customWidth="1"/>
    <col min="9968" max="9968" width="1" style="254" customWidth="1"/>
    <col min="9969" max="9972" width="3.28515625" style="254" customWidth="1"/>
    <col min="9973" max="9973" width="1.85546875" style="254" customWidth="1"/>
    <col min="9974" max="9974" width="17.85546875" style="254" customWidth="1"/>
    <col min="9975" max="9975" width="1.85546875" style="254" customWidth="1"/>
    <col min="9976" max="9979" width="3.28515625" style="254" customWidth="1"/>
    <col min="9980" max="9980" width="1.85546875" style="254" customWidth="1"/>
    <col min="9981" max="9981" width="12.42578125" style="254" customWidth="1"/>
    <col min="9982" max="9982" width="1.85546875" style="254" customWidth="1"/>
    <col min="9983" max="9985" width="3" style="254" customWidth="1"/>
    <col min="9986" max="9986" width="4.42578125" style="254" customWidth="1"/>
    <col min="9987" max="9988" width="3" style="254" customWidth="1"/>
    <col min="9989" max="9994" width="3.28515625" style="254" customWidth="1"/>
    <col min="9995" max="9996" width="9.140625" style="254" customWidth="1"/>
    <col min="9997" max="10000" width="3.28515625" style="254" customWidth="1"/>
    <col min="10001" max="10001" width="4.140625" style="254" customWidth="1"/>
    <col min="10002" max="10214" width="10.28515625" style="254"/>
    <col min="10215" max="10223" width="9.140625" style="254" customWidth="1"/>
    <col min="10224" max="10224" width="1" style="254" customWidth="1"/>
    <col min="10225" max="10228" width="3.28515625" style="254" customWidth="1"/>
    <col min="10229" max="10229" width="1.85546875" style="254" customWidth="1"/>
    <col min="10230" max="10230" width="17.85546875" style="254" customWidth="1"/>
    <col min="10231" max="10231" width="1.85546875" style="254" customWidth="1"/>
    <col min="10232" max="10235" width="3.28515625" style="254" customWidth="1"/>
    <col min="10236" max="10236" width="1.85546875" style="254" customWidth="1"/>
    <col min="10237" max="10237" width="12.42578125" style="254" customWidth="1"/>
    <col min="10238" max="10238" width="1.85546875" style="254" customWidth="1"/>
    <col min="10239" max="10241" width="3" style="254" customWidth="1"/>
    <col min="10242" max="10242" width="4.42578125" style="254" customWidth="1"/>
    <col min="10243" max="10244" width="3" style="254" customWidth="1"/>
    <col min="10245" max="10250" width="3.28515625" style="254" customWidth="1"/>
    <col min="10251" max="10252" width="9.140625" style="254" customWidth="1"/>
    <col min="10253" max="10256" width="3.28515625" style="254" customWidth="1"/>
    <col min="10257" max="10257" width="4.140625" style="254" customWidth="1"/>
    <col min="10258" max="10470" width="10.28515625" style="254"/>
    <col min="10471" max="10479" width="9.140625" style="254" customWidth="1"/>
    <col min="10480" max="10480" width="1" style="254" customWidth="1"/>
    <col min="10481" max="10484" width="3.28515625" style="254" customWidth="1"/>
    <col min="10485" max="10485" width="1.85546875" style="254" customWidth="1"/>
    <col min="10486" max="10486" width="17.85546875" style="254" customWidth="1"/>
    <col min="10487" max="10487" width="1.85546875" style="254" customWidth="1"/>
    <col min="10488" max="10491" width="3.28515625" style="254" customWidth="1"/>
    <col min="10492" max="10492" width="1.85546875" style="254" customWidth="1"/>
    <col min="10493" max="10493" width="12.42578125" style="254" customWidth="1"/>
    <col min="10494" max="10494" width="1.85546875" style="254" customWidth="1"/>
    <col min="10495" max="10497" width="3" style="254" customWidth="1"/>
    <col min="10498" max="10498" width="4.42578125" style="254" customWidth="1"/>
    <col min="10499" max="10500" width="3" style="254" customWidth="1"/>
    <col min="10501" max="10506" width="3.28515625" style="254" customWidth="1"/>
    <col min="10507" max="10508" width="9.140625" style="254" customWidth="1"/>
    <col min="10509" max="10512" width="3.28515625" style="254" customWidth="1"/>
    <col min="10513" max="10513" width="4.140625" style="254" customWidth="1"/>
    <col min="10514" max="10726" width="10.28515625" style="254"/>
    <col min="10727" max="10735" width="9.140625" style="254" customWidth="1"/>
    <col min="10736" max="10736" width="1" style="254" customWidth="1"/>
    <col min="10737" max="10740" width="3.28515625" style="254" customWidth="1"/>
    <col min="10741" max="10741" width="1.85546875" style="254" customWidth="1"/>
    <col min="10742" max="10742" width="17.85546875" style="254" customWidth="1"/>
    <col min="10743" max="10743" width="1.85546875" style="254" customWidth="1"/>
    <col min="10744" max="10747" width="3.28515625" style="254" customWidth="1"/>
    <col min="10748" max="10748" width="1.85546875" style="254" customWidth="1"/>
    <col min="10749" max="10749" width="12.42578125" style="254" customWidth="1"/>
    <col min="10750" max="10750" width="1.85546875" style="254" customWidth="1"/>
    <col min="10751" max="10753" width="3" style="254" customWidth="1"/>
    <col min="10754" max="10754" width="4.42578125" style="254" customWidth="1"/>
    <col min="10755" max="10756" width="3" style="254" customWidth="1"/>
    <col min="10757" max="10762" width="3.28515625" style="254" customWidth="1"/>
    <col min="10763" max="10764" width="9.140625" style="254" customWidth="1"/>
    <col min="10765" max="10768" width="3.28515625" style="254" customWidth="1"/>
    <col min="10769" max="10769" width="4.140625" style="254" customWidth="1"/>
    <col min="10770" max="10982" width="10.28515625" style="254"/>
    <col min="10983" max="10991" width="9.140625" style="254" customWidth="1"/>
    <col min="10992" max="10992" width="1" style="254" customWidth="1"/>
    <col min="10993" max="10996" width="3.28515625" style="254" customWidth="1"/>
    <col min="10997" max="10997" width="1.85546875" style="254" customWidth="1"/>
    <col min="10998" max="10998" width="17.85546875" style="254" customWidth="1"/>
    <col min="10999" max="10999" width="1.85546875" style="254" customWidth="1"/>
    <col min="11000" max="11003" width="3.28515625" style="254" customWidth="1"/>
    <col min="11004" max="11004" width="1.85546875" style="254" customWidth="1"/>
    <col min="11005" max="11005" width="12.42578125" style="254" customWidth="1"/>
    <col min="11006" max="11006" width="1.85546875" style="254" customWidth="1"/>
    <col min="11007" max="11009" width="3" style="254" customWidth="1"/>
    <col min="11010" max="11010" width="4.42578125" style="254" customWidth="1"/>
    <col min="11011" max="11012" width="3" style="254" customWidth="1"/>
    <col min="11013" max="11018" width="3.28515625" style="254" customWidth="1"/>
    <col min="11019" max="11020" width="9.140625" style="254" customWidth="1"/>
    <col min="11021" max="11024" width="3.28515625" style="254" customWidth="1"/>
    <col min="11025" max="11025" width="4.140625" style="254" customWidth="1"/>
    <col min="11026" max="11238" width="10.28515625" style="254"/>
    <col min="11239" max="11247" width="9.140625" style="254" customWidth="1"/>
    <col min="11248" max="11248" width="1" style="254" customWidth="1"/>
    <col min="11249" max="11252" width="3.28515625" style="254" customWidth="1"/>
    <col min="11253" max="11253" width="1.85546875" style="254" customWidth="1"/>
    <col min="11254" max="11254" width="17.85546875" style="254" customWidth="1"/>
    <col min="11255" max="11255" width="1.85546875" style="254" customWidth="1"/>
    <col min="11256" max="11259" width="3.28515625" style="254" customWidth="1"/>
    <col min="11260" max="11260" width="1.85546875" style="254" customWidth="1"/>
    <col min="11261" max="11261" width="12.42578125" style="254" customWidth="1"/>
    <col min="11262" max="11262" width="1.85546875" style="254" customWidth="1"/>
    <col min="11263" max="11265" width="3" style="254" customWidth="1"/>
    <col min="11266" max="11266" width="4.42578125" style="254" customWidth="1"/>
    <col min="11267" max="11268" width="3" style="254" customWidth="1"/>
    <col min="11269" max="11274" width="3.28515625" style="254" customWidth="1"/>
    <col min="11275" max="11276" width="9.140625" style="254" customWidth="1"/>
    <col min="11277" max="11280" width="3.28515625" style="254" customWidth="1"/>
    <col min="11281" max="11281" width="4.140625" style="254" customWidth="1"/>
    <col min="11282" max="11494" width="10.28515625" style="254"/>
    <col min="11495" max="11503" width="9.140625" style="254" customWidth="1"/>
    <col min="11504" max="11504" width="1" style="254" customWidth="1"/>
    <col min="11505" max="11508" width="3.28515625" style="254" customWidth="1"/>
    <col min="11509" max="11509" width="1.85546875" style="254" customWidth="1"/>
    <col min="11510" max="11510" width="17.85546875" style="254" customWidth="1"/>
    <col min="11511" max="11511" width="1.85546875" style="254" customWidth="1"/>
    <col min="11512" max="11515" width="3.28515625" style="254" customWidth="1"/>
    <col min="11516" max="11516" width="1.85546875" style="254" customWidth="1"/>
    <col min="11517" max="11517" width="12.42578125" style="254" customWidth="1"/>
    <col min="11518" max="11518" width="1.85546875" style="254" customWidth="1"/>
    <col min="11519" max="11521" width="3" style="254" customWidth="1"/>
    <col min="11522" max="11522" width="4.42578125" style="254" customWidth="1"/>
    <col min="11523" max="11524" width="3" style="254" customWidth="1"/>
    <col min="11525" max="11530" width="3.28515625" style="254" customWidth="1"/>
    <col min="11531" max="11532" width="9.140625" style="254" customWidth="1"/>
    <col min="11533" max="11536" width="3.28515625" style="254" customWidth="1"/>
    <col min="11537" max="11537" width="4.140625" style="254" customWidth="1"/>
    <col min="11538" max="11750" width="10.28515625" style="254"/>
    <col min="11751" max="11759" width="9.140625" style="254" customWidth="1"/>
    <col min="11760" max="11760" width="1" style="254" customWidth="1"/>
    <col min="11761" max="11764" width="3.28515625" style="254" customWidth="1"/>
    <col min="11765" max="11765" width="1.85546875" style="254" customWidth="1"/>
    <col min="11766" max="11766" width="17.85546875" style="254" customWidth="1"/>
    <col min="11767" max="11767" width="1.85546875" style="254" customWidth="1"/>
    <col min="11768" max="11771" width="3.28515625" style="254" customWidth="1"/>
    <col min="11772" max="11772" width="1.85546875" style="254" customWidth="1"/>
    <col min="11773" max="11773" width="12.42578125" style="254" customWidth="1"/>
    <col min="11774" max="11774" width="1.85546875" style="254" customWidth="1"/>
    <col min="11775" max="11777" width="3" style="254" customWidth="1"/>
    <col min="11778" max="11778" width="4.42578125" style="254" customWidth="1"/>
    <col min="11779" max="11780" width="3" style="254" customWidth="1"/>
    <col min="11781" max="11786" width="3.28515625" style="254" customWidth="1"/>
    <col min="11787" max="11788" width="9.140625" style="254" customWidth="1"/>
    <col min="11789" max="11792" width="3.28515625" style="254" customWidth="1"/>
    <col min="11793" max="11793" width="4.140625" style="254" customWidth="1"/>
    <col min="11794" max="12006" width="10.28515625" style="254"/>
    <col min="12007" max="12015" width="9.140625" style="254" customWidth="1"/>
    <col min="12016" max="12016" width="1" style="254" customWidth="1"/>
    <col min="12017" max="12020" width="3.28515625" style="254" customWidth="1"/>
    <col min="12021" max="12021" width="1.85546875" style="254" customWidth="1"/>
    <col min="12022" max="12022" width="17.85546875" style="254" customWidth="1"/>
    <col min="12023" max="12023" width="1.85546875" style="254" customWidth="1"/>
    <col min="12024" max="12027" width="3.28515625" style="254" customWidth="1"/>
    <col min="12028" max="12028" width="1.85546875" style="254" customWidth="1"/>
    <col min="12029" max="12029" width="12.42578125" style="254" customWidth="1"/>
    <col min="12030" max="12030" width="1.85546875" style="254" customWidth="1"/>
    <col min="12031" max="12033" width="3" style="254" customWidth="1"/>
    <col min="12034" max="12034" width="4.42578125" style="254" customWidth="1"/>
    <col min="12035" max="12036" width="3" style="254" customWidth="1"/>
    <col min="12037" max="12042" width="3.28515625" style="254" customWidth="1"/>
    <col min="12043" max="12044" width="9.140625" style="254" customWidth="1"/>
    <col min="12045" max="12048" width="3.28515625" style="254" customWidth="1"/>
    <col min="12049" max="12049" width="4.140625" style="254" customWidth="1"/>
    <col min="12050" max="12262" width="10.28515625" style="254"/>
    <col min="12263" max="12271" width="9.140625" style="254" customWidth="1"/>
    <col min="12272" max="12272" width="1" style="254" customWidth="1"/>
    <col min="12273" max="12276" width="3.28515625" style="254" customWidth="1"/>
    <col min="12277" max="12277" width="1.85546875" style="254" customWidth="1"/>
    <col min="12278" max="12278" width="17.85546875" style="254" customWidth="1"/>
    <col min="12279" max="12279" width="1.85546875" style="254" customWidth="1"/>
    <col min="12280" max="12283" width="3.28515625" style="254" customWidth="1"/>
    <col min="12284" max="12284" width="1.85546875" style="254" customWidth="1"/>
    <col min="12285" max="12285" width="12.42578125" style="254" customWidth="1"/>
    <col min="12286" max="12286" width="1.85546875" style="254" customWidth="1"/>
    <col min="12287" max="12289" width="3" style="254" customWidth="1"/>
    <col min="12290" max="12290" width="4.42578125" style="254" customWidth="1"/>
    <col min="12291" max="12292" width="3" style="254" customWidth="1"/>
    <col min="12293" max="12298" width="3.28515625" style="254" customWidth="1"/>
    <col min="12299" max="12300" width="9.140625" style="254" customWidth="1"/>
    <col min="12301" max="12304" width="3.28515625" style="254" customWidth="1"/>
    <col min="12305" max="12305" width="4.140625" style="254" customWidth="1"/>
    <col min="12306" max="12518" width="10.28515625" style="254"/>
    <col min="12519" max="12527" width="9.140625" style="254" customWidth="1"/>
    <col min="12528" max="12528" width="1" style="254" customWidth="1"/>
    <col min="12529" max="12532" width="3.28515625" style="254" customWidth="1"/>
    <col min="12533" max="12533" width="1.85546875" style="254" customWidth="1"/>
    <col min="12534" max="12534" width="17.85546875" style="254" customWidth="1"/>
    <col min="12535" max="12535" width="1.85546875" style="254" customWidth="1"/>
    <col min="12536" max="12539" width="3.28515625" style="254" customWidth="1"/>
    <col min="12540" max="12540" width="1.85546875" style="254" customWidth="1"/>
    <col min="12541" max="12541" width="12.42578125" style="254" customWidth="1"/>
    <col min="12542" max="12542" width="1.85546875" style="254" customWidth="1"/>
    <col min="12543" max="12545" width="3" style="254" customWidth="1"/>
    <col min="12546" max="12546" width="4.42578125" style="254" customWidth="1"/>
    <col min="12547" max="12548" width="3" style="254" customWidth="1"/>
    <col min="12549" max="12554" width="3.28515625" style="254" customWidth="1"/>
    <col min="12555" max="12556" width="9.140625" style="254" customWidth="1"/>
    <col min="12557" max="12560" width="3.28515625" style="254" customWidth="1"/>
    <col min="12561" max="12561" width="4.140625" style="254" customWidth="1"/>
    <col min="12562" max="12774" width="10.28515625" style="254"/>
    <col min="12775" max="12783" width="9.140625" style="254" customWidth="1"/>
    <col min="12784" max="12784" width="1" style="254" customWidth="1"/>
    <col min="12785" max="12788" width="3.28515625" style="254" customWidth="1"/>
    <col min="12789" max="12789" width="1.85546875" style="254" customWidth="1"/>
    <col min="12790" max="12790" width="17.85546875" style="254" customWidth="1"/>
    <col min="12791" max="12791" width="1.85546875" style="254" customWidth="1"/>
    <col min="12792" max="12795" width="3.28515625" style="254" customWidth="1"/>
    <col min="12796" max="12796" width="1.85546875" style="254" customWidth="1"/>
    <col min="12797" max="12797" width="12.42578125" style="254" customWidth="1"/>
    <col min="12798" max="12798" width="1.85546875" style="254" customWidth="1"/>
    <col min="12799" max="12801" width="3" style="254" customWidth="1"/>
    <col min="12802" max="12802" width="4.42578125" style="254" customWidth="1"/>
    <col min="12803" max="12804" width="3" style="254" customWidth="1"/>
    <col min="12805" max="12810" width="3.28515625" style="254" customWidth="1"/>
    <col min="12811" max="12812" width="9.140625" style="254" customWidth="1"/>
    <col min="12813" max="12816" width="3.28515625" style="254" customWidth="1"/>
    <col min="12817" max="12817" width="4.140625" style="254" customWidth="1"/>
    <col min="12818" max="13030" width="10.28515625" style="254"/>
    <col min="13031" max="13039" width="9.140625" style="254" customWidth="1"/>
    <col min="13040" max="13040" width="1" style="254" customWidth="1"/>
    <col min="13041" max="13044" width="3.28515625" style="254" customWidth="1"/>
    <col min="13045" max="13045" width="1.85546875" style="254" customWidth="1"/>
    <col min="13046" max="13046" width="17.85546875" style="254" customWidth="1"/>
    <col min="13047" max="13047" width="1.85546875" style="254" customWidth="1"/>
    <col min="13048" max="13051" width="3.28515625" style="254" customWidth="1"/>
    <col min="13052" max="13052" width="1.85546875" style="254" customWidth="1"/>
    <col min="13053" max="13053" width="12.42578125" style="254" customWidth="1"/>
    <col min="13054" max="13054" width="1.85546875" style="254" customWidth="1"/>
    <col min="13055" max="13057" width="3" style="254" customWidth="1"/>
    <col min="13058" max="13058" width="4.42578125" style="254" customWidth="1"/>
    <col min="13059" max="13060" width="3" style="254" customWidth="1"/>
    <col min="13061" max="13066" width="3.28515625" style="254" customWidth="1"/>
    <col min="13067" max="13068" width="9.140625" style="254" customWidth="1"/>
    <col min="13069" max="13072" width="3.28515625" style="254" customWidth="1"/>
    <col min="13073" max="13073" width="4.140625" style="254" customWidth="1"/>
    <col min="13074" max="13286" width="10.28515625" style="254"/>
    <col min="13287" max="13295" width="9.140625" style="254" customWidth="1"/>
    <col min="13296" max="13296" width="1" style="254" customWidth="1"/>
    <col min="13297" max="13300" width="3.28515625" style="254" customWidth="1"/>
    <col min="13301" max="13301" width="1.85546875" style="254" customWidth="1"/>
    <col min="13302" max="13302" width="17.85546875" style="254" customWidth="1"/>
    <col min="13303" max="13303" width="1.85546875" style="254" customWidth="1"/>
    <col min="13304" max="13307" width="3.28515625" style="254" customWidth="1"/>
    <col min="13308" max="13308" width="1.85546875" style="254" customWidth="1"/>
    <col min="13309" max="13309" width="12.42578125" style="254" customWidth="1"/>
    <col min="13310" max="13310" width="1.85546875" style="254" customWidth="1"/>
    <col min="13311" max="13313" width="3" style="254" customWidth="1"/>
    <col min="13314" max="13314" width="4.42578125" style="254" customWidth="1"/>
    <col min="13315" max="13316" width="3" style="254" customWidth="1"/>
    <col min="13317" max="13322" width="3.28515625" style="254" customWidth="1"/>
    <col min="13323" max="13324" width="9.140625" style="254" customWidth="1"/>
    <col min="13325" max="13328" width="3.28515625" style="254" customWidth="1"/>
    <col min="13329" max="13329" width="4.140625" style="254" customWidth="1"/>
    <col min="13330" max="13542" width="10.28515625" style="254"/>
    <col min="13543" max="13551" width="9.140625" style="254" customWidth="1"/>
    <col min="13552" max="13552" width="1" style="254" customWidth="1"/>
    <col min="13553" max="13556" width="3.28515625" style="254" customWidth="1"/>
    <col min="13557" max="13557" width="1.85546875" style="254" customWidth="1"/>
    <col min="13558" max="13558" width="17.85546875" style="254" customWidth="1"/>
    <col min="13559" max="13559" width="1.85546875" style="254" customWidth="1"/>
    <col min="13560" max="13563" width="3.28515625" style="254" customWidth="1"/>
    <col min="13564" max="13564" width="1.85546875" style="254" customWidth="1"/>
    <col min="13565" max="13565" width="12.42578125" style="254" customWidth="1"/>
    <col min="13566" max="13566" width="1.85546875" style="254" customWidth="1"/>
    <col min="13567" max="13569" width="3" style="254" customWidth="1"/>
    <col min="13570" max="13570" width="4.42578125" style="254" customWidth="1"/>
    <col min="13571" max="13572" width="3" style="254" customWidth="1"/>
    <col min="13573" max="13578" width="3.28515625" style="254" customWidth="1"/>
    <col min="13579" max="13580" width="9.140625" style="254" customWidth="1"/>
    <col min="13581" max="13584" width="3.28515625" style="254" customWidth="1"/>
    <col min="13585" max="13585" width="4.140625" style="254" customWidth="1"/>
    <col min="13586" max="13798" width="10.28515625" style="254"/>
    <col min="13799" max="13807" width="9.140625" style="254" customWidth="1"/>
    <col min="13808" max="13808" width="1" style="254" customWidth="1"/>
    <col min="13809" max="13812" width="3.28515625" style="254" customWidth="1"/>
    <col min="13813" max="13813" width="1.85546875" style="254" customWidth="1"/>
    <col min="13814" max="13814" width="17.85546875" style="254" customWidth="1"/>
    <col min="13815" max="13815" width="1.85546875" style="254" customWidth="1"/>
    <col min="13816" max="13819" width="3.28515625" style="254" customWidth="1"/>
    <col min="13820" max="13820" width="1.85546875" style="254" customWidth="1"/>
    <col min="13821" max="13821" width="12.42578125" style="254" customWidth="1"/>
    <col min="13822" max="13822" width="1.85546875" style="254" customWidth="1"/>
    <col min="13823" max="13825" width="3" style="254" customWidth="1"/>
    <col min="13826" max="13826" width="4.42578125" style="254" customWidth="1"/>
    <col min="13827" max="13828" width="3" style="254" customWidth="1"/>
    <col min="13829" max="13834" width="3.28515625" style="254" customWidth="1"/>
    <col min="13835" max="13836" width="9.140625" style="254" customWidth="1"/>
    <col min="13837" max="13840" width="3.28515625" style="254" customWidth="1"/>
    <col min="13841" max="13841" width="4.140625" style="254" customWidth="1"/>
    <col min="13842" max="14054" width="10.28515625" style="254"/>
    <col min="14055" max="14063" width="9.140625" style="254" customWidth="1"/>
    <col min="14064" max="14064" width="1" style="254" customWidth="1"/>
    <col min="14065" max="14068" width="3.28515625" style="254" customWidth="1"/>
    <col min="14069" max="14069" width="1.85546875" style="254" customWidth="1"/>
    <col min="14070" max="14070" width="17.85546875" style="254" customWidth="1"/>
    <col min="14071" max="14071" width="1.85546875" style="254" customWidth="1"/>
    <col min="14072" max="14075" width="3.28515625" style="254" customWidth="1"/>
    <col min="14076" max="14076" width="1.85546875" style="254" customWidth="1"/>
    <col min="14077" max="14077" width="12.42578125" style="254" customWidth="1"/>
    <col min="14078" max="14078" width="1.85546875" style="254" customWidth="1"/>
    <col min="14079" max="14081" width="3" style="254" customWidth="1"/>
    <col min="14082" max="14082" width="4.42578125" style="254" customWidth="1"/>
    <col min="14083" max="14084" width="3" style="254" customWidth="1"/>
    <col min="14085" max="14090" width="3.28515625" style="254" customWidth="1"/>
    <col min="14091" max="14092" width="9.140625" style="254" customWidth="1"/>
    <col min="14093" max="14096" width="3.28515625" style="254" customWidth="1"/>
    <col min="14097" max="14097" width="4.140625" style="254" customWidth="1"/>
    <col min="14098" max="14310" width="10.28515625" style="254"/>
    <col min="14311" max="14319" width="9.140625" style="254" customWidth="1"/>
    <col min="14320" max="14320" width="1" style="254" customWidth="1"/>
    <col min="14321" max="14324" width="3.28515625" style="254" customWidth="1"/>
    <col min="14325" max="14325" width="1.85546875" style="254" customWidth="1"/>
    <col min="14326" max="14326" width="17.85546875" style="254" customWidth="1"/>
    <col min="14327" max="14327" width="1.85546875" style="254" customWidth="1"/>
    <col min="14328" max="14331" width="3.28515625" style="254" customWidth="1"/>
    <col min="14332" max="14332" width="1.85546875" style="254" customWidth="1"/>
    <col min="14333" max="14333" width="12.42578125" style="254" customWidth="1"/>
    <col min="14334" max="14334" width="1.85546875" style="254" customWidth="1"/>
    <col min="14335" max="14337" width="3" style="254" customWidth="1"/>
    <col min="14338" max="14338" width="4.42578125" style="254" customWidth="1"/>
    <col min="14339" max="14340" width="3" style="254" customWidth="1"/>
    <col min="14341" max="14346" width="3.28515625" style="254" customWidth="1"/>
    <col min="14347" max="14348" width="9.140625" style="254" customWidth="1"/>
    <col min="14349" max="14352" width="3.28515625" style="254" customWidth="1"/>
    <col min="14353" max="14353" width="4.140625" style="254" customWidth="1"/>
    <col min="14354" max="14566" width="10.28515625" style="254"/>
    <col min="14567" max="14575" width="9.140625" style="254" customWidth="1"/>
    <col min="14576" max="14576" width="1" style="254" customWidth="1"/>
    <col min="14577" max="14580" width="3.28515625" style="254" customWidth="1"/>
    <col min="14581" max="14581" width="1.85546875" style="254" customWidth="1"/>
    <col min="14582" max="14582" width="17.85546875" style="254" customWidth="1"/>
    <col min="14583" max="14583" width="1.85546875" style="254" customWidth="1"/>
    <col min="14584" max="14587" width="3.28515625" style="254" customWidth="1"/>
    <col min="14588" max="14588" width="1.85546875" style="254" customWidth="1"/>
    <col min="14589" max="14589" width="12.42578125" style="254" customWidth="1"/>
    <col min="14590" max="14590" width="1.85546875" style="254" customWidth="1"/>
    <col min="14591" max="14593" width="3" style="254" customWidth="1"/>
    <col min="14594" max="14594" width="4.42578125" style="254" customWidth="1"/>
    <col min="14595" max="14596" width="3" style="254" customWidth="1"/>
    <col min="14597" max="14602" width="3.28515625" style="254" customWidth="1"/>
    <col min="14603" max="14604" width="9.140625" style="254" customWidth="1"/>
    <col min="14605" max="14608" width="3.28515625" style="254" customWidth="1"/>
    <col min="14609" max="14609" width="4.140625" style="254" customWidth="1"/>
    <col min="14610" max="14822" width="10.28515625" style="254"/>
    <col min="14823" max="14831" width="9.140625" style="254" customWidth="1"/>
    <col min="14832" max="14832" width="1" style="254" customWidth="1"/>
    <col min="14833" max="14836" width="3.28515625" style="254" customWidth="1"/>
    <col min="14837" max="14837" width="1.85546875" style="254" customWidth="1"/>
    <col min="14838" max="14838" width="17.85546875" style="254" customWidth="1"/>
    <col min="14839" max="14839" width="1.85546875" style="254" customWidth="1"/>
    <col min="14840" max="14843" width="3.28515625" style="254" customWidth="1"/>
    <col min="14844" max="14844" width="1.85546875" style="254" customWidth="1"/>
    <col min="14845" max="14845" width="12.42578125" style="254" customWidth="1"/>
    <col min="14846" max="14846" width="1.85546875" style="254" customWidth="1"/>
    <col min="14847" max="14849" width="3" style="254" customWidth="1"/>
    <col min="14850" max="14850" width="4.42578125" style="254" customWidth="1"/>
    <col min="14851" max="14852" width="3" style="254" customWidth="1"/>
    <col min="14853" max="14858" width="3.28515625" style="254" customWidth="1"/>
    <col min="14859" max="14860" width="9.140625" style="254" customWidth="1"/>
    <col min="14861" max="14864" width="3.28515625" style="254" customWidth="1"/>
    <col min="14865" max="14865" width="4.140625" style="254" customWidth="1"/>
    <col min="14866" max="15078" width="10.28515625" style="254"/>
    <col min="15079" max="15087" width="9.140625" style="254" customWidth="1"/>
    <col min="15088" max="15088" width="1" style="254" customWidth="1"/>
    <col min="15089" max="15092" width="3.28515625" style="254" customWidth="1"/>
    <col min="15093" max="15093" width="1.85546875" style="254" customWidth="1"/>
    <col min="15094" max="15094" width="17.85546875" style="254" customWidth="1"/>
    <col min="15095" max="15095" width="1.85546875" style="254" customWidth="1"/>
    <col min="15096" max="15099" width="3.28515625" style="254" customWidth="1"/>
    <col min="15100" max="15100" width="1.85546875" style="254" customWidth="1"/>
    <col min="15101" max="15101" width="12.42578125" style="254" customWidth="1"/>
    <col min="15102" max="15102" width="1.85546875" style="254" customWidth="1"/>
    <col min="15103" max="15105" width="3" style="254" customWidth="1"/>
    <col min="15106" max="15106" width="4.42578125" style="254" customWidth="1"/>
    <col min="15107" max="15108" width="3" style="254" customWidth="1"/>
    <col min="15109" max="15114" width="3.28515625" style="254" customWidth="1"/>
    <col min="15115" max="15116" width="9.140625" style="254" customWidth="1"/>
    <col min="15117" max="15120" width="3.28515625" style="254" customWidth="1"/>
    <col min="15121" max="15121" width="4.140625" style="254" customWidth="1"/>
    <col min="15122" max="15334" width="10.28515625" style="254"/>
    <col min="15335" max="15343" width="9.140625" style="254" customWidth="1"/>
    <col min="15344" max="15344" width="1" style="254" customWidth="1"/>
    <col min="15345" max="15348" width="3.28515625" style="254" customWidth="1"/>
    <col min="15349" max="15349" width="1.85546875" style="254" customWidth="1"/>
    <col min="15350" max="15350" width="17.85546875" style="254" customWidth="1"/>
    <col min="15351" max="15351" width="1.85546875" style="254" customWidth="1"/>
    <col min="15352" max="15355" width="3.28515625" style="254" customWidth="1"/>
    <col min="15356" max="15356" width="1.85546875" style="254" customWidth="1"/>
    <col min="15357" max="15357" width="12.42578125" style="254" customWidth="1"/>
    <col min="15358" max="15358" width="1.85546875" style="254" customWidth="1"/>
    <col min="15359" max="15361" width="3" style="254" customWidth="1"/>
    <col min="15362" max="15362" width="4.42578125" style="254" customWidth="1"/>
    <col min="15363" max="15364" width="3" style="254" customWidth="1"/>
    <col min="15365" max="15370" width="3.28515625" style="254" customWidth="1"/>
    <col min="15371" max="15372" width="9.140625" style="254" customWidth="1"/>
    <col min="15373" max="15376" width="3.28515625" style="254" customWidth="1"/>
    <col min="15377" max="15377" width="4.140625" style="254" customWidth="1"/>
    <col min="15378" max="15590" width="10.28515625" style="254"/>
    <col min="15591" max="15599" width="9.140625" style="254" customWidth="1"/>
    <col min="15600" max="15600" width="1" style="254" customWidth="1"/>
    <col min="15601" max="15604" width="3.28515625" style="254" customWidth="1"/>
    <col min="15605" max="15605" width="1.85546875" style="254" customWidth="1"/>
    <col min="15606" max="15606" width="17.85546875" style="254" customWidth="1"/>
    <col min="15607" max="15607" width="1.85546875" style="254" customWidth="1"/>
    <col min="15608" max="15611" width="3.28515625" style="254" customWidth="1"/>
    <col min="15612" max="15612" width="1.85546875" style="254" customWidth="1"/>
    <col min="15613" max="15613" width="12.42578125" style="254" customWidth="1"/>
    <col min="15614" max="15614" width="1.85546875" style="254" customWidth="1"/>
    <col min="15615" max="15617" width="3" style="254" customWidth="1"/>
    <col min="15618" max="15618" width="4.42578125" style="254" customWidth="1"/>
    <col min="15619" max="15620" width="3" style="254" customWidth="1"/>
    <col min="15621" max="15626" width="3.28515625" style="254" customWidth="1"/>
    <col min="15627" max="15628" width="9.140625" style="254" customWidth="1"/>
    <col min="15629" max="15632" width="3.28515625" style="254" customWidth="1"/>
    <col min="15633" max="15633" width="4.140625" style="254" customWidth="1"/>
    <col min="15634" max="15846" width="10.28515625" style="254"/>
    <col min="15847" max="15855" width="9.140625" style="254" customWidth="1"/>
    <col min="15856" max="15856" width="1" style="254" customWidth="1"/>
    <col min="15857" max="15860" width="3.28515625" style="254" customWidth="1"/>
    <col min="15861" max="15861" width="1.85546875" style="254" customWidth="1"/>
    <col min="15862" max="15862" width="17.85546875" style="254" customWidth="1"/>
    <col min="15863" max="15863" width="1.85546875" style="254" customWidth="1"/>
    <col min="15864" max="15867" width="3.28515625" style="254" customWidth="1"/>
    <col min="15868" max="15868" width="1.85546875" style="254" customWidth="1"/>
    <col min="15869" max="15869" width="12.42578125" style="254" customWidth="1"/>
    <col min="15870" max="15870" width="1.85546875" style="254" customWidth="1"/>
    <col min="15871" max="15873" width="3" style="254" customWidth="1"/>
    <col min="15874" max="15874" width="4.42578125" style="254" customWidth="1"/>
    <col min="15875" max="15876" width="3" style="254" customWidth="1"/>
    <col min="15877" max="15882" width="3.28515625" style="254" customWidth="1"/>
    <col min="15883" max="15884" width="9.140625" style="254" customWidth="1"/>
    <col min="15885" max="15888" width="3.28515625" style="254" customWidth="1"/>
    <col min="15889" max="15889" width="4.140625" style="254" customWidth="1"/>
    <col min="15890" max="16102" width="10.28515625" style="254"/>
    <col min="16103" max="16111" width="9.140625" style="254" customWidth="1"/>
    <col min="16112" max="16112" width="1" style="254" customWidth="1"/>
    <col min="16113" max="16116" width="3.28515625" style="254" customWidth="1"/>
    <col min="16117" max="16117" width="1.85546875" style="254" customWidth="1"/>
    <col min="16118" max="16118" width="17.85546875" style="254" customWidth="1"/>
    <col min="16119" max="16119" width="1.85546875" style="254" customWidth="1"/>
    <col min="16120" max="16123" width="3.28515625" style="254" customWidth="1"/>
    <col min="16124" max="16124" width="1.85546875" style="254" customWidth="1"/>
    <col min="16125" max="16125" width="12.42578125" style="254" customWidth="1"/>
    <col min="16126" max="16126" width="1.85546875" style="254" customWidth="1"/>
    <col min="16127" max="16129" width="3" style="254" customWidth="1"/>
    <col min="16130" max="16130" width="4.42578125" style="254" customWidth="1"/>
    <col min="16131" max="16132" width="3" style="254" customWidth="1"/>
    <col min="16133" max="16138" width="3.28515625" style="254" customWidth="1"/>
    <col min="16139" max="16140" width="9.140625" style="254" customWidth="1"/>
    <col min="16141" max="16144" width="3.28515625" style="254" customWidth="1"/>
    <col min="16145" max="16145" width="4.140625" style="254" customWidth="1"/>
    <col min="16146" max="16384" width="10.28515625" style="254"/>
  </cols>
  <sheetData>
    <row r="1" spans="1:30" ht="15" customHeight="1">
      <c r="A1" s="251" t="s">
        <v>258</v>
      </c>
      <c r="C1" s="1"/>
      <c r="D1" s="253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Y1" s="255" t="s">
        <v>259</v>
      </c>
      <c r="Z1" s="256"/>
      <c r="AA1" s="256"/>
      <c r="AB1" s="257"/>
      <c r="AD1" s="254"/>
    </row>
    <row r="2" spans="1:30" ht="15.95" customHeight="1" thickBot="1">
      <c r="A2" s="252"/>
      <c r="C2" s="1"/>
      <c r="D2" s="253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Y2" s="259"/>
      <c r="Z2" s="260"/>
      <c r="AA2" s="260"/>
      <c r="AB2" s="261"/>
      <c r="AD2" s="254"/>
    </row>
    <row r="3" spans="1:30">
      <c r="A3" s="262" t="s">
        <v>260</v>
      </c>
      <c r="C3" s="1"/>
      <c r="D3" s="253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AD3" s="254"/>
    </row>
    <row r="4" spans="1:30">
      <c r="A4" s="262" t="s">
        <v>4445</v>
      </c>
      <c r="C4" s="1"/>
      <c r="D4" s="253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AD4" s="254"/>
    </row>
    <row r="5" spans="1:30">
      <c r="A5" s="252"/>
      <c r="C5" s="1"/>
      <c r="D5" s="253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AD5" s="254"/>
    </row>
    <row r="6" spans="1:30" ht="76.5" customHeight="1">
      <c r="A6" s="263" t="s">
        <v>4446</v>
      </c>
      <c r="C6" s="264"/>
      <c r="D6" s="265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7"/>
      <c r="AD6" s="268"/>
    </row>
    <row r="7" spans="1:30" ht="21" customHeight="1" thickBot="1">
      <c r="A7" s="269"/>
      <c r="B7" s="3"/>
      <c r="C7" s="3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67"/>
      <c r="AD7" s="268"/>
    </row>
    <row r="8" spans="1:30" ht="18.75" thickBot="1">
      <c r="A8" s="272" t="s">
        <v>261</v>
      </c>
      <c r="B8" s="273"/>
      <c r="C8" s="274"/>
      <c r="D8" s="275"/>
      <c r="E8" s="275"/>
      <c r="F8" s="275"/>
      <c r="G8" s="275"/>
      <c r="H8" s="275"/>
      <c r="I8" s="276"/>
      <c r="J8" s="271"/>
      <c r="K8" s="277" t="s">
        <v>262</v>
      </c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6"/>
      <c r="AC8" s="267"/>
      <c r="AD8" s="268"/>
    </row>
    <row r="9" spans="1:30">
      <c r="A9" s="278"/>
      <c r="B9" s="279"/>
      <c r="C9" s="280"/>
      <c r="D9" s="281"/>
      <c r="E9" s="281"/>
      <c r="F9" s="281"/>
      <c r="G9" s="281"/>
      <c r="H9" s="281"/>
      <c r="I9" s="282"/>
      <c r="J9" s="271"/>
      <c r="K9" s="283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2"/>
      <c r="AC9" s="267"/>
      <c r="AD9" s="268"/>
    </row>
    <row r="10" spans="1:30">
      <c r="A10" s="284" t="s">
        <v>263</v>
      </c>
      <c r="B10" s="379" t="s">
        <v>4715</v>
      </c>
      <c r="C10" s="285" t="s">
        <v>5778</v>
      </c>
      <c r="D10" s="269" t="s">
        <v>4447</v>
      </c>
      <c r="E10" s="286"/>
      <c r="F10" s="286">
        <v>2</v>
      </c>
      <c r="G10" s="286">
        <v>0</v>
      </c>
      <c r="H10" s="286">
        <v>1</v>
      </c>
      <c r="I10" s="287"/>
      <c r="J10" s="271"/>
      <c r="K10" s="288" t="s">
        <v>264</v>
      </c>
      <c r="L10" s="289"/>
      <c r="M10" s="289"/>
      <c r="N10" s="289"/>
      <c r="O10" s="289"/>
      <c r="P10" s="269"/>
      <c r="Q10" s="269"/>
      <c r="R10" s="286">
        <v>2</v>
      </c>
      <c r="S10" s="286">
        <v>0</v>
      </c>
      <c r="T10" s="286">
        <v>2</v>
      </c>
      <c r="U10" s="286">
        <v>1</v>
      </c>
      <c r="V10" s="269"/>
      <c r="W10" s="269"/>
      <c r="X10" s="269"/>
      <c r="Y10" s="269"/>
      <c r="Z10" s="269"/>
      <c r="AA10" s="269"/>
      <c r="AB10" s="287"/>
      <c r="AC10" s="267"/>
      <c r="AD10" s="268"/>
    </row>
    <row r="11" spans="1:30">
      <c r="A11" s="284"/>
      <c r="B11" s="4"/>
      <c r="C11" s="290"/>
      <c r="D11" s="269"/>
      <c r="E11" s="269"/>
      <c r="F11" s="269"/>
      <c r="G11" s="269"/>
      <c r="H11" s="269"/>
      <c r="I11" s="287"/>
      <c r="J11" s="271"/>
      <c r="K11" s="291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87"/>
      <c r="AC11" s="267"/>
      <c r="AD11" s="268"/>
    </row>
    <row r="12" spans="1:30">
      <c r="A12" s="284"/>
      <c r="B12" s="4"/>
      <c r="C12" s="290"/>
      <c r="D12" s="269"/>
      <c r="E12" s="269"/>
      <c r="F12" s="269"/>
      <c r="G12" s="269"/>
      <c r="H12" s="269"/>
      <c r="I12" s="287"/>
      <c r="J12" s="271"/>
      <c r="K12" s="288" t="s">
        <v>4448</v>
      </c>
      <c r="L12" s="289"/>
      <c r="M12" s="289"/>
      <c r="N12" s="289"/>
      <c r="O12" s="289"/>
      <c r="P12" s="289"/>
      <c r="Q12" s="269">
        <v>1</v>
      </c>
      <c r="R12" s="286"/>
      <c r="S12" s="269"/>
      <c r="T12" s="269">
        <v>2</v>
      </c>
      <c r="U12" s="286"/>
      <c r="V12" s="269"/>
      <c r="W12" s="269">
        <v>3</v>
      </c>
      <c r="X12" s="286"/>
      <c r="Y12" s="269"/>
      <c r="Z12" s="269">
        <v>4</v>
      </c>
      <c r="AA12" s="286"/>
      <c r="AB12" s="287"/>
      <c r="AC12" s="267"/>
      <c r="AD12" s="268"/>
    </row>
    <row r="13" spans="1:30">
      <c r="A13" s="284"/>
      <c r="B13" s="4"/>
      <c r="C13" s="290"/>
      <c r="D13" s="269"/>
      <c r="E13" s="269"/>
      <c r="F13" s="269"/>
      <c r="G13" s="269"/>
      <c r="H13" s="269"/>
      <c r="I13" s="287"/>
      <c r="J13" s="271"/>
      <c r="K13" s="291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87"/>
      <c r="AC13" s="267"/>
      <c r="AD13" s="268"/>
    </row>
    <row r="14" spans="1:30">
      <c r="A14" s="284"/>
      <c r="B14" s="4"/>
      <c r="C14" s="290"/>
      <c r="D14" s="269"/>
      <c r="E14" s="269"/>
      <c r="F14" s="269"/>
      <c r="G14" s="269"/>
      <c r="H14" s="269"/>
      <c r="I14" s="287"/>
      <c r="J14" s="271"/>
      <c r="K14" s="288" t="s">
        <v>265</v>
      </c>
      <c r="L14" s="289"/>
      <c r="M14" s="289"/>
      <c r="N14" s="289"/>
      <c r="O14" s="289"/>
      <c r="P14" s="289"/>
      <c r="Q14" s="269"/>
      <c r="R14" s="286" t="s">
        <v>266</v>
      </c>
      <c r="S14" s="269"/>
      <c r="T14" s="269"/>
      <c r="U14" s="269"/>
      <c r="V14" s="289"/>
      <c r="W14" s="289"/>
      <c r="X14" s="289"/>
      <c r="Y14" s="292" t="s">
        <v>267</v>
      </c>
      <c r="Z14" s="269"/>
      <c r="AA14" s="286"/>
      <c r="AB14" s="287"/>
      <c r="AC14" s="267"/>
      <c r="AD14" s="268"/>
    </row>
    <row r="15" spans="1:30" ht="18.75" thickBot="1">
      <c r="A15" s="293"/>
      <c r="B15" s="294"/>
      <c r="C15" s="295"/>
      <c r="D15" s="296"/>
      <c r="E15" s="296"/>
      <c r="F15" s="296"/>
      <c r="G15" s="296"/>
      <c r="H15" s="296"/>
      <c r="I15" s="297"/>
      <c r="J15" s="271"/>
      <c r="K15" s="298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7"/>
      <c r="AC15" s="267"/>
      <c r="AD15" s="268"/>
    </row>
    <row r="16" spans="1:30">
      <c r="B16" s="4"/>
      <c r="C16" s="4"/>
      <c r="D16" s="290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7"/>
      <c r="AD16" s="268"/>
    </row>
    <row r="17" spans="1:30" ht="18.75" thickBot="1">
      <c r="B17" s="4"/>
      <c r="C17" s="4"/>
      <c r="D17" s="290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7"/>
      <c r="AD17" s="268"/>
    </row>
    <row r="18" spans="1:30" ht="15.95" customHeight="1" thickBot="1">
      <c r="A18" s="524" t="s">
        <v>268</v>
      </c>
      <c r="B18" s="525"/>
      <c r="C18" s="525"/>
      <c r="D18" s="525"/>
      <c r="E18" s="525"/>
      <c r="F18" s="525"/>
      <c r="G18" s="525"/>
      <c r="H18" s="525"/>
      <c r="I18" s="525"/>
      <c r="J18" s="525"/>
      <c r="K18" s="525"/>
      <c r="L18" s="525"/>
      <c r="M18" s="525"/>
      <c r="N18" s="525"/>
      <c r="O18" s="525"/>
      <c r="P18" s="525"/>
      <c r="Q18" s="525"/>
      <c r="R18" s="525"/>
      <c r="S18" s="525"/>
      <c r="T18" s="525"/>
      <c r="U18" s="525"/>
      <c r="V18" s="525"/>
      <c r="W18" s="525"/>
      <c r="X18" s="525"/>
      <c r="Y18" s="525"/>
      <c r="Z18" s="525"/>
      <c r="AA18" s="525"/>
      <c r="AB18" s="526"/>
      <c r="AC18" s="267"/>
      <c r="AD18" s="268"/>
    </row>
    <row r="19" spans="1:30">
      <c r="A19" s="299"/>
      <c r="B19" s="300"/>
      <c r="C19" s="300"/>
      <c r="D19" s="301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3"/>
      <c r="AC19" s="267"/>
      <c r="AD19" s="268"/>
    </row>
    <row r="20" spans="1:30">
      <c r="A20" s="304"/>
      <c r="B20" s="4"/>
      <c r="C20" s="4"/>
      <c r="D20" s="290"/>
      <c r="E20" s="269"/>
      <c r="F20" s="269"/>
      <c r="G20" s="292"/>
      <c r="H20" s="292" t="s">
        <v>269</v>
      </c>
      <c r="I20" s="286" t="s">
        <v>266</v>
      </c>
      <c r="J20" s="269"/>
      <c r="K20" s="292" t="s">
        <v>270</v>
      </c>
      <c r="L20" s="286"/>
      <c r="M20" s="305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87"/>
      <c r="AC20" s="267"/>
      <c r="AD20" s="268"/>
    </row>
    <row r="21" spans="1:30" ht="18.75" thickBot="1">
      <c r="A21" s="306"/>
      <c r="B21" s="294"/>
      <c r="C21" s="294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7"/>
      <c r="AC21" s="267"/>
      <c r="AD21" s="268"/>
    </row>
    <row r="22" spans="1:30">
      <c r="B22" s="4"/>
      <c r="C22" s="4"/>
      <c r="D22" s="290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7"/>
      <c r="AD22" s="268"/>
    </row>
    <row r="23" spans="1:30">
      <c r="A23" s="269"/>
      <c r="B23" s="4"/>
      <c r="C23" s="4"/>
      <c r="D23" s="290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7"/>
      <c r="AD23" s="268"/>
    </row>
    <row r="24" spans="1:30" s="309" customFormat="1" ht="22.5" customHeight="1" thickBot="1">
      <c r="A24" s="307"/>
      <c r="B24" s="308"/>
      <c r="C24" s="308"/>
      <c r="D24" s="295" t="s">
        <v>4449</v>
      </c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Y24" s="310"/>
      <c r="Z24" s="310"/>
      <c r="AA24" s="310"/>
      <c r="AB24" s="310"/>
      <c r="AC24" s="311"/>
      <c r="AD24" s="312"/>
    </row>
    <row r="25" spans="1:30" s="309" customFormat="1" ht="32.25" customHeight="1" thickBot="1">
      <c r="A25" s="468" t="s">
        <v>271</v>
      </c>
      <c r="B25" s="313" t="s">
        <v>272</v>
      </c>
      <c r="C25" s="314" t="s">
        <v>4450</v>
      </c>
      <c r="D25" s="315" t="s">
        <v>273</v>
      </c>
      <c r="E25" s="258"/>
      <c r="F25" s="316"/>
      <c r="G25" s="316"/>
      <c r="H25" s="316"/>
      <c r="I25" s="316"/>
      <c r="J25" s="318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7"/>
      <c r="Y25" s="318"/>
      <c r="Z25" s="318"/>
      <c r="AA25" s="318"/>
      <c r="AB25" s="318"/>
      <c r="AD25" s="483" t="str">
        <f>'pdc2019'!P2</f>
        <v xml:space="preserve">Vorabschluss/ Preconsuntivo </v>
      </c>
    </row>
    <row r="26" spans="1:30" s="324" customFormat="1" ht="24.95" customHeight="1">
      <c r="A26" s="469"/>
      <c r="B26" s="319"/>
      <c r="C26" s="320" t="s">
        <v>274</v>
      </c>
      <c r="D26" s="321"/>
      <c r="E26" s="322"/>
      <c r="F26" s="323"/>
      <c r="AD26" s="483">
        <f>'pdc2019'!P3</f>
        <v>2020</v>
      </c>
    </row>
    <row r="27" spans="1:30" s="330" customFormat="1" ht="24.95" customHeight="1">
      <c r="A27" s="345"/>
      <c r="B27" s="325" t="s">
        <v>275</v>
      </c>
      <c r="C27" s="326" t="s">
        <v>276</v>
      </c>
      <c r="D27" s="327">
        <f>(D28+D37+D52+D57)</f>
        <v>1315139079.4000001</v>
      </c>
      <c r="E27" s="328"/>
      <c r="F27" s="329"/>
      <c r="J27" s="324"/>
      <c r="AD27" s="327">
        <f>(AD28+AD37+AD52+AD57)</f>
        <v>1339905759.77</v>
      </c>
    </row>
    <row r="28" spans="1:30" s="334" customFormat="1" ht="24.95" customHeight="1">
      <c r="A28" s="470"/>
      <c r="B28" s="331" t="s">
        <v>277</v>
      </c>
      <c r="C28" s="332" t="s">
        <v>278</v>
      </c>
      <c r="D28" s="327">
        <f>+D29+D36</f>
        <v>1266289079.4000001</v>
      </c>
      <c r="E28" s="333"/>
      <c r="F28" s="329"/>
      <c r="G28" s="330"/>
      <c r="H28" s="330"/>
      <c r="J28" s="324"/>
      <c r="L28" s="330"/>
      <c r="AD28" s="327">
        <f>+AD29+AD36</f>
        <v>1293017458.47</v>
      </c>
    </row>
    <row r="29" spans="1:30" s="337" customFormat="1" ht="24.95" customHeight="1">
      <c r="A29" s="345"/>
      <c r="B29" s="335" t="s">
        <v>279</v>
      </c>
      <c r="C29" s="336" t="s">
        <v>280</v>
      </c>
      <c r="D29" s="327">
        <f>+D30+D31+D32+D35</f>
        <v>1264309079.4000001</v>
      </c>
      <c r="E29" s="311"/>
      <c r="F29" s="329"/>
      <c r="G29" s="330"/>
      <c r="H29" s="330"/>
      <c r="J29" s="324"/>
      <c r="L29" s="330"/>
      <c r="AD29" s="327">
        <f>+AD30+AD31+AD32+AD35</f>
        <v>1210454531.1800001</v>
      </c>
    </row>
    <row r="30" spans="1:30" s="337" customFormat="1" ht="24.95" customHeight="1">
      <c r="A30" s="345"/>
      <c r="B30" s="338" t="s">
        <v>4451</v>
      </c>
      <c r="C30" s="339" t="s">
        <v>4452</v>
      </c>
      <c r="D30" s="380">
        <f>SUMIF('pdc2019'!$G$8:$G$1161,'CE MINISTERIALE 2019'!$B30,'pdc2019'!$Q$8:$Q$1161)</f>
        <v>1254729079.4000001</v>
      </c>
      <c r="E30" s="311"/>
      <c r="F30" s="312"/>
      <c r="G30" s="330"/>
      <c r="H30" s="330"/>
      <c r="J30" s="324"/>
      <c r="L30" s="330"/>
      <c r="AD30" s="380">
        <f>SUMIF('pdc2019'!$G$8:$G$1161,'CE MINISTERIALE 2019'!$B30,'pdc2019'!$P$8:$P$1161)</f>
        <v>1203767531.1800001</v>
      </c>
    </row>
    <row r="31" spans="1:30" s="337" customFormat="1" ht="24.95" customHeight="1">
      <c r="A31" s="345"/>
      <c r="B31" s="338" t="s">
        <v>4453</v>
      </c>
      <c r="C31" s="339" t="s">
        <v>4454</v>
      </c>
      <c r="D31" s="380">
        <f>SUMIF('pdc2019'!$G$8:$G$1161,'CE MINISTERIALE 2019'!$B31,'pdc2019'!$Q$8:$Q$1161)</f>
        <v>9580000</v>
      </c>
      <c r="E31" s="311"/>
      <c r="F31" s="312"/>
      <c r="G31" s="330"/>
      <c r="H31" s="330"/>
      <c r="J31" s="324"/>
      <c r="L31" s="330"/>
      <c r="AD31" s="380">
        <f>SUMIF('pdc2019'!$G$8:$G$1161,'CE MINISTERIALE 2019'!$B31,'pdc2019'!$P$8:$P$1161)</f>
        <v>6687000</v>
      </c>
    </row>
    <row r="32" spans="1:30" s="337" customFormat="1" ht="24.95" customHeight="1">
      <c r="A32" s="345"/>
      <c r="B32" s="340" t="s">
        <v>4455</v>
      </c>
      <c r="C32" s="341" t="s">
        <v>4456</v>
      </c>
      <c r="D32" s="327">
        <f>+D33+D34</f>
        <v>0</v>
      </c>
      <c r="E32" s="311"/>
      <c r="F32" s="312"/>
      <c r="G32" s="330"/>
      <c r="H32" s="330"/>
      <c r="J32" s="324"/>
      <c r="L32" s="330"/>
      <c r="AD32" s="327">
        <f>+AD33+AD34</f>
        <v>0</v>
      </c>
    </row>
    <row r="33" spans="1:30" s="337" customFormat="1" ht="24.95" customHeight="1">
      <c r="A33" s="345"/>
      <c r="B33" s="340" t="s">
        <v>4457</v>
      </c>
      <c r="C33" s="341" t="s">
        <v>4458</v>
      </c>
      <c r="D33" s="380">
        <f>SUMIF('pdc2019'!$G$8:$G$1161,'CE MINISTERIALE 2019'!$B33,'pdc2019'!$Q$8:$Q$1161)</f>
        <v>0</v>
      </c>
      <c r="E33" s="311"/>
      <c r="F33" s="312"/>
      <c r="G33" s="330"/>
      <c r="H33" s="330"/>
      <c r="J33" s="324"/>
      <c r="L33" s="330"/>
      <c r="AD33" s="380">
        <f>SUMIF('pdc2019'!$G$8:$G$1161,'CE MINISTERIALE 2019'!$B33,'pdc2019'!$P$8:$P$1161)</f>
        <v>0</v>
      </c>
    </row>
    <row r="34" spans="1:30" s="337" customFormat="1" ht="24.95" customHeight="1">
      <c r="A34" s="345"/>
      <c r="B34" s="340" t="s">
        <v>4459</v>
      </c>
      <c r="C34" s="341" t="s">
        <v>4460</v>
      </c>
      <c r="D34" s="380">
        <f>SUMIF('pdc2019'!$G$8:$G$1161,'CE MINISTERIALE 2019'!$B34,'pdc2019'!$Q$8:$Q$1161)</f>
        <v>0</v>
      </c>
      <c r="E34" s="311"/>
      <c r="F34" s="312"/>
      <c r="G34" s="330"/>
      <c r="H34" s="330"/>
      <c r="J34" s="324"/>
      <c r="L34" s="330"/>
      <c r="AD34" s="380">
        <f>SUMIF('pdc2019'!$G$8:$G$1161,'CE MINISTERIALE 2019'!$B34,'pdc2019'!$P$8:$P$1161)</f>
        <v>0</v>
      </c>
    </row>
    <row r="35" spans="1:30" s="337" customFormat="1" ht="24.95" customHeight="1">
      <c r="A35" s="345"/>
      <c r="B35" s="338" t="s">
        <v>4461</v>
      </c>
      <c r="C35" s="339" t="s">
        <v>4462</v>
      </c>
      <c r="D35" s="380">
        <f>SUMIF('pdc2019'!$G$8:$G$1161,'CE MINISTERIALE 2019'!$B35,'pdc2019'!$Q$8:$Q$1161)</f>
        <v>0</v>
      </c>
      <c r="E35" s="311"/>
      <c r="F35" s="312"/>
      <c r="G35" s="330"/>
      <c r="H35" s="330"/>
      <c r="J35" s="324"/>
      <c r="L35" s="330"/>
      <c r="AD35" s="380">
        <f>SUMIF('pdc2019'!$G$8:$G$1161,'CE MINISTERIALE 2019'!$B35,'pdc2019'!$P$8:$P$1161)</f>
        <v>0</v>
      </c>
    </row>
    <row r="36" spans="1:30" s="337" customFormat="1" ht="24.95" customHeight="1">
      <c r="A36" s="345"/>
      <c r="B36" s="335" t="s">
        <v>281</v>
      </c>
      <c r="C36" s="336" t="s">
        <v>282</v>
      </c>
      <c r="D36" s="380">
        <f>SUMIF('pdc2019'!$G$8:$G$1161,'CE MINISTERIALE 2019'!$B36,'pdc2019'!$Q$8:$Q$1161)</f>
        <v>1980000</v>
      </c>
      <c r="E36" s="311"/>
      <c r="F36" s="312"/>
      <c r="G36" s="330"/>
      <c r="H36" s="330"/>
      <c r="J36" s="324"/>
      <c r="L36" s="330"/>
      <c r="AD36" s="380">
        <f>SUMIF('pdc2019'!$G$8:$G$1161,'CE MINISTERIALE 2019'!$B36,'pdc2019'!$P$8:$P$1161)</f>
        <v>82562927.289999992</v>
      </c>
    </row>
    <row r="37" spans="1:30" s="337" customFormat="1" ht="24.95" customHeight="1">
      <c r="A37" s="345"/>
      <c r="B37" s="331" t="s">
        <v>283</v>
      </c>
      <c r="C37" s="332" t="s">
        <v>284</v>
      </c>
      <c r="D37" s="327">
        <f>+D38+D43+D46</f>
        <v>48200000</v>
      </c>
      <c r="E37" s="311"/>
      <c r="F37" s="329"/>
      <c r="G37" s="330"/>
      <c r="H37" s="330"/>
      <c r="J37" s="324"/>
      <c r="L37" s="330"/>
      <c r="AD37" s="327">
        <f>+AD38+AD43+AD46</f>
        <v>46391000</v>
      </c>
    </row>
    <row r="38" spans="1:30" s="337" customFormat="1" ht="24.95" customHeight="1">
      <c r="A38" s="345"/>
      <c r="B38" s="335" t="s">
        <v>285</v>
      </c>
      <c r="C38" s="336" t="s">
        <v>286</v>
      </c>
      <c r="D38" s="327">
        <f>+D39+D40+D41+D42</f>
        <v>48200000</v>
      </c>
      <c r="E38" s="311"/>
      <c r="F38" s="329"/>
      <c r="G38" s="330"/>
      <c r="H38" s="330"/>
      <c r="J38" s="324"/>
      <c r="L38" s="330"/>
      <c r="AD38" s="327">
        <f>+AD39+AD40+AD41+AD42</f>
        <v>46391000</v>
      </c>
    </row>
    <row r="39" spans="1:30" s="337" customFormat="1" ht="24.95" customHeight="1">
      <c r="A39" s="345"/>
      <c r="B39" s="338" t="s">
        <v>287</v>
      </c>
      <c r="C39" s="339" t="s">
        <v>288</v>
      </c>
      <c r="D39" s="380">
        <f>SUMIF('pdc2019'!$G$8:$G$1161,'CE MINISTERIALE 2019'!$B39,'pdc2019'!$Q$8:$Q$1161)</f>
        <v>0</v>
      </c>
      <c r="E39" s="311"/>
      <c r="F39" s="312"/>
      <c r="G39" s="330"/>
      <c r="H39" s="330"/>
      <c r="J39" s="324"/>
      <c r="L39" s="330"/>
      <c r="AD39" s="380">
        <f>SUMIF('pdc2019'!$G$8:$G$1161,'CE MINISTERIALE 2019'!$B39,'pdc2019'!$P$8:$P$1161)</f>
        <v>0</v>
      </c>
    </row>
    <row r="40" spans="1:30" s="337" customFormat="1" ht="24.95" customHeight="1">
      <c r="A40" s="345"/>
      <c r="B40" s="338" t="s">
        <v>289</v>
      </c>
      <c r="C40" s="339" t="s">
        <v>290</v>
      </c>
      <c r="D40" s="380">
        <f>SUMIF('pdc2019'!$G$8:$G$1161,'CE MINISTERIALE 2019'!$B40,'pdc2019'!$Q$8:$Q$1161)</f>
        <v>0</v>
      </c>
      <c r="E40" s="311"/>
      <c r="F40" s="312"/>
      <c r="G40" s="330"/>
      <c r="H40" s="330"/>
      <c r="J40" s="324"/>
      <c r="L40" s="330"/>
      <c r="AD40" s="380">
        <f>SUMIF('pdc2019'!$G$8:$G$1161,'CE MINISTERIALE 2019'!$B40,'pdc2019'!$P$8:$P$1161)</f>
        <v>0</v>
      </c>
    </row>
    <row r="41" spans="1:30" s="337" customFormat="1" ht="24.95" customHeight="1">
      <c r="A41" s="345"/>
      <c r="B41" s="338" t="s">
        <v>291</v>
      </c>
      <c r="C41" s="339" t="s">
        <v>292</v>
      </c>
      <c r="D41" s="380">
        <f>SUMIF('pdc2019'!$G$8:$G$1161,'CE MINISTERIALE 2019'!$B41,'pdc2019'!$Q$8:$Q$1161)</f>
        <v>48200000</v>
      </c>
      <c r="E41" s="311"/>
      <c r="F41" s="312"/>
      <c r="G41" s="330"/>
      <c r="H41" s="330"/>
      <c r="J41" s="324"/>
      <c r="L41" s="330"/>
      <c r="AD41" s="380">
        <f>SUMIF('pdc2019'!$G$8:$G$1161,'CE MINISTERIALE 2019'!$B41,'pdc2019'!$P$8:$P$1161)</f>
        <v>46391000</v>
      </c>
    </row>
    <row r="42" spans="1:30" s="337" customFormat="1" ht="24.95" customHeight="1">
      <c r="A42" s="345"/>
      <c r="B42" s="338" t="s">
        <v>293</v>
      </c>
      <c r="C42" s="339" t="s">
        <v>294</v>
      </c>
      <c r="D42" s="380">
        <f>SUMIF('pdc2019'!$G$8:$G$1161,'CE MINISTERIALE 2019'!$B42,'pdc2019'!$Q$8:$Q$1161)</f>
        <v>0</v>
      </c>
      <c r="E42" s="311"/>
      <c r="F42" s="312"/>
      <c r="G42" s="330"/>
      <c r="H42" s="330"/>
      <c r="J42" s="324"/>
      <c r="L42" s="330"/>
      <c r="AD42" s="380">
        <f>SUMIF('pdc2019'!$G$8:$G$1161,'CE MINISTERIALE 2019'!$B42,'pdc2019'!$P$8:$P$1161)</f>
        <v>0</v>
      </c>
    </row>
    <row r="43" spans="1:30" s="337" customFormat="1" ht="24.95" customHeight="1">
      <c r="A43" s="345"/>
      <c r="B43" s="335" t="s">
        <v>2996</v>
      </c>
      <c r="C43" s="336" t="s">
        <v>295</v>
      </c>
      <c r="D43" s="327">
        <f>+D44+D45</f>
        <v>0</v>
      </c>
      <c r="E43" s="311"/>
      <c r="F43" s="329"/>
      <c r="G43" s="330"/>
      <c r="H43" s="330"/>
      <c r="J43" s="324"/>
      <c r="L43" s="330"/>
      <c r="AD43" s="327">
        <f>+AD44+AD45</f>
        <v>0</v>
      </c>
    </row>
    <row r="44" spans="1:30" s="337" customFormat="1" ht="24.95" customHeight="1">
      <c r="A44" s="345" t="s">
        <v>296</v>
      </c>
      <c r="B44" s="338" t="s">
        <v>3000</v>
      </c>
      <c r="C44" s="339" t="s">
        <v>297</v>
      </c>
      <c r="D44" s="380">
        <f>SUMIF('pdc2019'!$G$8:$G$1161,'CE MINISTERIALE 2019'!$B44,'pdc2019'!$Q$8:$Q$1161)</f>
        <v>0</v>
      </c>
      <c r="E44" s="311"/>
      <c r="F44" s="312"/>
      <c r="G44" s="330"/>
      <c r="H44" s="330"/>
      <c r="J44" s="324"/>
      <c r="L44" s="330"/>
      <c r="AD44" s="380">
        <f>SUMIF('pdc2019'!$G$8:$G$1161,'CE MINISTERIALE 2019'!$B44,'pdc2019'!$P$8:$P$1161)</f>
        <v>0</v>
      </c>
    </row>
    <row r="45" spans="1:30" s="337" customFormat="1" ht="24.95" customHeight="1">
      <c r="A45" s="345" t="s">
        <v>296</v>
      </c>
      <c r="B45" s="338" t="s">
        <v>298</v>
      </c>
      <c r="C45" s="339" t="s">
        <v>299</v>
      </c>
      <c r="D45" s="380">
        <f>SUMIF('pdc2019'!$G$8:$G$1161,'CE MINISTERIALE 2019'!$B45,'pdc2019'!$Q$8:$Q$1161)</f>
        <v>0</v>
      </c>
      <c r="E45" s="311"/>
      <c r="F45" s="312"/>
      <c r="G45" s="330"/>
      <c r="H45" s="330"/>
      <c r="J45" s="324"/>
      <c r="L45" s="330"/>
      <c r="AD45" s="380">
        <f>SUMIF('pdc2019'!$G$8:$G$1161,'CE MINISTERIALE 2019'!$B45,'pdc2019'!$P$8:$P$1161)</f>
        <v>0</v>
      </c>
    </row>
    <row r="46" spans="1:30" s="312" customFormat="1" ht="24.95" customHeight="1">
      <c r="A46" s="342"/>
      <c r="B46" s="335" t="s">
        <v>300</v>
      </c>
      <c r="C46" s="336" t="s">
        <v>4463</v>
      </c>
      <c r="D46" s="327">
        <f>+D47+D48+D49+D50+D51</f>
        <v>0</v>
      </c>
      <c r="E46" s="311"/>
      <c r="F46" s="329"/>
      <c r="G46" s="330"/>
      <c r="H46" s="330"/>
      <c r="J46" s="324"/>
      <c r="L46" s="330"/>
      <c r="AD46" s="327">
        <f>+AD47+AD48+AD49+AD50+AD51</f>
        <v>0</v>
      </c>
    </row>
    <row r="47" spans="1:30" s="312" customFormat="1" ht="24.95" customHeight="1">
      <c r="A47" s="342"/>
      <c r="B47" s="338" t="s">
        <v>4464</v>
      </c>
      <c r="C47" s="339" t="s">
        <v>4465</v>
      </c>
      <c r="D47" s="380">
        <f>SUMIF('pdc2019'!$G$8:$G$1161,'CE MINISTERIALE 2019'!$B47,'pdc2019'!$Q$8:$Q$1161)</f>
        <v>0</v>
      </c>
      <c r="E47" s="311"/>
      <c r="G47" s="330"/>
      <c r="H47" s="330"/>
      <c r="J47" s="324"/>
      <c r="L47" s="330"/>
      <c r="AD47" s="380">
        <f>SUMIF('pdc2019'!$G$8:$G$1161,'CE MINISTERIALE 2019'!$B47,'pdc2019'!$P$8:$P$1161)</f>
        <v>0</v>
      </c>
    </row>
    <row r="48" spans="1:30" s="312" customFormat="1" ht="24.95" customHeight="1">
      <c r="A48" s="342"/>
      <c r="B48" s="338" t="s">
        <v>301</v>
      </c>
      <c r="C48" s="339" t="s">
        <v>4466</v>
      </c>
      <c r="D48" s="380">
        <f>SUMIF('pdc2019'!$G$8:$G$1161,'CE MINISTERIALE 2019'!$B48,'pdc2019'!$Q$8:$Q$1161)</f>
        <v>0</v>
      </c>
      <c r="E48" s="311"/>
      <c r="G48" s="330"/>
      <c r="H48" s="330"/>
      <c r="J48" s="324"/>
      <c r="L48" s="330"/>
      <c r="AD48" s="380">
        <f>SUMIF('pdc2019'!$G$8:$G$1161,'CE MINISTERIALE 2019'!$B48,'pdc2019'!$P$8:$P$1161)</f>
        <v>0</v>
      </c>
    </row>
    <row r="49" spans="1:30" s="312" customFormat="1" ht="24.95" customHeight="1">
      <c r="A49" s="342"/>
      <c r="B49" s="338" t="s">
        <v>302</v>
      </c>
      <c r="C49" s="339" t="s">
        <v>4467</v>
      </c>
      <c r="D49" s="380">
        <f>SUMIF('pdc2019'!$G$8:$G$1161,'CE MINISTERIALE 2019'!$B49,'pdc2019'!$Q$8:$Q$1161)</f>
        <v>0</v>
      </c>
      <c r="E49" s="311"/>
      <c r="G49" s="330"/>
      <c r="H49" s="330"/>
      <c r="J49" s="324"/>
      <c r="L49" s="330"/>
      <c r="AD49" s="380">
        <f>SUMIF('pdc2019'!$G$8:$G$1161,'CE MINISTERIALE 2019'!$B49,'pdc2019'!$P$8:$P$1161)</f>
        <v>0</v>
      </c>
    </row>
    <row r="50" spans="1:30" s="312" customFormat="1" ht="24.95" customHeight="1">
      <c r="A50" s="342"/>
      <c r="B50" s="338" t="s">
        <v>303</v>
      </c>
      <c r="C50" s="339" t="s">
        <v>4468</v>
      </c>
      <c r="D50" s="380">
        <f>SUMIF('pdc2019'!$G$8:$G$1161,'CE MINISTERIALE 2019'!$B50,'pdc2019'!$Q$8:$Q$1161)</f>
        <v>0</v>
      </c>
      <c r="E50" s="311"/>
      <c r="G50" s="330"/>
      <c r="H50" s="330"/>
      <c r="J50" s="324"/>
      <c r="L50" s="330"/>
      <c r="AD50" s="380">
        <f>SUMIF('pdc2019'!$G$8:$G$1161,'CE MINISTERIALE 2019'!$B50,'pdc2019'!$P$8:$P$1161)</f>
        <v>0</v>
      </c>
    </row>
    <row r="51" spans="1:30" s="312" customFormat="1" ht="25.15" customHeight="1">
      <c r="A51" s="342"/>
      <c r="B51" s="338" t="s">
        <v>4469</v>
      </c>
      <c r="C51" s="339" t="s">
        <v>4470</v>
      </c>
      <c r="D51" s="380">
        <f>SUMIF('pdc2019'!$G$8:$G$1161,'CE MINISTERIALE 2019'!$B51,'pdc2019'!$Q$8:$Q$1161)</f>
        <v>0</v>
      </c>
      <c r="E51" s="311"/>
      <c r="G51" s="330"/>
      <c r="H51" s="330"/>
      <c r="J51" s="324"/>
      <c r="L51" s="330"/>
      <c r="AD51" s="380">
        <f>SUMIF('pdc2019'!$G$8:$G$1161,'CE MINISTERIALE 2019'!$B51,'pdc2019'!$P$8:$P$1161)</f>
        <v>0</v>
      </c>
    </row>
    <row r="52" spans="1:30" s="337" customFormat="1" ht="24.95" customHeight="1">
      <c r="A52" s="345"/>
      <c r="B52" s="331" t="s">
        <v>304</v>
      </c>
      <c r="C52" s="332" t="s">
        <v>305</v>
      </c>
      <c r="D52" s="327">
        <f>+D53+D54+D55+D56</f>
        <v>650000</v>
      </c>
      <c r="E52" s="311"/>
      <c r="F52" s="329"/>
      <c r="G52" s="330"/>
      <c r="H52" s="330"/>
      <c r="J52" s="324"/>
      <c r="L52" s="330"/>
      <c r="AD52" s="327">
        <f>+AD53+AD54+AD55+AD56</f>
        <v>497301.3</v>
      </c>
    </row>
    <row r="53" spans="1:30" s="337" customFormat="1" ht="24.95" customHeight="1">
      <c r="A53" s="345"/>
      <c r="B53" s="335" t="s">
        <v>306</v>
      </c>
      <c r="C53" s="336" t="s">
        <v>84</v>
      </c>
      <c r="D53" s="380">
        <f>SUMIF('pdc2019'!$G$8:$G$1161,'CE MINISTERIALE 2019'!$B53,'pdc2019'!$Q$8:$Q$1161)</f>
        <v>0</v>
      </c>
      <c r="E53" s="311"/>
      <c r="F53" s="312"/>
      <c r="G53" s="330"/>
      <c r="H53" s="330"/>
      <c r="J53" s="324"/>
      <c r="L53" s="330"/>
      <c r="AD53" s="380">
        <f>SUMIF('pdc2019'!$G$8:$G$1161,'CE MINISTERIALE 2019'!$B53,'pdc2019'!$P$8:$P$1161)</f>
        <v>0</v>
      </c>
    </row>
    <row r="54" spans="1:30" s="337" customFormat="1" ht="24.95" customHeight="1">
      <c r="A54" s="345"/>
      <c r="B54" s="335" t="s">
        <v>85</v>
      </c>
      <c r="C54" s="336" t="s">
        <v>86</v>
      </c>
      <c r="D54" s="380">
        <f>SUMIF('pdc2019'!$G$8:$G$1161,'CE MINISTERIALE 2019'!$B54,'pdc2019'!$Q$8:$Q$1161)</f>
        <v>50000</v>
      </c>
      <c r="E54" s="311"/>
      <c r="F54" s="312"/>
      <c r="G54" s="330"/>
      <c r="H54" s="330"/>
      <c r="J54" s="324"/>
      <c r="L54" s="330"/>
      <c r="AD54" s="380">
        <f>SUMIF('pdc2019'!$G$8:$G$1161,'CE MINISTERIALE 2019'!$B54,'pdc2019'!$P$8:$P$1161)</f>
        <v>47301.3</v>
      </c>
    </row>
    <row r="55" spans="1:30" s="337" customFormat="1" ht="24.95" customHeight="1">
      <c r="A55" s="345"/>
      <c r="B55" s="335" t="s">
        <v>87</v>
      </c>
      <c r="C55" s="336" t="s">
        <v>88</v>
      </c>
      <c r="D55" s="380">
        <f>SUMIF('pdc2019'!$G$8:$G$1161,'CE MINISTERIALE 2019'!$B55,'pdc2019'!$Q$8:$Q$1161)</f>
        <v>600000</v>
      </c>
      <c r="E55" s="311"/>
      <c r="F55" s="312"/>
      <c r="G55" s="330"/>
      <c r="H55" s="330"/>
      <c r="J55" s="324"/>
      <c r="L55" s="330"/>
      <c r="AD55" s="380">
        <f>SUMIF('pdc2019'!$G$8:$G$1161,'CE MINISTERIALE 2019'!$B55,'pdc2019'!$P$8:$P$1161)</f>
        <v>450000</v>
      </c>
    </row>
    <row r="56" spans="1:30" s="337" customFormat="1" ht="24.95" customHeight="1">
      <c r="A56" s="345"/>
      <c r="B56" s="335" t="s">
        <v>89</v>
      </c>
      <c r="C56" s="336" t="s">
        <v>90</v>
      </c>
      <c r="D56" s="380">
        <f>SUMIF('pdc2019'!$G$8:$G$1161,'CE MINISTERIALE 2019'!$B56,'pdc2019'!$Q$8:$Q$1161)</f>
        <v>0</v>
      </c>
      <c r="E56" s="311"/>
      <c r="F56" s="312"/>
      <c r="G56" s="330"/>
      <c r="H56" s="330"/>
      <c r="J56" s="324"/>
      <c r="L56" s="330"/>
      <c r="AD56" s="380">
        <f>SUMIF('pdc2019'!$G$8:$G$1161,'CE MINISTERIALE 2019'!$B56,'pdc2019'!$P$8:$P$1161)</f>
        <v>0</v>
      </c>
    </row>
    <row r="57" spans="1:30" s="337" customFormat="1" ht="24.95" customHeight="1">
      <c r="A57" s="345"/>
      <c r="B57" s="331" t="s">
        <v>91</v>
      </c>
      <c r="C57" s="332" t="s">
        <v>92</v>
      </c>
      <c r="D57" s="380">
        <f>SUMIF('pdc2019'!$G$8:$G$1161,'CE MINISTERIALE 2019'!$B57,'pdc2019'!$Q$8:$Q$1161)</f>
        <v>0</v>
      </c>
      <c r="E57" s="311"/>
      <c r="F57" s="312"/>
      <c r="G57" s="330"/>
      <c r="H57" s="330"/>
      <c r="J57" s="324"/>
      <c r="L57" s="330"/>
      <c r="AD57" s="380">
        <f>SUMIF('pdc2019'!$G$8:$G$1161,'CE MINISTERIALE 2019'!$B57,'pdc2019'!$P$8:$P$1161)</f>
        <v>0</v>
      </c>
    </row>
    <row r="58" spans="1:30" s="337" customFormat="1" ht="24.95" customHeight="1">
      <c r="A58" s="345"/>
      <c r="B58" s="325" t="s">
        <v>2116</v>
      </c>
      <c r="C58" s="326" t="s">
        <v>93</v>
      </c>
      <c r="D58" s="327">
        <f>+D59+D60</f>
        <v>0</v>
      </c>
      <c r="E58" s="311"/>
      <c r="F58" s="329"/>
      <c r="G58" s="330"/>
      <c r="H58" s="330"/>
      <c r="J58" s="324"/>
      <c r="L58" s="330"/>
      <c r="AD58" s="327">
        <f>+AD59+AD60</f>
        <v>0</v>
      </c>
    </row>
    <row r="59" spans="1:30" s="337" customFormat="1" ht="24.95" customHeight="1">
      <c r="A59" s="345"/>
      <c r="B59" s="331" t="s">
        <v>94</v>
      </c>
      <c r="C59" s="332" t="s">
        <v>95</v>
      </c>
      <c r="D59" s="380">
        <f>SUMIF('pdc2019'!$G$8:$G$1161,'CE MINISTERIALE 2019'!$B59,'pdc2019'!$Q$8:$Q$1161)</f>
        <v>0</v>
      </c>
      <c r="E59" s="311"/>
      <c r="F59" s="312"/>
      <c r="G59" s="330"/>
      <c r="H59" s="330"/>
      <c r="J59" s="324"/>
      <c r="L59" s="330"/>
      <c r="AD59" s="380">
        <f>SUMIF('pdc2019'!$G$8:$G$1161,'CE MINISTERIALE 2019'!$B59,'pdc2019'!$P$8:$P$1161)</f>
        <v>0</v>
      </c>
    </row>
    <row r="60" spans="1:30" s="337" customFormat="1" ht="24.95" customHeight="1">
      <c r="A60" s="345"/>
      <c r="B60" s="331" t="s">
        <v>96</v>
      </c>
      <c r="C60" s="332" t="s">
        <v>97</v>
      </c>
      <c r="D60" s="380">
        <f>SUMIF('pdc2019'!$G$8:$G$1161,'CE MINISTERIALE 2019'!$B60,'pdc2019'!$Q$8:$Q$1161)</f>
        <v>0</v>
      </c>
      <c r="E60" s="311"/>
      <c r="F60" s="312"/>
      <c r="G60" s="330"/>
      <c r="H60" s="330"/>
      <c r="J60" s="324"/>
      <c r="L60" s="330"/>
      <c r="AD60" s="380">
        <f>SUMIF('pdc2019'!$G$8:$G$1161,'CE MINISTERIALE 2019'!$B60,'pdc2019'!$P$8:$P$1161)</f>
        <v>0</v>
      </c>
    </row>
    <row r="61" spans="1:30" s="312" customFormat="1" ht="24.95" customHeight="1">
      <c r="A61" s="342"/>
      <c r="B61" s="325" t="s">
        <v>98</v>
      </c>
      <c r="C61" s="326" t="s">
        <v>4471</v>
      </c>
      <c r="D61" s="327">
        <f>+D62+D63+D64+D65+D66</f>
        <v>34991160.619999997</v>
      </c>
      <c r="E61" s="311"/>
      <c r="F61" s="329"/>
      <c r="G61" s="330"/>
      <c r="H61" s="330"/>
      <c r="J61" s="324"/>
      <c r="L61" s="330"/>
      <c r="AD61" s="327">
        <f>+AD62+AD63+AD64+AD65+AD66</f>
        <v>0</v>
      </c>
    </row>
    <row r="62" spans="1:30" s="311" customFormat="1" ht="24.95" customHeight="1">
      <c r="A62" s="342"/>
      <c r="B62" s="331" t="s">
        <v>4472</v>
      </c>
      <c r="C62" s="332" t="s">
        <v>4473</v>
      </c>
      <c r="D62" s="380">
        <f>SUMIF('pdc2019'!$G$8:$G$1161,'CE MINISTERIALE 2019'!$B62,'pdc2019'!$Q$8:$Q$1161)</f>
        <v>34991160.619999997</v>
      </c>
      <c r="G62" s="330"/>
      <c r="H62" s="330"/>
      <c r="J62" s="324"/>
      <c r="L62" s="330"/>
      <c r="AD62" s="380">
        <f>SUMIF('pdc2019'!$G$8:$G$1161,'CE MINISTERIALE 2019'!$B62,'pdc2019'!$P$8:$P$1161)</f>
        <v>0</v>
      </c>
    </row>
    <row r="63" spans="1:30" s="312" customFormat="1" ht="24.95" customHeight="1">
      <c r="A63" s="342"/>
      <c r="B63" s="331" t="s">
        <v>99</v>
      </c>
      <c r="C63" s="332" t="s">
        <v>4474</v>
      </c>
      <c r="D63" s="380">
        <f>SUMIF('pdc2019'!$G$8:$G$1161,'CE MINISTERIALE 2019'!$B63,'pdc2019'!$Q$8:$Q$1161)</f>
        <v>0</v>
      </c>
      <c r="E63" s="311"/>
      <c r="G63" s="330"/>
      <c r="H63" s="330"/>
      <c r="J63" s="324"/>
      <c r="L63" s="330"/>
      <c r="AD63" s="380">
        <f>SUMIF('pdc2019'!$G$8:$G$1161,'CE MINISTERIALE 2019'!$B63,'pdc2019'!$P$8:$P$1161)</f>
        <v>0</v>
      </c>
    </row>
    <row r="64" spans="1:30" s="312" customFormat="1" ht="24.95" customHeight="1">
      <c r="A64" s="342"/>
      <c r="B64" s="331" t="s">
        <v>100</v>
      </c>
      <c r="C64" s="332" t="s">
        <v>4475</v>
      </c>
      <c r="D64" s="380">
        <f>SUMIF('pdc2019'!$G$8:$G$1161,'CE MINISTERIALE 2019'!$B64,'pdc2019'!$Q$8:$Q$1161)</f>
        <v>0</v>
      </c>
      <c r="E64" s="311"/>
      <c r="G64" s="330"/>
      <c r="H64" s="330"/>
      <c r="J64" s="324"/>
      <c r="L64" s="330"/>
      <c r="AD64" s="380">
        <f>SUMIF('pdc2019'!$G$8:$G$1161,'CE MINISTERIALE 2019'!$B64,'pdc2019'!$P$8:$P$1161)</f>
        <v>0</v>
      </c>
    </row>
    <row r="65" spans="1:30" s="312" customFormat="1" ht="24.95" customHeight="1">
      <c r="A65" s="342"/>
      <c r="B65" s="331" t="s">
        <v>101</v>
      </c>
      <c r="C65" s="332" t="s">
        <v>4476</v>
      </c>
      <c r="D65" s="380">
        <f>SUMIF('pdc2019'!$G$8:$G$1161,'CE MINISTERIALE 2019'!$B65,'pdc2019'!$Q$8:$Q$1161)</f>
        <v>0</v>
      </c>
      <c r="E65" s="311"/>
      <c r="G65" s="330"/>
      <c r="H65" s="330"/>
      <c r="J65" s="324"/>
      <c r="L65" s="330"/>
      <c r="AD65" s="380">
        <f>SUMIF('pdc2019'!$G$8:$G$1161,'CE MINISTERIALE 2019'!$B65,'pdc2019'!$P$8:$P$1161)</f>
        <v>0</v>
      </c>
    </row>
    <row r="66" spans="1:30" s="312" customFormat="1" ht="24.95" customHeight="1">
      <c r="A66" s="342"/>
      <c r="B66" s="331" t="s">
        <v>1986</v>
      </c>
      <c r="C66" s="332" t="s">
        <v>4477</v>
      </c>
      <c r="D66" s="380">
        <f>SUMIF('pdc2019'!$G$8:$G$1161,'CE MINISTERIALE 2019'!$B66,'pdc2019'!$Q$8:$Q$1161)</f>
        <v>0</v>
      </c>
      <c r="E66" s="311"/>
      <c r="G66" s="330"/>
      <c r="H66" s="330"/>
      <c r="J66" s="324"/>
      <c r="L66" s="330"/>
      <c r="AD66" s="380">
        <f>SUMIF('pdc2019'!$G$8:$G$1161,'CE MINISTERIALE 2019'!$B66,'pdc2019'!$P$8:$P$1161)</f>
        <v>0</v>
      </c>
    </row>
    <row r="67" spans="1:30" s="337" customFormat="1" ht="24.95" customHeight="1">
      <c r="A67" s="345"/>
      <c r="B67" s="325" t="s">
        <v>102</v>
      </c>
      <c r="C67" s="326" t="s">
        <v>103</v>
      </c>
      <c r="D67" s="327">
        <f>+D68+D107+D113+D114</f>
        <v>61322321.170000009</v>
      </c>
      <c r="E67" s="311"/>
      <c r="F67" s="329"/>
      <c r="G67" s="330"/>
      <c r="H67" s="330"/>
      <c r="J67" s="324"/>
      <c r="L67" s="330"/>
      <c r="AD67" s="327">
        <f>+AD68+AD107+AD113+AD114</f>
        <v>59816550</v>
      </c>
    </row>
    <row r="68" spans="1:30" s="337" customFormat="1" ht="24.95" customHeight="1">
      <c r="A68" s="345"/>
      <c r="B68" s="331" t="s">
        <v>104</v>
      </c>
      <c r="C68" s="332" t="s">
        <v>105</v>
      </c>
      <c r="D68" s="327">
        <f>+D69+D85+D86</f>
        <v>44047321.170000009</v>
      </c>
      <c r="E68" s="311"/>
      <c r="F68" s="329"/>
      <c r="G68" s="330"/>
      <c r="H68" s="330"/>
      <c r="J68" s="324"/>
      <c r="L68" s="330"/>
      <c r="AD68" s="327">
        <f>+AD69+AD85+AD86</f>
        <v>46300000</v>
      </c>
    </row>
    <row r="69" spans="1:30" s="337" customFormat="1" ht="24.95" customHeight="1">
      <c r="A69" s="345" t="s">
        <v>296</v>
      </c>
      <c r="B69" s="335" t="s">
        <v>106</v>
      </c>
      <c r="C69" s="336" t="s">
        <v>107</v>
      </c>
      <c r="D69" s="327">
        <f>SUM(D70:D84)</f>
        <v>0</v>
      </c>
      <c r="E69" s="311"/>
      <c r="F69" s="329"/>
      <c r="G69" s="330"/>
      <c r="H69" s="330"/>
      <c r="J69" s="324"/>
      <c r="L69" s="330"/>
      <c r="AD69" s="327">
        <f>SUM(AD70:AD84)</f>
        <v>0</v>
      </c>
    </row>
    <row r="70" spans="1:30" s="337" customFormat="1" ht="24.95" customHeight="1">
      <c r="A70" s="345" t="s">
        <v>296</v>
      </c>
      <c r="B70" s="338" t="s">
        <v>108</v>
      </c>
      <c r="C70" s="339" t="s">
        <v>109</v>
      </c>
      <c r="D70" s="380">
        <f>SUMIF('pdc2019'!$G$8:$G$1161,'CE MINISTERIALE 2019'!$B70,'pdc2019'!$Q$8:$Q$1161)</f>
        <v>0</v>
      </c>
      <c r="E70" s="311"/>
      <c r="F70" s="312"/>
      <c r="G70" s="330"/>
      <c r="H70" s="330"/>
      <c r="J70" s="324"/>
      <c r="L70" s="330"/>
      <c r="AD70" s="380">
        <f>SUMIF('pdc2019'!$G$8:$G$1161,'CE MINISTERIALE 2019'!$B70,'pdc2019'!$P$8:$P$1161)</f>
        <v>0</v>
      </c>
    </row>
    <row r="71" spans="1:30" s="312" customFormat="1" ht="24.95" customHeight="1">
      <c r="A71" s="342" t="s">
        <v>296</v>
      </c>
      <c r="B71" s="338" t="s">
        <v>110</v>
      </c>
      <c r="C71" s="339" t="s">
        <v>111</v>
      </c>
      <c r="D71" s="380">
        <f>SUMIF('pdc2019'!$G$8:$G$1161,'CE MINISTERIALE 2019'!$B71,'pdc2019'!$Q$8:$Q$1161)</f>
        <v>0</v>
      </c>
      <c r="E71" s="311"/>
      <c r="G71" s="330"/>
      <c r="H71" s="330"/>
      <c r="J71" s="324"/>
      <c r="L71" s="330"/>
      <c r="AD71" s="380">
        <f>SUMIF('pdc2019'!$G$8:$G$1161,'CE MINISTERIALE 2019'!$B71,'pdc2019'!$P$8:$P$1161)</f>
        <v>0</v>
      </c>
    </row>
    <row r="72" spans="1:30" s="312" customFormat="1" ht="24.95" customHeight="1">
      <c r="A72" s="342" t="s">
        <v>296</v>
      </c>
      <c r="B72" s="338" t="s">
        <v>4478</v>
      </c>
      <c r="C72" s="339" t="s">
        <v>4479</v>
      </c>
      <c r="D72" s="380">
        <f>SUMIF('pdc2019'!$G$8:$G$1161,'CE MINISTERIALE 2019'!$B72,'pdc2019'!$Q$8:$Q$1161)</f>
        <v>0</v>
      </c>
      <c r="E72" s="311"/>
      <c r="G72" s="330"/>
      <c r="H72" s="330"/>
      <c r="J72" s="324"/>
      <c r="L72" s="330"/>
      <c r="AD72" s="380">
        <f>SUMIF('pdc2019'!$G$8:$G$1161,'CE MINISTERIALE 2019'!$B72,'pdc2019'!$P$8:$P$1161)</f>
        <v>0</v>
      </c>
    </row>
    <row r="73" spans="1:30" s="312" customFormat="1" ht="24.95" customHeight="1">
      <c r="A73" s="342" t="s">
        <v>296</v>
      </c>
      <c r="B73" s="338" t="s">
        <v>112</v>
      </c>
      <c r="C73" s="339" t="s">
        <v>4480</v>
      </c>
      <c r="D73" s="380">
        <f>SUMIF('pdc2019'!$G$8:$G$1161,'CE MINISTERIALE 2019'!$B73,'pdc2019'!$Q$8:$Q$1161)</f>
        <v>0</v>
      </c>
      <c r="E73" s="311"/>
      <c r="G73" s="330"/>
      <c r="H73" s="330"/>
      <c r="J73" s="324"/>
      <c r="L73" s="330"/>
      <c r="AD73" s="380">
        <f>SUMIF('pdc2019'!$G$8:$G$1161,'CE MINISTERIALE 2019'!$B73,'pdc2019'!$P$8:$P$1161)</f>
        <v>0</v>
      </c>
    </row>
    <row r="74" spans="1:30" s="312" customFormat="1" ht="24.95" customHeight="1">
      <c r="A74" s="342" t="s">
        <v>296</v>
      </c>
      <c r="B74" s="338" t="s">
        <v>113</v>
      </c>
      <c r="C74" s="339" t="s">
        <v>4481</v>
      </c>
      <c r="D74" s="380">
        <f>SUMIF('pdc2019'!$G$8:$G$1161,'CE MINISTERIALE 2019'!$B74,'pdc2019'!$Q$8:$Q$1161)</f>
        <v>0</v>
      </c>
      <c r="E74" s="311"/>
      <c r="G74" s="330"/>
      <c r="H74" s="330"/>
      <c r="J74" s="324"/>
      <c r="L74" s="330"/>
      <c r="AD74" s="380">
        <f>SUMIF('pdc2019'!$G$8:$G$1161,'CE MINISTERIALE 2019'!$B74,'pdc2019'!$P$8:$P$1161)</f>
        <v>0</v>
      </c>
    </row>
    <row r="75" spans="1:30" s="312" customFormat="1" ht="24.95" customHeight="1">
      <c r="A75" s="342" t="s">
        <v>296</v>
      </c>
      <c r="B75" s="338" t="s">
        <v>114</v>
      </c>
      <c r="C75" s="339" t="s">
        <v>4482</v>
      </c>
      <c r="D75" s="380">
        <f>SUMIF('pdc2019'!$G$8:$G$1161,'CE MINISTERIALE 2019'!$B75,'pdc2019'!$Q$8:$Q$1161)</f>
        <v>0</v>
      </c>
      <c r="E75" s="311"/>
      <c r="G75" s="330"/>
      <c r="H75" s="330"/>
      <c r="J75" s="324"/>
      <c r="L75" s="330"/>
      <c r="AD75" s="380">
        <f>SUMIF('pdc2019'!$G$8:$G$1161,'CE MINISTERIALE 2019'!$B75,'pdc2019'!$P$8:$P$1161)</f>
        <v>0</v>
      </c>
    </row>
    <row r="76" spans="1:30" s="312" customFormat="1" ht="24.95" customHeight="1">
      <c r="A76" s="342" t="s">
        <v>296</v>
      </c>
      <c r="B76" s="338" t="s">
        <v>767</v>
      </c>
      <c r="C76" s="339" t="s">
        <v>4483</v>
      </c>
      <c r="D76" s="380">
        <f>SUMIF('pdc2019'!$G$8:$G$1161,'CE MINISTERIALE 2019'!$B76,'pdc2019'!$Q$8:$Q$1161)</f>
        <v>0</v>
      </c>
      <c r="E76" s="311"/>
      <c r="G76" s="330"/>
      <c r="H76" s="330"/>
      <c r="J76" s="324"/>
      <c r="L76" s="330"/>
      <c r="AD76" s="380">
        <f>SUMIF('pdc2019'!$G$8:$G$1161,'CE MINISTERIALE 2019'!$B76,'pdc2019'!$P$8:$P$1161)</f>
        <v>0</v>
      </c>
    </row>
    <row r="77" spans="1:30" s="312" customFormat="1" ht="24.95" customHeight="1">
      <c r="A77" s="342" t="s">
        <v>296</v>
      </c>
      <c r="B77" s="338" t="s">
        <v>768</v>
      </c>
      <c r="C77" s="339" t="s">
        <v>4484</v>
      </c>
      <c r="D77" s="380">
        <f>SUMIF('pdc2019'!$G$8:$G$1161,'CE MINISTERIALE 2019'!$B77,'pdc2019'!$Q$8:$Q$1161)</f>
        <v>0</v>
      </c>
      <c r="E77" s="311"/>
      <c r="G77" s="330"/>
      <c r="H77" s="330"/>
      <c r="J77" s="324"/>
      <c r="L77" s="330"/>
      <c r="AD77" s="380">
        <f>SUMIF('pdc2019'!$G$8:$G$1161,'CE MINISTERIALE 2019'!$B77,'pdc2019'!$P$8:$P$1161)</f>
        <v>0</v>
      </c>
    </row>
    <row r="78" spans="1:30" s="312" customFormat="1" ht="24.95" customHeight="1">
      <c r="A78" s="342" t="s">
        <v>296</v>
      </c>
      <c r="B78" s="338" t="s">
        <v>769</v>
      </c>
      <c r="C78" s="339" t="s">
        <v>4485</v>
      </c>
      <c r="D78" s="380">
        <f>SUMIF('pdc2019'!$G$8:$G$1161,'CE MINISTERIALE 2019'!$B78,'pdc2019'!$Q$8:$Q$1161)</f>
        <v>0</v>
      </c>
      <c r="E78" s="311"/>
      <c r="G78" s="330"/>
      <c r="H78" s="330"/>
      <c r="J78" s="324"/>
      <c r="L78" s="330"/>
      <c r="AD78" s="380">
        <f>SUMIF('pdc2019'!$G$8:$G$1161,'CE MINISTERIALE 2019'!$B78,'pdc2019'!$P$8:$P$1161)</f>
        <v>0</v>
      </c>
    </row>
    <row r="79" spans="1:30" s="312" customFormat="1" ht="24.95" customHeight="1">
      <c r="A79" s="342" t="s">
        <v>296</v>
      </c>
      <c r="B79" s="338" t="s">
        <v>4486</v>
      </c>
      <c r="C79" s="339" t="s">
        <v>4487</v>
      </c>
      <c r="D79" s="380">
        <f>SUMIF('pdc2019'!$G$8:$G$1161,'CE MINISTERIALE 2019'!$B79,'pdc2019'!$Q$8:$Q$1161)</f>
        <v>0</v>
      </c>
      <c r="E79" s="311"/>
      <c r="G79" s="330"/>
      <c r="H79" s="330"/>
      <c r="J79" s="324"/>
      <c r="L79" s="330"/>
      <c r="AD79" s="380">
        <f>SUMIF('pdc2019'!$G$8:$G$1161,'CE MINISTERIALE 2019'!$B79,'pdc2019'!$P$8:$P$1161)</f>
        <v>0</v>
      </c>
    </row>
    <row r="80" spans="1:30" s="312" customFormat="1" ht="24.95" customHeight="1">
      <c r="A80" s="342" t="s">
        <v>296</v>
      </c>
      <c r="B80" s="338" t="s">
        <v>4488</v>
      </c>
      <c r="C80" s="339" t="s">
        <v>4489</v>
      </c>
      <c r="D80" s="380">
        <f>SUMIF('pdc2019'!$G$8:$G$1161,'CE MINISTERIALE 2019'!$B80,'pdc2019'!$Q$8:$Q$1161)</f>
        <v>0</v>
      </c>
      <c r="E80" s="311"/>
      <c r="F80" s="527"/>
      <c r="G80" s="330"/>
      <c r="H80" s="330"/>
      <c r="J80" s="324"/>
      <c r="L80" s="330"/>
      <c r="AD80" s="380">
        <f>SUMIF('pdc2019'!$G$8:$G$1161,'CE MINISTERIALE 2019'!$B80,'pdc2019'!$P$8:$P$1161)</f>
        <v>0</v>
      </c>
    </row>
    <row r="81" spans="1:30" s="312" customFormat="1" ht="24.95" customHeight="1">
      <c r="A81" s="345" t="s">
        <v>296</v>
      </c>
      <c r="B81" s="338" t="s">
        <v>4490</v>
      </c>
      <c r="C81" s="339" t="s">
        <v>4491</v>
      </c>
      <c r="D81" s="380">
        <f>SUMIF('pdc2019'!$G$8:$G$1161,'CE MINISTERIALE 2019'!$B81,'pdc2019'!$Q$8:$Q$1161)</f>
        <v>0</v>
      </c>
      <c r="E81" s="311"/>
      <c r="F81" s="527"/>
      <c r="G81" s="330"/>
      <c r="H81" s="330"/>
      <c r="J81" s="324"/>
      <c r="L81" s="330"/>
      <c r="AD81" s="380">
        <f>SUMIF('pdc2019'!$G$8:$G$1161,'CE MINISTERIALE 2019'!$B81,'pdc2019'!$P$8:$P$1161)</f>
        <v>0</v>
      </c>
    </row>
    <row r="82" spans="1:30" s="337" customFormat="1" ht="24.95" customHeight="1">
      <c r="A82" s="345" t="s">
        <v>296</v>
      </c>
      <c r="B82" s="338" t="s">
        <v>4492</v>
      </c>
      <c r="C82" s="339" t="s">
        <v>4493</v>
      </c>
      <c r="D82" s="380">
        <f>SUMIF('pdc2019'!$G$8:$G$1161,'CE MINISTERIALE 2019'!$B82,'pdc2019'!$Q$8:$Q$1161)</f>
        <v>0</v>
      </c>
      <c r="E82" s="311"/>
      <c r="F82" s="527"/>
      <c r="G82" s="330"/>
      <c r="H82" s="330"/>
      <c r="J82" s="324"/>
      <c r="L82" s="330"/>
      <c r="AD82" s="380">
        <f>SUMIF('pdc2019'!$G$8:$G$1161,'CE MINISTERIALE 2019'!$B82,'pdc2019'!$P$8:$P$1161)</f>
        <v>0</v>
      </c>
    </row>
    <row r="83" spans="1:30" s="312" customFormat="1" ht="24.95" customHeight="1">
      <c r="A83" s="345" t="s">
        <v>296</v>
      </c>
      <c r="B83" s="338" t="s">
        <v>4494</v>
      </c>
      <c r="C83" s="339" t="s">
        <v>4495</v>
      </c>
      <c r="D83" s="380">
        <f>SUMIF('pdc2019'!$G$8:$G$1161,'CE MINISTERIALE 2019'!$B83,'pdc2019'!$Q$8:$Q$1161)</f>
        <v>0</v>
      </c>
      <c r="E83" s="311"/>
      <c r="F83" s="527"/>
      <c r="G83" s="330"/>
      <c r="H83" s="330"/>
      <c r="J83" s="324"/>
      <c r="L83" s="330"/>
      <c r="AD83" s="380">
        <f>SUMIF('pdc2019'!$G$8:$G$1161,'CE MINISTERIALE 2019'!$B83,'pdc2019'!$P$8:$P$1161)</f>
        <v>0</v>
      </c>
    </row>
    <row r="84" spans="1:30" s="312" customFormat="1" ht="24.95" customHeight="1">
      <c r="A84" s="345" t="s">
        <v>296</v>
      </c>
      <c r="B84" s="338" t="s">
        <v>770</v>
      </c>
      <c r="C84" s="339" t="s">
        <v>4496</v>
      </c>
      <c r="D84" s="380">
        <f>SUMIF('pdc2019'!$G$8:$G$1161,'CE MINISTERIALE 2019'!$B84,'pdc2019'!$Q$8:$Q$1161)</f>
        <v>0</v>
      </c>
      <c r="E84" s="311"/>
      <c r="F84" s="527"/>
      <c r="G84" s="330"/>
      <c r="H84" s="330"/>
      <c r="J84" s="324"/>
      <c r="L84" s="330"/>
      <c r="AD84" s="380">
        <f>SUMIF('pdc2019'!$G$8:$G$1161,'CE MINISTERIALE 2019'!$B84,'pdc2019'!$P$8:$P$1161)</f>
        <v>0</v>
      </c>
    </row>
    <row r="85" spans="1:30" s="337" customFormat="1" ht="42.75" customHeight="1">
      <c r="A85" s="345"/>
      <c r="B85" s="335" t="s">
        <v>771</v>
      </c>
      <c r="C85" s="336" t="s">
        <v>4497</v>
      </c>
      <c r="D85" s="380">
        <f>SUMIF('pdc2019'!$G$8:$G$1161,'CE MINISTERIALE 2019'!$B85,'pdc2019'!$Q$8:$Q$1161)</f>
        <v>461495.35</v>
      </c>
      <c r="E85" s="311"/>
      <c r="F85" s="312"/>
      <c r="G85" s="330"/>
      <c r="H85" s="330"/>
      <c r="J85" s="324"/>
      <c r="L85" s="330"/>
      <c r="AD85" s="380">
        <f>SUMIF('pdc2019'!$G$8:$G$1161,'CE MINISTERIALE 2019'!$B85,'pdc2019'!$P$8:$P$1161)</f>
        <v>308000</v>
      </c>
    </row>
    <row r="86" spans="1:30" s="337" customFormat="1" ht="24.95" customHeight="1">
      <c r="A86" s="345"/>
      <c r="B86" s="335" t="s">
        <v>772</v>
      </c>
      <c r="C86" s="336" t="s">
        <v>4498</v>
      </c>
      <c r="D86" s="327">
        <f>SUM(D87:D101,D104,D105,D106)</f>
        <v>43585825.820000008</v>
      </c>
      <c r="E86" s="311"/>
      <c r="F86" s="329"/>
      <c r="G86" s="330"/>
      <c r="H86" s="330"/>
      <c r="J86" s="324"/>
      <c r="L86" s="330"/>
      <c r="AD86" s="327">
        <f>SUM(AD87:AD101,AD104,AD105,AD106)</f>
        <v>45992000</v>
      </c>
    </row>
    <row r="87" spans="1:30" s="337" customFormat="1" ht="24.95" customHeight="1">
      <c r="A87" s="345" t="s">
        <v>1498</v>
      </c>
      <c r="B87" s="338" t="s">
        <v>1499</v>
      </c>
      <c r="C87" s="339" t="s">
        <v>1500</v>
      </c>
      <c r="D87" s="380">
        <f>SUMIF('pdc2019'!$G$8:$G$1161,'CE MINISTERIALE 2019'!$B87,'pdc2019'!$Q$8:$Q$1161)</f>
        <v>12541576.960000001</v>
      </c>
      <c r="E87" s="311"/>
      <c r="F87" s="312"/>
      <c r="G87" s="330"/>
      <c r="H87" s="330"/>
      <c r="J87" s="324"/>
      <c r="L87" s="330"/>
      <c r="AD87" s="380">
        <f>SUMIF('pdc2019'!$G$8:$G$1161,'CE MINISTERIALE 2019'!$B87,'pdc2019'!$P$8:$P$1161)</f>
        <v>15473000</v>
      </c>
    </row>
    <row r="88" spans="1:30" s="337" customFormat="1" ht="24.95" customHeight="1">
      <c r="A88" s="345" t="s">
        <v>1498</v>
      </c>
      <c r="B88" s="338" t="s">
        <v>1501</v>
      </c>
      <c r="C88" s="339" t="s">
        <v>1502</v>
      </c>
      <c r="D88" s="380">
        <f>SUMIF('pdc2019'!$G$8:$G$1161,'CE MINISTERIALE 2019'!$B88,'pdc2019'!$Q$8:$Q$1161)</f>
        <v>3244478.55</v>
      </c>
      <c r="E88" s="311"/>
      <c r="F88" s="312"/>
      <c r="G88" s="330"/>
      <c r="H88" s="330"/>
      <c r="J88" s="324"/>
      <c r="L88" s="330"/>
      <c r="AD88" s="380">
        <f>SUMIF('pdc2019'!$G$8:$G$1161,'CE MINISTERIALE 2019'!$B88,'pdc2019'!$P$8:$P$1161)</f>
        <v>4199000</v>
      </c>
    </row>
    <row r="89" spans="1:30" s="312" customFormat="1" ht="24.95" customHeight="1">
      <c r="A89" s="345" t="s">
        <v>1498</v>
      </c>
      <c r="B89" s="338" t="s">
        <v>4499</v>
      </c>
      <c r="C89" s="339" t="s">
        <v>4500</v>
      </c>
      <c r="D89" s="380">
        <f>SUMIF('pdc2019'!$G$8:$G$1161,'CE MINISTERIALE 2019'!$B89,'pdc2019'!$Q$8:$Q$1161)</f>
        <v>1589594.03</v>
      </c>
      <c r="E89" s="311"/>
      <c r="G89" s="330"/>
      <c r="H89" s="330"/>
      <c r="J89" s="324"/>
      <c r="L89" s="330"/>
      <c r="AD89" s="380">
        <f>SUMIF('pdc2019'!$G$8:$G$1161,'CE MINISTERIALE 2019'!$B89,'pdc2019'!$P$8:$P$1161)</f>
        <v>0</v>
      </c>
    </row>
    <row r="90" spans="1:30" s="312" customFormat="1" ht="24.95" customHeight="1">
      <c r="A90" s="342" t="s">
        <v>1503</v>
      </c>
      <c r="B90" s="338" t="s">
        <v>1504</v>
      </c>
      <c r="C90" s="339" t="s">
        <v>4501</v>
      </c>
      <c r="D90" s="380">
        <f>SUMIF('pdc2019'!$G$8:$G$1161,'CE MINISTERIALE 2019'!$B90,'pdc2019'!$Q$8:$Q$1161)</f>
        <v>0</v>
      </c>
      <c r="E90" s="311"/>
      <c r="G90" s="330"/>
      <c r="H90" s="330"/>
      <c r="J90" s="324"/>
      <c r="L90" s="330"/>
      <c r="AD90" s="380">
        <f>SUMIF('pdc2019'!$G$8:$G$1161,'CE MINISTERIALE 2019'!$B90,'pdc2019'!$P$8:$P$1161)</f>
        <v>0</v>
      </c>
    </row>
    <row r="91" spans="1:30" s="337" customFormat="1" ht="24.95" customHeight="1">
      <c r="A91" s="342" t="s">
        <v>1498</v>
      </c>
      <c r="B91" s="338" t="s">
        <v>1505</v>
      </c>
      <c r="C91" s="339" t="s">
        <v>4502</v>
      </c>
      <c r="D91" s="380">
        <f>SUMIF('pdc2019'!$G$8:$G$1161,'CE MINISTERIALE 2019'!$B91,'pdc2019'!$Q$8:$Q$1161)</f>
        <v>2266934.9500000002</v>
      </c>
      <c r="E91" s="311"/>
      <c r="F91" s="312"/>
      <c r="G91" s="330"/>
      <c r="H91" s="330"/>
      <c r="J91" s="324"/>
      <c r="L91" s="330"/>
      <c r="AD91" s="380">
        <f>SUMIF('pdc2019'!$G$8:$G$1161,'CE MINISTERIALE 2019'!$B91,'pdc2019'!$P$8:$P$1161)</f>
        <v>2542000</v>
      </c>
    </row>
    <row r="92" spans="1:30" s="312" customFormat="1" ht="24.95" customHeight="1">
      <c r="A92" s="342" t="s">
        <v>1498</v>
      </c>
      <c r="B92" s="338" t="s">
        <v>1506</v>
      </c>
      <c r="C92" s="339" t="s">
        <v>4503</v>
      </c>
      <c r="D92" s="380">
        <f>SUMIF('pdc2019'!$G$8:$G$1161,'CE MINISTERIALE 2019'!$B92,'pdc2019'!$Q$8:$Q$1161)</f>
        <v>166937.84</v>
      </c>
      <c r="E92" s="311"/>
      <c r="G92" s="330"/>
      <c r="H92" s="330"/>
      <c r="J92" s="324"/>
      <c r="L92" s="330"/>
      <c r="AD92" s="380">
        <f>SUMIF('pdc2019'!$G$8:$G$1161,'CE MINISTERIALE 2019'!$B92,'pdc2019'!$P$8:$P$1161)</f>
        <v>117000</v>
      </c>
    </row>
    <row r="93" spans="1:30" s="312" customFormat="1" ht="24.95" customHeight="1">
      <c r="A93" s="342" t="s">
        <v>1498</v>
      </c>
      <c r="B93" s="338" t="s">
        <v>1507</v>
      </c>
      <c r="C93" s="339" t="s">
        <v>4504</v>
      </c>
      <c r="D93" s="380">
        <f>SUMIF('pdc2019'!$G$8:$G$1161,'CE MINISTERIALE 2019'!$B93,'pdc2019'!$Q$8:$Q$1161)</f>
        <v>421043.94</v>
      </c>
      <c r="E93" s="311"/>
      <c r="G93" s="330"/>
      <c r="H93" s="330"/>
      <c r="J93" s="324"/>
      <c r="L93" s="330"/>
      <c r="AD93" s="380">
        <f>SUMIF('pdc2019'!$G$8:$G$1161,'CE MINISTERIALE 2019'!$B93,'pdc2019'!$P$8:$P$1161)</f>
        <v>544000</v>
      </c>
    </row>
    <row r="94" spans="1:30" s="312" customFormat="1" ht="24.95" customHeight="1">
      <c r="A94" s="342" t="s">
        <v>1498</v>
      </c>
      <c r="B94" s="338" t="s">
        <v>1508</v>
      </c>
      <c r="C94" s="339" t="s">
        <v>4505</v>
      </c>
      <c r="D94" s="380">
        <f>SUMIF('pdc2019'!$G$8:$G$1161,'CE MINISTERIALE 2019'!$B94,'pdc2019'!$Q$8:$Q$1161)</f>
        <v>6720.26</v>
      </c>
      <c r="E94" s="311"/>
      <c r="G94" s="330"/>
      <c r="H94" s="330"/>
      <c r="J94" s="324"/>
      <c r="L94" s="330"/>
      <c r="AD94" s="380">
        <f>SUMIF('pdc2019'!$G$8:$G$1161,'CE MINISTERIALE 2019'!$B94,'pdc2019'!$P$8:$P$1161)</f>
        <v>8000</v>
      </c>
    </row>
    <row r="95" spans="1:30" s="312" customFormat="1" ht="24.95" customHeight="1">
      <c r="A95" s="342" t="s">
        <v>1498</v>
      </c>
      <c r="B95" s="338" t="s">
        <v>1509</v>
      </c>
      <c r="C95" s="339" t="s">
        <v>4506</v>
      </c>
      <c r="D95" s="380">
        <f>SUMIF('pdc2019'!$G$8:$G$1161,'CE MINISTERIALE 2019'!$B95,'pdc2019'!$Q$8:$Q$1161)</f>
        <v>5349592.29</v>
      </c>
      <c r="E95" s="311"/>
      <c r="G95" s="330"/>
      <c r="H95" s="330"/>
      <c r="J95" s="324"/>
      <c r="L95" s="330"/>
      <c r="AD95" s="380">
        <f>SUMIF('pdc2019'!$G$8:$G$1161,'CE MINISTERIALE 2019'!$B95,'pdc2019'!$P$8:$P$1161)</f>
        <v>5908000</v>
      </c>
    </row>
    <row r="96" spans="1:30" s="312" customFormat="1" ht="24.95" customHeight="1">
      <c r="A96" s="342" t="s">
        <v>1503</v>
      </c>
      <c r="B96" s="338" t="s">
        <v>4507</v>
      </c>
      <c r="C96" s="339" t="s">
        <v>4508</v>
      </c>
      <c r="D96" s="380">
        <f>SUMIF('pdc2019'!$G$8:$G$1161,'CE MINISTERIALE 2019'!$B96,'pdc2019'!$Q$8:$Q$1161)</f>
        <v>0</v>
      </c>
      <c r="E96" s="311"/>
      <c r="G96" s="330"/>
      <c r="H96" s="330"/>
      <c r="J96" s="324"/>
      <c r="L96" s="330"/>
      <c r="AD96" s="380">
        <f>SUMIF('pdc2019'!$G$8:$G$1161,'CE MINISTERIALE 2019'!$B96,'pdc2019'!$P$8:$P$1161)</f>
        <v>0</v>
      </c>
    </row>
    <row r="97" spans="1:30" s="312" customFormat="1" ht="24.95" customHeight="1">
      <c r="A97" s="342" t="s">
        <v>1503</v>
      </c>
      <c r="B97" s="338" t="s">
        <v>4509</v>
      </c>
      <c r="C97" s="339" t="s">
        <v>4510</v>
      </c>
      <c r="D97" s="380">
        <f>SUMIF('pdc2019'!$G$8:$G$1161,'CE MINISTERIALE 2019'!$B97,'pdc2019'!$Q$8:$Q$1161)</f>
        <v>0</v>
      </c>
      <c r="E97" s="311"/>
      <c r="G97" s="330"/>
      <c r="H97" s="330"/>
      <c r="J97" s="324"/>
      <c r="L97" s="330"/>
      <c r="AD97" s="380">
        <f>SUMIF('pdc2019'!$G$8:$G$1161,'CE MINISTERIALE 2019'!$B97,'pdc2019'!$P$8:$P$1161)</f>
        <v>0</v>
      </c>
    </row>
    <row r="98" spans="1:30" s="312" customFormat="1" ht="24.95" customHeight="1">
      <c r="A98" s="342" t="s">
        <v>1498</v>
      </c>
      <c r="B98" s="338" t="s">
        <v>1510</v>
      </c>
      <c r="C98" s="339" t="s">
        <v>4511</v>
      </c>
      <c r="D98" s="380">
        <f>SUMIF('pdc2019'!$G$8:$G$1161,'CE MINISTERIALE 2019'!$B98,'pdc2019'!$Q$8:$Q$1161)</f>
        <v>0</v>
      </c>
      <c r="E98" s="311"/>
      <c r="G98" s="330"/>
      <c r="H98" s="330"/>
      <c r="J98" s="324"/>
      <c r="L98" s="330"/>
      <c r="AD98" s="380">
        <f>SUMIF('pdc2019'!$G$8:$G$1161,'CE MINISTERIALE 2019'!$B98,'pdc2019'!$P$8:$P$1161)</f>
        <v>0</v>
      </c>
    </row>
    <row r="99" spans="1:30" s="312" customFormat="1" ht="24.95" customHeight="1">
      <c r="A99" s="342" t="s">
        <v>1498</v>
      </c>
      <c r="B99" s="338" t="s">
        <v>1511</v>
      </c>
      <c r="C99" s="339" t="s">
        <v>4512</v>
      </c>
      <c r="D99" s="380">
        <f>SUMIF('pdc2019'!$G$8:$G$1161,'CE MINISTERIALE 2019'!$B99,'pdc2019'!$Q$8:$Q$1161)</f>
        <v>0</v>
      </c>
      <c r="E99" s="311"/>
      <c r="G99" s="330"/>
      <c r="H99" s="330"/>
      <c r="J99" s="324"/>
      <c r="L99" s="330"/>
      <c r="AD99" s="380">
        <f>SUMIF('pdc2019'!$G$8:$G$1161,'CE MINISTERIALE 2019'!$B99,'pdc2019'!$P$8:$P$1161)</f>
        <v>0</v>
      </c>
    </row>
    <row r="100" spans="1:30" s="312" customFormat="1" ht="24.95" customHeight="1">
      <c r="A100" s="342" t="s">
        <v>1498</v>
      </c>
      <c r="B100" s="338" t="s">
        <v>4513</v>
      </c>
      <c r="C100" s="339" t="s">
        <v>4514</v>
      </c>
      <c r="D100" s="380">
        <f>SUMIF('pdc2019'!$G$8:$G$1161,'CE MINISTERIALE 2019'!$B100,'pdc2019'!$Q$8:$Q$1161)</f>
        <v>371947</v>
      </c>
      <c r="E100" s="311"/>
      <c r="G100" s="330"/>
      <c r="H100" s="330"/>
      <c r="J100" s="324"/>
      <c r="L100" s="330"/>
      <c r="AD100" s="380">
        <f>SUMIF('pdc2019'!$G$8:$G$1161,'CE MINISTERIALE 2019'!$B100,'pdc2019'!$P$8:$P$1161)</f>
        <v>454000</v>
      </c>
    </row>
    <row r="101" spans="1:30" s="344" customFormat="1" ht="24.95" customHeight="1">
      <c r="A101" s="342" t="s">
        <v>1503</v>
      </c>
      <c r="B101" s="338" t="s">
        <v>1512</v>
      </c>
      <c r="C101" s="339" t="s">
        <v>4515</v>
      </c>
      <c r="D101" s="327">
        <f>+D102+D103</f>
        <v>1040000</v>
      </c>
      <c r="E101" s="343"/>
      <c r="F101" s="329"/>
      <c r="G101" s="330"/>
      <c r="H101" s="330"/>
      <c r="J101" s="324"/>
      <c r="L101" s="330"/>
      <c r="AD101" s="327">
        <f>+AD102+AD103</f>
        <v>1040000</v>
      </c>
    </row>
    <row r="102" spans="1:30" s="344" customFormat="1" ht="24.95" customHeight="1">
      <c r="A102" s="342" t="s">
        <v>1503</v>
      </c>
      <c r="B102" s="335" t="s">
        <v>1513</v>
      </c>
      <c r="C102" s="336" t="s">
        <v>4516</v>
      </c>
      <c r="D102" s="380">
        <f>SUMIF('pdc2019'!$G$8:$G$1161,'CE MINISTERIALE 2019'!$B102,'pdc2019'!$Q$8:$Q$1161)</f>
        <v>0</v>
      </c>
      <c r="E102" s="343"/>
      <c r="G102" s="330"/>
      <c r="H102" s="330"/>
      <c r="J102" s="324"/>
      <c r="L102" s="330"/>
      <c r="AD102" s="380">
        <f>SUMIF('pdc2019'!$G$8:$G$1161,'CE MINISTERIALE 2019'!$B102,'pdc2019'!$P$8:$P$1161)</f>
        <v>0</v>
      </c>
    </row>
    <row r="103" spans="1:30" s="312" customFormat="1" ht="24.95" customHeight="1">
      <c r="A103" s="342" t="s">
        <v>1503</v>
      </c>
      <c r="B103" s="335" t="s">
        <v>1514</v>
      </c>
      <c r="C103" s="336" t="s">
        <v>4517</v>
      </c>
      <c r="D103" s="380">
        <f>SUMIF('pdc2019'!$G$8:$G$1161,'CE MINISTERIALE 2019'!$B103,'pdc2019'!$Q$8:$Q$1161)</f>
        <v>1040000</v>
      </c>
      <c r="E103" s="311"/>
      <c r="G103" s="330"/>
      <c r="H103" s="330"/>
      <c r="J103" s="324"/>
      <c r="L103" s="330"/>
      <c r="AD103" s="380">
        <f>SUMIF('pdc2019'!$G$8:$G$1161,'CE MINISTERIALE 2019'!$B103,'pdc2019'!$P$8:$P$1161)</f>
        <v>1040000</v>
      </c>
    </row>
    <row r="104" spans="1:30" s="311" customFormat="1" ht="24.95" customHeight="1">
      <c r="A104" s="342"/>
      <c r="B104" s="338" t="s">
        <v>651</v>
      </c>
      <c r="C104" s="339" t="s">
        <v>4518</v>
      </c>
      <c r="D104" s="380">
        <f>SUMIF('pdc2019'!$G$8:$G$1161,'CE MINISTERIALE 2019'!$B104,'pdc2019'!$Q$8:$Q$1161)</f>
        <v>16587000</v>
      </c>
      <c r="G104" s="330"/>
      <c r="H104" s="330"/>
      <c r="J104" s="324"/>
      <c r="L104" s="330"/>
      <c r="AD104" s="380">
        <f>SUMIF('pdc2019'!$G$8:$G$1161,'CE MINISTERIALE 2019'!$B104,'pdc2019'!$P$8:$P$1161)</f>
        <v>15707000</v>
      </c>
    </row>
    <row r="105" spans="1:30" s="311" customFormat="1" ht="24.95" customHeight="1">
      <c r="A105" s="345" t="s">
        <v>296</v>
      </c>
      <c r="B105" s="338" t="s">
        <v>4519</v>
      </c>
      <c r="C105" s="339" t="s">
        <v>4520</v>
      </c>
      <c r="D105" s="380">
        <f>SUMIF('pdc2019'!$G$8:$G$1161,'CE MINISTERIALE 2019'!$B105,'pdc2019'!$Q$8:$Q$1161)</f>
        <v>0</v>
      </c>
      <c r="G105" s="330"/>
      <c r="H105" s="330"/>
      <c r="J105" s="324"/>
      <c r="L105" s="330"/>
      <c r="AD105" s="380">
        <f>SUMIF('pdc2019'!$G$8:$G$1161,'CE MINISTERIALE 2019'!$B105,'pdc2019'!$P$8:$P$1161)</f>
        <v>0</v>
      </c>
    </row>
    <row r="106" spans="1:30" s="311" customFormat="1" ht="24.95" customHeight="1">
      <c r="A106" s="345" t="s">
        <v>1503</v>
      </c>
      <c r="B106" s="338" t="s">
        <v>4521</v>
      </c>
      <c r="C106" s="339" t="s">
        <v>4522</v>
      </c>
      <c r="D106" s="380">
        <f>SUMIF('pdc2019'!$G$8:$G$1161,'CE MINISTERIALE 2019'!$B106,'pdc2019'!$Q$8:$Q$1161)</f>
        <v>0</v>
      </c>
      <c r="G106" s="330"/>
      <c r="H106" s="330"/>
      <c r="J106" s="324"/>
      <c r="L106" s="330"/>
      <c r="AD106" s="380">
        <f>SUMIF('pdc2019'!$G$8:$G$1161,'CE MINISTERIALE 2019'!$B106,'pdc2019'!$P$8:$P$1161)</f>
        <v>0</v>
      </c>
    </row>
    <row r="107" spans="1:30" s="337" customFormat="1" ht="24.95" customHeight="1">
      <c r="A107" s="471" t="s">
        <v>1498</v>
      </c>
      <c r="B107" s="331" t="s">
        <v>652</v>
      </c>
      <c r="C107" s="332" t="s">
        <v>653</v>
      </c>
      <c r="D107" s="327">
        <f>SUM(D108:D112)</f>
        <v>0</v>
      </c>
      <c r="E107" s="311"/>
      <c r="F107" s="329"/>
      <c r="G107" s="330"/>
      <c r="H107" s="330"/>
      <c r="J107" s="324"/>
      <c r="L107" s="330"/>
      <c r="AD107" s="327">
        <f>SUM(AD108:AD112)</f>
        <v>0</v>
      </c>
    </row>
    <row r="108" spans="1:30" s="312" customFormat="1" ht="24.95" customHeight="1">
      <c r="A108" s="342" t="s">
        <v>1498</v>
      </c>
      <c r="B108" s="338" t="s">
        <v>654</v>
      </c>
      <c r="C108" s="339" t="s">
        <v>655</v>
      </c>
      <c r="D108" s="380">
        <f>SUMIF('pdc2019'!$G$8:$G$1161,'CE MINISTERIALE 2019'!$B108,'pdc2019'!$Q$8:$Q$1161)</f>
        <v>0</v>
      </c>
      <c r="E108" s="311"/>
      <c r="G108" s="330"/>
      <c r="H108" s="330"/>
      <c r="J108" s="324"/>
      <c r="L108" s="330"/>
      <c r="AD108" s="380">
        <f>SUMIF('pdc2019'!$G$8:$G$1161,'CE MINISTERIALE 2019'!$B108,'pdc2019'!$P$8:$P$1161)</f>
        <v>0</v>
      </c>
    </row>
    <row r="109" spans="1:30" s="312" customFormat="1" ht="24.95" customHeight="1">
      <c r="A109" s="342" t="s">
        <v>1498</v>
      </c>
      <c r="B109" s="335" t="s">
        <v>656</v>
      </c>
      <c r="C109" s="336" t="s">
        <v>657</v>
      </c>
      <c r="D109" s="380">
        <f>SUMIF('pdc2019'!$G$8:$G$1161,'CE MINISTERIALE 2019'!$B109,'pdc2019'!$Q$8:$Q$1161)</f>
        <v>0</v>
      </c>
      <c r="E109" s="311"/>
      <c r="G109" s="330"/>
      <c r="H109" s="330"/>
      <c r="J109" s="324"/>
      <c r="L109" s="330"/>
      <c r="AD109" s="380">
        <f>SUMIF('pdc2019'!$G$8:$G$1161,'CE MINISTERIALE 2019'!$B109,'pdc2019'!$P$8:$P$1161)</f>
        <v>0</v>
      </c>
    </row>
    <row r="110" spans="1:30" s="312" customFormat="1" ht="24.95" customHeight="1">
      <c r="A110" s="342" t="s">
        <v>1498</v>
      </c>
      <c r="B110" s="335" t="s">
        <v>4523</v>
      </c>
      <c r="C110" s="336" t="s">
        <v>4524</v>
      </c>
      <c r="D110" s="380">
        <f>SUMIF('pdc2019'!$G$8:$G$1161,'CE MINISTERIALE 2019'!$B110,'pdc2019'!$Q$8:$Q$1161)</f>
        <v>0</v>
      </c>
      <c r="E110" s="311"/>
      <c r="G110" s="330"/>
      <c r="H110" s="330"/>
      <c r="J110" s="324"/>
      <c r="L110" s="330"/>
      <c r="AD110" s="380">
        <f>SUMIF('pdc2019'!$G$8:$G$1161,'CE MINISTERIALE 2019'!$B110,'pdc2019'!$P$8:$P$1161)</f>
        <v>0</v>
      </c>
    </row>
    <row r="111" spans="1:30" s="312" customFormat="1" ht="24.95" customHeight="1">
      <c r="A111" s="345" t="s">
        <v>1498</v>
      </c>
      <c r="B111" s="335" t="s">
        <v>658</v>
      </c>
      <c r="C111" s="336" t="s">
        <v>4525</v>
      </c>
      <c r="D111" s="380">
        <f>SUMIF('pdc2019'!$G$8:$G$1161,'CE MINISTERIALE 2019'!$B111,'pdc2019'!$Q$8:$Q$1161)</f>
        <v>0</v>
      </c>
      <c r="E111" s="311"/>
      <c r="G111" s="330"/>
      <c r="H111" s="330"/>
      <c r="J111" s="324"/>
      <c r="L111" s="330"/>
      <c r="AD111" s="380">
        <f>SUMIF('pdc2019'!$G$8:$G$1161,'CE MINISTERIALE 2019'!$B111,'pdc2019'!$P$8:$P$1161)</f>
        <v>0</v>
      </c>
    </row>
    <row r="112" spans="1:30" s="312" customFormat="1" ht="24.95" customHeight="1">
      <c r="A112" s="345" t="s">
        <v>1498</v>
      </c>
      <c r="B112" s="335" t="s">
        <v>659</v>
      </c>
      <c r="C112" s="336" t="s">
        <v>4526</v>
      </c>
      <c r="D112" s="380">
        <f>SUMIF('pdc2019'!$G$8:$G$1161,'CE MINISTERIALE 2019'!$B112,'pdc2019'!$Q$8:$Q$1161)</f>
        <v>0</v>
      </c>
      <c r="E112" s="311"/>
      <c r="G112" s="330"/>
      <c r="H112" s="330"/>
      <c r="J112" s="324"/>
      <c r="L112" s="330"/>
      <c r="AD112" s="380">
        <f>SUMIF('pdc2019'!$G$8:$G$1161,'CE MINISTERIALE 2019'!$B112,'pdc2019'!$P$8:$P$1161)</f>
        <v>0</v>
      </c>
    </row>
    <row r="113" spans="1:30" s="337" customFormat="1" ht="24.95" customHeight="1">
      <c r="A113" s="345"/>
      <c r="B113" s="331" t="s">
        <v>334</v>
      </c>
      <c r="C113" s="332" t="s">
        <v>335</v>
      </c>
      <c r="D113" s="380">
        <f>SUMIF('pdc2019'!$G$8:$G$1161,'CE MINISTERIALE 2019'!$B113,'pdc2019'!$Q$8:$Q$1161)</f>
        <v>13755000</v>
      </c>
      <c r="E113" s="311"/>
      <c r="F113" s="312"/>
      <c r="G113" s="330"/>
      <c r="H113" s="330"/>
      <c r="J113" s="324"/>
      <c r="L113" s="330"/>
      <c r="AD113" s="380">
        <f>SUMIF('pdc2019'!$G$8:$G$1161,'CE MINISTERIALE 2019'!$B113,'pdc2019'!$P$8:$P$1161)</f>
        <v>11221550</v>
      </c>
    </row>
    <row r="114" spans="1:30" s="337" customFormat="1" ht="24.95" customHeight="1">
      <c r="A114" s="345"/>
      <c r="B114" s="331" t="s">
        <v>336</v>
      </c>
      <c r="C114" s="332" t="s">
        <v>337</v>
      </c>
      <c r="D114" s="327">
        <f>SUM(D115:D121)</f>
        <v>3520000</v>
      </c>
      <c r="E114" s="311"/>
      <c r="F114" s="329"/>
      <c r="G114" s="330"/>
      <c r="H114" s="330"/>
      <c r="J114" s="324"/>
      <c r="L114" s="330"/>
      <c r="AD114" s="327">
        <f>SUM(AD115:AD121)</f>
        <v>2295000</v>
      </c>
    </row>
    <row r="115" spans="1:30" s="337" customFormat="1" ht="24.95" customHeight="1">
      <c r="A115" s="345"/>
      <c r="B115" s="335" t="s">
        <v>338</v>
      </c>
      <c r="C115" s="336" t="s">
        <v>339</v>
      </c>
      <c r="D115" s="380">
        <f>SUMIF('pdc2019'!$G$8:$G$1161,'CE MINISTERIALE 2019'!$B115,'pdc2019'!$Q$8:$Q$1161)</f>
        <v>0</v>
      </c>
      <c r="E115" s="311"/>
      <c r="F115" s="312"/>
      <c r="G115" s="330"/>
      <c r="H115" s="330"/>
      <c r="J115" s="324"/>
      <c r="L115" s="330"/>
      <c r="AD115" s="380">
        <f>SUMIF('pdc2019'!$G$8:$G$1161,'CE MINISTERIALE 2019'!$B115,'pdc2019'!$P$8:$P$1161)</f>
        <v>0</v>
      </c>
    </row>
    <row r="116" spans="1:30" s="337" customFormat="1" ht="24.95" customHeight="1">
      <c r="A116" s="345"/>
      <c r="B116" s="335" t="s">
        <v>340</v>
      </c>
      <c r="C116" s="336" t="s">
        <v>341</v>
      </c>
      <c r="D116" s="380">
        <f>SUMIF('pdc2019'!$G$8:$G$1161,'CE MINISTERIALE 2019'!$B116,'pdc2019'!$Q$8:$Q$1161)</f>
        <v>2870000</v>
      </c>
      <c r="E116" s="311"/>
      <c r="F116" s="312"/>
      <c r="G116" s="330"/>
      <c r="H116" s="330"/>
      <c r="J116" s="324"/>
      <c r="L116" s="330"/>
      <c r="AD116" s="380">
        <f>SUMIF('pdc2019'!$G$8:$G$1161,'CE MINISTERIALE 2019'!$B116,'pdc2019'!$P$8:$P$1161)</f>
        <v>1950000</v>
      </c>
    </row>
    <row r="117" spans="1:30" s="337" customFormat="1" ht="24.95" customHeight="1">
      <c r="A117" s="345"/>
      <c r="B117" s="335" t="s">
        <v>342</v>
      </c>
      <c r="C117" s="336" t="s">
        <v>343</v>
      </c>
      <c r="D117" s="380">
        <f>SUMIF('pdc2019'!$G$8:$G$1161,'CE MINISTERIALE 2019'!$B117,'pdc2019'!$Q$8:$Q$1161)</f>
        <v>0</v>
      </c>
      <c r="E117" s="311"/>
      <c r="F117" s="312"/>
      <c r="G117" s="330"/>
      <c r="H117" s="330"/>
      <c r="J117" s="324"/>
      <c r="L117" s="330"/>
      <c r="AD117" s="380">
        <f>SUMIF('pdc2019'!$G$8:$G$1161,'CE MINISTERIALE 2019'!$B117,'pdc2019'!$P$8:$P$1161)</f>
        <v>0</v>
      </c>
    </row>
    <row r="118" spans="1:30" s="337" customFormat="1" ht="24.95" customHeight="1">
      <c r="A118" s="345"/>
      <c r="B118" s="335" t="s">
        <v>344</v>
      </c>
      <c r="C118" s="336" t="s">
        <v>345</v>
      </c>
      <c r="D118" s="380">
        <f>SUMIF('pdc2019'!$G$8:$G$1161,'CE MINISTERIALE 2019'!$B118,'pdc2019'!$Q$8:$Q$1161)</f>
        <v>300000</v>
      </c>
      <c r="E118" s="311"/>
      <c r="F118" s="312"/>
      <c r="G118" s="330"/>
      <c r="H118" s="330"/>
      <c r="J118" s="324"/>
      <c r="L118" s="330"/>
      <c r="AD118" s="380">
        <f>SUMIF('pdc2019'!$G$8:$G$1161,'CE MINISTERIALE 2019'!$B118,'pdc2019'!$P$8:$P$1161)</f>
        <v>175000</v>
      </c>
    </row>
    <row r="119" spans="1:30" s="337" customFormat="1" ht="24.95" customHeight="1">
      <c r="A119" s="345" t="s">
        <v>296</v>
      </c>
      <c r="B119" s="335" t="s">
        <v>346</v>
      </c>
      <c r="C119" s="336" t="s">
        <v>347</v>
      </c>
      <c r="D119" s="380">
        <f>SUMIF('pdc2019'!$G$8:$G$1161,'CE MINISTERIALE 2019'!$B119,'pdc2019'!$Q$8:$Q$1161)</f>
        <v>0</v>
      </c>
      <c r="E119" s="311"/>
      <c r="F119" s="312"/>
      <c r="G119" s="330"/>
      <c r="H119" s="330"/>
      <c r="J119" s="324"/>
      <c r="L119" s="330"/>
      <c r="AD119" s="380">
        <f>SUMIF('pdc2019'!$G$8:$G$1161,'CE MINISTERIALE 2019'!$B119,'pdc2019'!$P$8:$P$1161)</f>
        <v>0</v>
      </c>
    </row>
    <row r="120" spans="1:30" s="337" customFormat="1" ht="24.95" customHeight="1">
      <c r="A120" s="345"/>
      <c r="B120" s="335" t="s">
        <v>348</v>
      </c>
      <c r="C120" s="336" t="s">
        <v>349</v>
      </c>
      <c r="D120" s="380">
        <f>SUMIF('pdc2019'!$G$8:$G$1161,'CE MINISTERIALE 2019'!$B120,'pdc2019'!$Q$8:$Q$1161)</f>
        <v>350000</v>
      </c>
      <c r="E120" s="311"/>
      <c r="F120" s="312"/>
      <c r="G120" s="330"/>
      <c r="H120" s="330"/>
      <c r="J120" s="324"/>
      <c r="L120" s="330"/>
      <c r="AD120" s="380">
        <f>SUMIF('pdc2019'!$G$8:$G$1161,'CE MINISTERIALE 2019'!$B120,'pdc2019'!$P$8:$P$1161)</f>
        <v>170000</v>
      </c>
    </row>
    <row r="121" spans="1:30" s="337" customFormat="1" ht="24.95" customHeight="1">
      <c r="A121" s="345" t="s">
        <v>296</v>
      </c>
      <c r="B121" s="335" t="s">
        <v>350</v>
      </c>
      <c r="C121" s="336" t="s">
        <v>351</v>
      </c>
      <c r="D121" s="380">
        <f>SUMIF('pdc2019'!$G$8:$G$1161,'CE MINISTERIALE 2019'!$B121,'pdc2019'!$Q$8:$Q$1161)</f>
        <v>0</v>
      </c>
      <c r="E121" s="311"/>
      <c r="F121" s="312"/>
      <c r="G121" s="330"/>
      <c r="H121" s="330"/>
      <c r="J121" s="324"/>
      <c r="L121" s="330"/>
      <c r="AD121" s="380">
        <f>SUMIF('pdc2019'!$G$8:$G$1161,'CE MINISTERIALE 2019'!$B121,'pdc2019'!$P$8:$P$1161)</f>
        <v>0</v>
      </c>
    </row>
    <row r="122" spans="1:30" s="337" customFormat="1" ht="24.95" customHeight="1">
      <c r="A122" s="472"/>
      <c r="B122" s="325" t="s">
        <v>352</v>
      </c>
      <c r="C122" s="326" t="s">
        <v>353</v>
      </c>
      <c r="D122" s="327">
        <f>+D123+D124+D127+D132+D136</f>
        <v>18500000</v>
      </c>
      <c r="E122" s="311"/>
      <c r="F122" s="329"/>
      <c r="G122" s="330"/>
      <c r="H122" s="330"/>
      <c r="J122" s="324"/>
      <c r="L122" s="330"/>
      <c r="AD122" s="327">
        <f>+AD123+AD124+AD127+AD132+AD136</f>
        <v>18088000</v>
      </c>
    </row>
    <row r="123" spans="1:30" s="337" customFormat="1" ht="24.95" customHeight="1">
      <c r="A123" s="472"/>
      <c r="B123" s="331" t="s">
        <v>354</v>
      </c>
      <c r="C123" s="332" t="s">
        <v>355</v>
      </c>
      <c r="D123" s="380">
        <f>SUMIF('pdc2019'!$G$8:$G$1161,'CE MINISTERIALE 2019'!$B123,'pdc2019'!$Q$8:$Q$1161)</f>
        <v>15000</v>
      </c>
      <c r="E123" s="311"/>
      <c r="F123" s="312"/>
      <c r="G123" s="330"/>
      <c r="H123" s="330"/>
      <c r="J123" s="324"/>
      <c r="L123" s="330"/>
      <c r="AD123" s="380">
        <f>SUMIF('pdc2019'!$G$8:$G$1161,'CE MINISTERIALE 2019'!$B123,'pdc2019'!$P$8:$P$1161)</f>
        <v>80000</v>
      </c>
    </row>
    <row r="124" spans="1:30" s="337" customFormat="1" ht="24.95" customHeight="1">
      <c r="A124" s="473"/>
      <c r="B124" s="331" t="s">
        <v>356</v>
      </c>
      <c r="C124" s="332" t="s">
        <v>357</v>
      </c>
      <c r="D124" s="327">
        <f>+D125+D126</f>
        <v>2750000</v>
      </c>
      <c r="E124" s="311"/>
      <c r="F124" s="329"/>
      <c r="G124" s="330"/>
      <c r="H124" s="330"/>
      <c r="J124" s="324"/>
      <c r="L124" s="330"/>
      <c r="AD124" s="327">
        <f>+AD125+AD126</f>
        <v>2750000</v>
      </c>
    </row>
    <row r="125" spans="1:30" s="337" customFormat="1" ht="24.95" customHeight="1">
      <c r="A125" s="473"/>
      <c r="B125" s="335" t="s">
        <v>358</v>
      </c>
      <c r="C125" s="336" t="s">
        <v>359</v>
      </c>
      <c r="D125" s="380">
        <f>SUMIF('pdc2019'!$G$8:$G$1161,'CE MINISTERIALE 2019'!$B125,'pdc2019'!$Q$8:$Q$1161)</f>
        <v>750000</v>
      </c>
      <c r="E125" s="311"/>
      <c r="F125" s="312"/>
      <c r="G125" s="330"/>
      <c r="H125" s="330"/>
      <c r="J125" s="324"/>
      <c r="L125" s="330"/>
      <c r="AD125" s="380">
        <f>SUMIF('pdc2019'!$G$8:$G$1161,'CE MINISTERIALE 2019'!$B125,'pdc2019'!$P$8:$P$1161)</f>
        <v>750000</v>
      </c>
    </row>
    <row r="126" spans="1:30" s="337" customFormat="1" ht="24.95" customHeight="1">
      <c r="A126" s="473"/>
      <c r="B126" s="335" t="s">
        <v>360</v>
      </c>
      <c r="C126" s="336" t="s">
        <v>361</v>
      </c>
      <c r="D126" s="380">
        <f>SUMIF('pdc2019'!$G$8:$G$1161,'CE MINISTERIALE 2019'!$B126,'pdc2019'!$Q$8:$Q$1161)</f>
        <v>2000000</v>
      </c>
      <c r="E126" s="311"/>
      <c r="F126" s="312"/>
      <c r="G126" s="330"/>
      <c r="H126" s="330"/>
      <c r="J126" s="324"/>
      <c r="L126" s="330"/>
      <c r="AD126" s="380">
        <f>SUMIF('pdc2019'!$G$8:$G$1161,'CE MINISTERIALE 2019'!$B126,'pdc2019'!$P$8:$P$1161)</f>
        <v>2000000</v>
      </c>
    </row>
    <row r="127" spans="1:30" s="337" customFormat="1" ht="24.95" customHeight="1">
      <c r="A127" s="471" t="s">
        <v>296</v>
      </c>
      <c r="B127" s="331" t="s">
        <v>1242</v>
      </c>
      <c r="C127" s="332" t="s">
        <v>1243</v>
      </c>
      <c r="D127" s="327">
        <f>+D128+D129+D130+D131</f>
        <v>0</v>
      </c>
      <c r="E127" s="311"/>
      <c r="F127" s="329"/>
      <c r="G127" s="330"/>
      <c r="H127" s="330"/>
      <c r="J127" s="324"/>
      <c r="L127" s="330"/>
      <c r="AD127" s="327">
        <f>+AD128+AD129+AD130+AD131</f>
        <v>0</v>
      </c>
    </row>
    <row r="128" spans="1:30" s="337" customFormat="1" ht="24.95" customHeight="1">
      <c r="A128" s="345" t="s">
        <v>296</v>
      </c>
      <c r="B128" s="335" t="s">
        <v>1244</v>
      </c>
      <c r="C128" s="336" t="s">
        <v>1245</v>
      </c>
      <c r="D128" s="380">
        <f>SUMIF('pdc2019'!$G$8:$G$1161,'CE MINISTERIALE 2019'!$B128,'pdc2019'!$Q$8:$Q$1161)</f>
        <v>0</v>
      </c>
      <c r="E128" s="311"/>
      <c r="F128" s="312"/>
      <c r="G128" s="330"/>
      <c r="H128" s="330"/>
      <c r="J128" s="324"/>
      <c r="L128" s="330"/>
      <c r="AD128" s="380">
        <f>SUMIF('pdc2019'!$G$8:$G$1161,'CE MINISTERIALE 2019'!$B128,'pdc2019'!$P$8:$P$1161)</f>
        <v>0</v>
      </c>
    </row>
    <row r="129" spans="1:30" s="337" customFormat="1" ht="24.95" customHeight="1">
      <c r="A129" s="345" t="s">
        <v>296</v>
      </c>
      <c r="B129" s="335" t="s">
        <v>364</v>
      </c>
      <c r="C129" s="336" t="s">
        <v>365</v>
      </c>
      <c r="D129" s="380">
        <f>SUMIF('pdc2019'!$G$8:$G$1161,'CE MINISTERIALE 2019'!$B129,'pdc2019'!$Q$8:$Q$1161)</f>
        <v>0</v>
      </c>
      <c r="E129" s="311"/>
      <c r="F129" s="312"/>
      <c r="G129" s="330"/>
      <c r="H129" s="330"/>
      <c r="J129" s="324"/>
      <c r="L129" s="330"/>
      <c r="AD129" s="380">
        <f>SUMIF('pdc2019'!$G$8:$G$1161,'CE MINISTERIALE 2019'!$B129,'pdc2019'!$P$8:$P$1161)</f>
        <v>0</v>
      </c>
    </row>
    <row r="130" spans="1:30" s="337" customFormat="1" ht="24.95" customHeight="1">
      <c r="A130" s="345" t="s">
        <v>296</v>
      </c>
      <c r="B130" s="335" t="s">
        <v>366</v>
      </c>
      <c r="C130" s="336" t="s">
        <v>367</v>
      </c>
      <c r="D130" s="380">
        <f>SUMIF('pdc2019'!$G$8:$G$1161,'CE MINISTERIALE 2019'!$B130,'pdc2019'!$Q$8:$Q$1161)</f>
        <v>0</v>
      </c>
      <c r="E130" s="311"/>
      <c r="F130" s="312"/>
      <c r="G130" s="330"/>
      <c r="H130" s="330"/>
      <c r="J130" s="324"/>
      <c r="L130" s="330"/>
      <c r="AD130" s="380">
        <f>SUMIF('pdc2019'!$G$8:$G$1161,'CE MINISTERIALE 2019'!$B130,'pdc2019'!$P$8:$P$1161)</f>
        <v>0</v>
      </c>
    </row>
    <row r="131" spans="1:30" s="346" customFormat="1" ht="24.95" customHeight="1">
      <c r="A131" s="345" t="s">
        <v>296</v>
      </c>
      <c r="B131" s="335" t="s">
        <v>4527</v>
      </c>
      <c r="C131" s="336" t="s">
        <v>4528</v>
      </c>
      <c r="D131" s="380">
        <f>SUMIF('pdc2019'!$G$8:$G$1161,'CE MINISTERIALE 2019'!$B131,'pdc2019'!$Q$8:$Q$1161)</f>
        <v>0</v>
      </c>
      <c r="E131" s="311"/>
      <c r="F131" s="311"/>
      <c r="G131" s="330"/>
      <c r="H131" s="330"/>
      <c r="J131" s="324"/>
      <c r="L131" s="330"/>
      <c r="AD131" s="380">
        <f>SUMIF('pdc2019'!$G$8:$G$1161,'CE MINISTERIALE 2019'!$B131,'pdc2019'!$P$8:$P$1161)</f>
        <v>0</v>
      </c>
    </row>
    <row r="132" spans="1:30" s="337" customFormat="1" ht="24.95" customHeight="1">
      <c r="A132" s="345"/>
      <c r="B132" s="331" t="s">
        <v>368</v>
      </c>
      <c r="C132" s="332" t="s">
        <v>369</v>
      </c>
      <c r="D132" s="327">
        <f>+D133+D134+D135</f>
        <v>4410000</v>
      </c>
      <c r="E132" s="311"/>
      <c r="F132" s="329"/>
      <c r="G132" s="330"/>
      <c r="H132" s="330"/>
      <c r="J132" s="324"/>
      <c r="L132" s="330"/>
      <c r="AD132" s="327">
        <f>+AD133+AD134+AD135</f>
        <v>4317000</v>
      </c>
    </row>
    <row r="133" spans="1:30" s="337" customFormat="1" ht="24.95" customHeight="1">
      <c r="A133" s="345"/>
      <c r="B133" s="335" t="s">
        <v>370</v>
      </c>
      <c r="C133" s="336" t="s">
        <v>371</v>
      </c>
      <c r="D133" s="380">
        <f>SUMIF('pdc2019'!$G$8:$G$1161,'CE MINISTERIALE 2019'!$B133,'pdc2019'!$Q$8:$Q$1161)</f>
        <v>3810000</v>
      </c>
      <c r="E133" s="311"/>
      <c r="F133" s="312"/>
      <c r="G133" s="330"/>
      <c r="H133" s="330"/>
      <c r="J133" s="324"/>
      <c r="L133" s="330"/>
      <c r="AD133" s="380">
        <f>SUMIF('pdc2019'!$G$8:$G$1161,'CE MINISTERIALE 2019'!$B133,'pdc2019'!$P$8:$P$1161)</f>
        <v>3775000</v>
      </c>
    </row>
    <row r="134" spans="1:30" s="337" customFormat="1" ht="24.95" customHeight="1">
      <c r="A134" s="345"/>
      <c r="B134" s="335" t="s">
        <v>372</v>
      </c>
      <c r="C134" s="336" t="s">
        <v>373</v>
      </c>
      <c r="D134" s="380">
        <f>SUMIF('pdc2019'!$G$8:$G$1161,'CE MINISTERIALE 2019'!$B134,'pdc2019'!$Q$8:$Q$1161)</f>
        <v>0</v>
      </c>
      <c r="E134" s="311"/>
      <c r="F134" s="312"/>
      <c r="G134" s="330"/>
      <c r="H134" s="330"/>
      <c r="J134" s="324"/>
      <c r="L134" s="330"/>
      <c r="AD134" s="380">
        <f>SUMIF('pdc2019'!$G$8:$G$1161,'CE MINISTERIALE 2019'!$B134,'pdc2019'!$P$8:$P$1161)</f>
        <v>0</v>
      </c>
    </row>
    <row r="135" spans="1:30" s="337" customFormat="1" ht="24.95" customHeight="1">
      <c r="A135" s="345"/>
      <c r="B135" s="335" t="s">
        <v>374</v>
      </c>
      <c r="C135" s="336" t="s">
        <v>375</v>
      </c>
      <c r="D135" s="380">
        <f>SUMIF('pdc2019'!$G$8:$G$1161,'CE MINISTERIALE 2019'!$B135,'pdc2019'!$Q$8:$Q$1161)</f>
        <v>600000</v>
      </c>
      <c r="E135" s="311"/>
      <c r="F135" s="312"/>
      <c r="G135" s="330"/>
      <c r="H135" s="330"/>
      <c r="J135" s="324"/>
      <c r="L135" s="330"/>
      <c r="AD135" s="380">
        <f>SUMIF('pdc2019'!$G$8:$G$1161,'CE MINISTERIALE 2019'!$B135,'pdc2019'!$P$8:$P$1161)</f>
        <v>542000</v>
      </c>
    </row>
    <row r="136" spans="1:30" s="337" customFormat="1" ht="24.95" customHeight="1">
      <c r="A136" s="345"/>
      <c r="B136" s="331" t="s">
        <v>376</v>
      </c>
      <c r="C136" s="332" t="s">
        <v>377</v>
      </c>
      <c r="D136" s="327">
        <f>+D137+D141+D142</f>
        <v>11325000</v>
      </c>
      <c r="E136" s="311"/>
      <c r="F136" s="329"/>
      <c r="G136" s="330"/>
      <c r="H136" s="330"/>
      <c r="J136" s="324"/>
      <c r="L136" s="330"/>
      <c r="AD136" s="327">
        <f>+AD137+AD141+AD142</f>
        <v>10941000</v>
      </c>
    </row>
    <row r="137" spans="1:30" s="337" customFormat="1" ht="24.95" customHeight="1">
      <c r="A137" s="345"/>
      <c r="B137" s="335" t="s">
        <v>378</v>
      </c>
      <c r="C137" s="336" t="s">
        <v>379</v>
      </c>
      <c r="D137" s="327">
        <f>+D138+D139+D140</f>
        <v>3000000</v>
      </c>
      <c r="E137" s="311"/>
      <c r="F137" s="329"/>
      <c r="G137" s="330"/>
      <c r="H137" s="330"/>
      <c r="J137" s="324"/>
      <c r="L137" s="330"/>
      <c r="AD137" s="327">
        <f>+AD138+AD139+AD140</f>
        <v>3000000</v>
      </c>
    </row>
    <row r="138" spans="1:30" s="337" customFormat="1" ht="24.95" customHeight="1">
      <c r="A138" s="345"/>
      <c r="B138" s="338" t="s">
        <v>380</v>
      </c>
      <c r="C138" s="339" t="s">
        <v>381</v>
      </c>
      <c r="D138" s="380">
        <f>SUMIF('pdc2019'!$G$8:$G$1161,'CE MINISTERIALE 2019'!$B138,'pdc2019'!$Q$8:$Q$1161)</f>
        <v>0</v>
      </c>
      <c r="E138" s="311"/>
      <c r="F138" s="312"/>
      <c r="G138" s="330"/>
      <c r="H138" s="330"/>
      <c r="J138" s="324"/>
      <c r="L138" s="330"/>
      <c r="AD138" s="380">
        <f>SUMIF('pdc2019'!$G$8:$G$1161,'CE MINISTERIALE 2019'!$B138,'pdc2019'!$P$8:$P$1161)</f>
        <v>0</v>
      </c>
    </row>
    <row r="139" spans="1:30" s="337" customFormat="1" ht="24.95" customHeight="1">
      <c r="A139" s="345"/>
      <c r="B139" s="338" t="s">
        <v>382</v>
      </c>
      <c r="C139" s="339" t="s">
        <v>383</v>
      </c>
      <c r="D139" s="380">
        <f>SUMIF('pdc2019'!$G$8:$G$1161,'CE MINISTERIALE 2019'!$B139,'pdc2019'!$Q$8:$Q$1161)</f>
        <v>0</v>
      </c>
      <c r="E139" s="311"/>
      <c r="F139" s="312"/>
      <c r="G139" s="330"/>
      <c r="H139" s="330"/>
      <c r="J139" s="324"/>
      <c r="L139" s="330"/>
      <c r="AD139" s="380">
        <f>SUMIF('pdc2019'!$G$8:$G$1161,'CE MINISTERIALE 2019'!$B139,'pdc2019'!$P$8:$P$1161)</f>
        <v>0</v>
      </c>
    </row>
    <row r="140" spans="1:30" s="337" customFormat="1" ht="24.95" customHeight="1">
      <c r="A140" s="345"/>
      <c r="B140" s="338" t="s">
        <v>384</v>
      </c>
      <c r="C140" s="339" t="s">
        <v>385</v>
      </c>
      <c r="D140" s="380">
        <f>SUMIF('pdc2019'!$G$8:$G$1161,'CE MINISTERIALE 2019'!$B140,'pdc2019'!$Q$8:$Q$1161)</f>
        <v>3000000</v>
      </c>
      <c r="E140" s="311"/>
      <c r="F140" s="312"/>
      <c r="G140" s="330"/>
      <c r="H140" s="330"/>
      <c r="J140" s="324"/>
      <c r="L140" s="330"/>
      <c r="AD140" s="380">
        <f>SUMIF('pdc2019'!$G$8:$G$1161,'CE MINISTERIALE 2019'!$B140,'pdc2019'!$P$8:$P$1161)</f>
        <v>3000000</v>
      </c>
    </row>
    <row r="141" spans="1:30" s="312" customFormat="1" ht="24.95" customHeight="1">
      <c r="A141" s="342"/>
      <c r="B141" s="335" t="s">
        <v>4529</v>
      </c>
      <c r="C141" s="336" t="s">
        <v>4530</v>
      </c>
      <c r="D141" s="380">
        <f>SUMIF('pdc2019'!$G$8:$G$1161,'CE MINISTERIALE 2019'!$B141,'pdc2019'!$Q$8:$Q$1161)</f>
        <v>0</v>
      </c>
      <c r="E141" s="311"/>
      <c r="G141" s="330"/>
      <c r="H141" s="330"/>
      <c r="J141" s="324"/>
      <c r="L141" s="330"/>
      <c r="AD141" s="380">
        <f>SUMIF('pdc2019'!$G$8:$G$1161,'CE MINISTERIALE 2019'!$B141,'pdc2019'!$P$8:$P$1161)</f>
        <v>0</v>
      </c>
    </row>
    <row r="142" spans="1:30" s="312" customFormat="1" ht="24.95" customHeight="1">
      <c r="A142" s="342"/>
      <c r="B142" s="335" t="s">
        <v>386</v>
      </c>
      <c r="C142" s="336" t="s">
        <v>4531</v>
      </c>
      <c r="D142" s="380">
        <f>SUMIF('pdc2019'!$G$8:$G$1161,'CE MINISTERIALE 2019'!$B142,'pdc2019'!$Q$8:$Q$1161)</f>
        <v>8325000</v>
      </c>
      <c r="E142" s="311"/>
      <c r="G142" s="330"/>
      <c r="H142" s="330"/>
      <c r="J142" s="324"/>
      <c r="L142" s="330"/>
      <c r="AD142" s="380">
        <f>SUMIF('pdc2019'!$G$8:$G$1161,'CE MINISTERIALE 2019'!$B142,'pdc2019'!$P$8:$P$1161)</f>
        <v>7941000</v>
      </c>
    </row>
    <row r="143" spans="1:30" s="312" customFormat="1" ht="24.95" customHeight="1">
      <c r="A143" s="342"/>
      <c r="B143" s="325" t="s">
        <v>387</v>
      </c>
      <c r="C143" s="326" t="s">
        <v>388</v>
      </c>
      <c r="D143" s="327">
        <f>+D144+D145+D146</f>
        <v>13950000</v>
      </c>
      <c r="E143" s="311"/>
      <c r="F143" s="329"/>
      <c r="G143" s="330"/>
      <c r="H143" s="330"/>
      <c r="J143" s="324"/>
      <c r="L143" s="330"/>
      <c r="AD143" s="327">
        <f>+AD144+AD145+AD146</f>
        <v>13917000</v>
      </c>
    </row>
    <row r="144" spans="1:30" s="312" customFormat="1" ht="24.95" customHeight="1">
      <c r="A144" s="342"/>
      <c r="B144" s="331" t="s">
        <v>389</v>
      </c>
      <c r="C144" s="332" t="s">
        <v>4532</v>
      </c>
      <c r="D144" s="380">
        <f>SUMIF('pdc2019'!$G$8:$G$1161,'CE MINISTERIALE 2019'!$B144,'pdc2019'!$Q$8:$Q$1161)</f>
        <v>13500000</v>
      </c>
      <c r="E144" s="311"/>
      <c r="G144" s="330"/>
      <c r="H144" s="330"/>
      <c r="J144" s="324"/>
      <c r="L144" s="330"/>
      <c r="AD144" s="380">
        <f>SUMIF('pdc2019'!$G$8:$G$1161,'CE MINISTERIALE 2019'!$B144,'pdc2019'!$P$8:$P$1161)</f>
        <v>13500000</v>
      </c>
    </row>
    <row r="145" spans="1:30" s="337" customFormat="1" ht="24.95" customHeight="1">
      <c r="A145" s="345"/>
      <c r="B145" s="331" t="s">
        <v>390</v>
      </c>
      <c r="C145" s="332" t="s">
        <v>391</v>
      </c>
      <c r="D145" s="380">
        <f>SUMIF('pdc2019'!$G$8:$G$1161,'CE MINISTERIALE 2019'!$B145,'pdc2019'!$Q$8:$Q$1161)</f>
        <v>150000</v>
      </c>
      <c r="E145" s="311"/>
      <c r="F145" s="312"/>
      <c r="G145" s="330"/>
      <c r="H145" s="330"/>
      <c r="J145" s="324"/>
      <c r="L145" s="330"/>
      <c r="AD145" s="380">
        <f>SUMIF('pdc2019'!$G$8:$G$1161,'CE MINISTERIALE 2019'!$B145,'pdc2019'!$P$8:$P$1161)</f>
        <v>117000</v>
      </c>
    </row>
    <row r="146" spans="1:30" s="337" customFormat="1" ht="24.95" customHeight="1">
      <c r="A146" s="345"/>
      <c r="B146" s="331" t="s">
        <v>392</v>
      </c>
      <c r="C146" s="332" t="s">
        <v>393</v>
      </c>
      <c r="D146" s="380">
        <f>SUMIF('pdc2019'!$G$8:$G$1161,'CE MINISTERIALE 2019'!$B146,'pdc2019'!$Q$8:$Q$1161)</f>
        <v>300000</v>
      </c>
      <c r="E146" s="311"/>
      <c r="F146" s="312"/>
      <c r="G146" s="330"/>
      <c r="H146" s="330"/>
      <c r="J146" s="324"/>
      <c r="L146" s="330"/>
      <c r="AD146" s="380">
        <f>SUMIF('pdc2019'!$G$8:$G$1161,'CE MINISTERIALE 2019'!$B146,'pdc2019'!$P$8:$P$1161)</f>
        <v>300000</v>
      </c>
    </row>
    <row r="147" spans="1:30" s="337" customFormat="1" ht="24.95" customHeight="1">
      <c r="A147" s="345"/>
      <c r="B147" s="325" t="s">
        <v>394</v>
      </c>
      <c r="C147" s="326" t="s">
        <v>395</v>
      </c>
      <c r="D147" s="327">
        <f>+D148+D149+D150+D151+D152+D153</f>
        <v>25444000</v>
      </c>
      <c r="E147" s="311"/>
      <c r="F147" s="329"/>
      <c r="G147" s="330"/>
      <c r="H147" s="330"/>
      <c r="J147" s="324"/>
      <c r="L147" s="330"/>
      <c r="AD147" s="327">
        <f>+AD148+AD149+AD150+AD151+AD152+AD153</f>
        <v>25444000</v>
      </c>
    </row>
    <row r="148" spans="1:30" s="337" customFormat="1" ht="24.95" customHeight="1">
      <c r="A148" s="345"/>
      <c r="B148" s="331" t="s">
        <v>396</v>
      </c>
      <c r="C148" s="332" t="s">
        <v>201</v>
      </c>
      <c r="D148" s="380">
        <f>SUMIF('pdc2019'!$G$8:$G$1161,'CE MINISTERIALE 2019'!$B148,'pdc2019'!$Q$8:$Q$1161)</f>
        <v>0</v>
      </c>
      <c r="E148" s="311"/>
      <c r="F148" s="312"/>
      <c r="G148" s="330"/>
      <c r="H148" s="330"/>
      <c r="J148" s="324"/>
      <c r="L148" s="330"/>
      <c r="AD148" s="380">
        <f>SUMIF('pdc2019'!$G$8:$G$1161,'CE MINISTERIALE 2019'!$B148,'pdc2019'!$P$8:$P$1161)</f>
        <v>0</v>
      </c>
    </row>
    <row r="149" spans="1:30" s="337" customFormat="1" ht="24.95" customHeight="1">
      <c r="A149" s="345"/>
      <c r="B149" s="331" t="s">
        <v>202</v>
      </c>
      <c r="C149" s="332" t="s">
        <v>203</v>
      </c>
      <c r="D149" s="380">
        <f>SUMIF('pdc2019'!$G$8:$G$1161,'CE MINISTERIALE 2019'!$B149,'pdc2019'!$Q$8:$Q$1161)</f>
        <v>23817000</v>
      </c>
      <c r="E149" s="311"/>
      <c r="F149" s="312"/>
      <c r="G149" s="330"/>
      <c r="H149" s="330"/>
      <c r="J149" s="324"/>
      <c r="L149" s="330"/>
      <c r="AD149" s="380">
        <f>SUMIF('pdc2019'!$G$8:$G$1161,'CE MINISTERIALE 2019'!$B149,'pdc2019'!$P$8:$P$1161)</f>
        <v>23817000</v>
      </c>
    </row>
    <row r="150" spans="1:30" s="337" customFormat="1" ht="24.95" customHeight="1">
      <c r="A150" s="345"/>
      <c r="B150" s="331" t="s">
        <v>204</v>
      </c>
      <c r="C150" s="332" t="s">
        <v>205</v>
      </c>
      <c r="D150" s="380">
        <f>SUMIF('pdc2019'!$G$8:$G$1161,'CE MINISTERIALE 2019'!$B150,'pdc2019'!$Q$8:$Q$1161)</f>
        <v>1309000</v>
      </c>
      <c r="E150" s="311"/>
      <c r="F150" s="312"/>
      <c r="G150" s="330"/>
      <c r="H150" s="330"/>
      <c r="J150" s="324"/>
      <c r="L150" s="330"/>
      <c r="AD150" s="380">
        <f>SUMIF('pdc2019'!$G$8:$G$1161,'CE MINISTERIALE 2019'!$B150,'pdc2019'!$P$8:$P$1161)</f>
        <v>1309000</v>
      </c>
    </row>
    <row r="151" spans="1:30" s="337" customFormat="1" ht="24.95" customHeight="1">
      <c r="A151" s="345"/>
      <c r="B151" s="331" t="s">
        <v>206</v>
      </c>
      <c r="C151" s="332" t="s">
        <v>207</v>
      </c>
      <c r="D151" s="380">
        <f>SUMIF('pdc2019'!$G$8:$G$1161,'CE MINISTERIALE 2019'!$B151,'pdc2019'!$Q$8:$Q$1161)</f>
        <v>55000</v>
      </c>
      <c r="E151" s="311"/>
      <c r="F151" s="312"/>
      <c r="G151" s="330"/>
      <c r="H151" s="330"/>
      <c r="J151" s="324"/>
      <c r="L151" s="330"/>
      <c r="AD151" s="380">
        <f>SUMIF('pdc2019'!$G$8:$G$1161,'CE MINISTERIALE 2019'!$B151,'pdc2019'!$P$8:$P$1161)</f>
        <v>55000</v>
      </c>
    </row>
    <row r="152" spans="1:30" s="337" customFormat="1" ht="24.95" customHeight="1">
      <c r="A152" s="345"/>
      <c r="B152" s="331" t="s">
        <v>208</v>
      </c>
      <c r="C152" s="332" t="s">
        <v>209</v>
      </c>
      <c r="D152" s="380">
        <f>SUMIF('pdc2019'!$G$8:$G$1161,'CE MINISTERIALE 2019'!$B152,'pdc2019'!$Q$8:$Q$1161)</f>
        <v>12000</v>
      </c>
      <c r="E152" s="311"/>
      <c r="F152" s="312"/>
      <c r="G152" s="330"/>
      <c r="H152" s="330"/>
      <c r="J152" s="324"/>
      <c r="L152" s="330"/>
      <c r="AD152" s="380">
        <f>SUMIF('pdc2019'!$G$8:$G$1161,'CE MINISTERIALE 2019'!$B152,'pdc2019'!$P$8:$P$1161)</f>
        <v>12000</v>
      </c>
    </row>
    <row r="153" spans="1:30" s="337" customFormat="1" ht="24.95" customHeight="1">
      <c r="A153" s="345"/>
      <c r="B153" s="331" t="s">
        <v>210</v>
      </c>
      <c r="C153" s="332" t="s">
        <v>211</v>
      </c>
      <c r="D153" s="380">
        <f>SUMIF('pdc2019'!$G$8:$G$1161,'CE MINISTERIALE 2019'!$B153,'pdc2019'!$Q$8:$Q$1161)</f>
        <v>251000</v>
      </c>
      <c r="E153" s="311"/>
      <c r="F153" s="312"/>
      <c r="G153" s="330"/>
      <c r="H153" s="330"/>
      <c r="J153" s="324"/>
      <c r="L153" s="330"/>
      <c r="AD153" s="380">
        <f>SUMIF('pdc2019'!$G$8:$G$1161,'CE MINISTERIALE 2019'!$B153,'pdc2019'!$P$8:$P$1161)</f>
        <v>251000</v>
      </c>
    </row>
    <row r="154" spans="1:30" s="337" customFormat="1" ht="24.95" customHeight="1">
      <c r="A154" s="345"/>
      <c r="B154" s="325" t="s">
        <v>212</v>
      </c>
      <c r="C154" s="326" t="s">
        <v>213</v>
      </c>
      <c r="D154" s="380">
        <f>SUMIF('pdc2019'!$G$8:$G$1161,'CE MINISTERIALE 2019'!$B154,'pdc2019'!$Q$8:$Q$1161)</f>
        <v>0</v>
      </c>
      <c r="E154" s="311"/>
      <c r="F154" s="312"/>
      <c r="G154" s="330"/>
      <c r="H154" s="330"/>
      <c r="J154" s="324"/>
      <c r="L154" s="330"/>
      <c r="AD154" s="380">
        <f>SUMIF('pdc2019'!$G$8:$G$1161,'CE MINISTERIALE 2019'!$B154,'pdc2019'!$P$8:$P$1161)</f>
        <v>0</v>
      </c>
    </row>
    <row r="155" spans="1:30" s="337" customFormat="1" ht="24.95" customHeight="1">
      <c r="A155" s="345"/>
      <c r="B155" s="325" t="s">
        <v>214</v>
      </c>
      <c r="C155" s="326" t="s">
        <v>215</v>
      </c>
      <c r="D155" s="327">
        <f>+D156+D157+D158</f>
        <v>4413000</v>
      </c>
      <c r="E155" s="311"/>
      <c r="F155" s="329"/>
      <c r="G155" s="330"/>
      <c r="H155" s="330"/>
      <c r="J155" s="324"/>
      <c r="L155" s="330"/>
      <c r="AD155" s="327">
        <f>+AD156+AD157+AD158</f>
        <v>3254000</v>
      </c>
    </row>
    <row r="156" spans="1:30" s="337" customFormat="1" ht="24.95" customHeight="1">
      <c r="A156" s="345"/>
      <c r="B156" s="331" t="s">
        <v>216</v>
      </c>
      <c r="C156" s="332" t="s">
        <v>217</v>
      </c>
      <c r="D156" s="380">
        <f>SUMIF('pdc2019'!$G$8:$G$1161,'CE MINISTERIALE 2019'!$B156,'pdc2019'!$Q$8:$Q$1161)</f>
        <v>228000</v>
      </c>
      <c r="E156" s="311"/>
      <c r="F156" s="312"/>
      <c r="G156" s="330"/>
      <c r="H156" s="330"/>
      <c r="J156" s="324"/>
      <c r="L156" s="330"/>
      <c r="AD156" s="380">
        <f>SUMIF('pdc2019'!$G$8:$G$1161,'CE MINISTERIALE 2019'!$B156,'pdc2019'!$P$8:$P$1161)</f>
        <v>166000</v>
      </c>
    </row>
    <row r="157" spans="1:30" s="337" customFormat="1" ht="24.95" customHeight="1">
      <c r="A157" s="345"/>
      <c r="B157" s="331" t="s">
        <v>218</v>
      </c>
      <c r="C157" s="332" t="s">
        <v>219</v>
      </c>
      <c r="D157" s="380">
        <f>SUMIF('pdc2019'!$G$8:$G$1161,'CE MINISTERIALE 2019'!$B157,'pdc2019'!$Q$8:$Q$1161)</f>
        <v>930000</v>
      </c>
      <c r="E157" s="311"/>
      <c r="F157" s="312"/>
      <c r="G157" s="330"/>
      <c r="H157" s="330"/>
      <c r="J157" s="324"/>
      <c r="L157" s="330"/>
      <c r="AD157" s="380">
        <f>SUMIF('pdc2019'!$G$8:$G$1161,'CE MINISTERIALE 2019'!$B157,'pdc2019'!$P$8:$P$1161)</f>
        <v>930000</v>
      </c>
    </row>
    <row r="158" spans="1:30" s="337" customFormat="1" ht="24.95" customHeight="1">
      <c r="A158" s="345"/>
      <c r="B158" s="331" t="s">
        <v>220</v>
      </c>
      <c r="C158" s="332" t="s">
        <v>221</v>
      </c>
      <c r="D158" s="380">
        <f>SUMIF('pdc2019'!$G$8:$G$1161,'CE MINISTERIALE 2019'!$B158,'pdc2019'!$Q$8:$Q$1161)</f>
        <v>3255000</v>
      </c>
      <c r="E158" s="311"/>
      <c r="F158" s="312"/>
      <c r="G158" s="330"/>
      <c r="H158" s="330"/>
      <c r="J158" s="324"/>
      <c r="L158" s="330"/>
      <c r="AD158" s="380">
        <f>SUMIF('pdc2019'!$G$8:$G$1161,'CE MINISTERIALE 2019'!$B158,'pdc2019'!$P$8:$P$1161)</f>
        <v>2158000</v>
      </c>
    </row>
    <row r="159" spans="1:30" s="337" customFormat="1" ht="24.95" customHeight="1">
      <c r="A159" s="345"/>
      <c r="B159" s="325" t="s">
        <v>222</v>
      </c>
      <c r="C159" s="326" t="s">
        <v>223</v>
      </c>
      <c r="D159" s="327">
        <f>+D155+D154+D147+D143+D122+D67+D61+D58+D27</f>
        <v>1473759561.1900001</v>
      </c>
      <c r="E159" s="311"/>
      <c r="F159" s="329"/>
      <c r="G159" s="330"/>
      <c r="H159" s="330"/>
      <c r="J159" s="324"/>
      <c r="L159" s="330"/>
      <c r="AD159" s="327">
        <f>+AD155+AD154+AD147+AD143+AD122+AD67+AD61+AD58+AD27</f>
        <v>1460425309.77</v>
      </c>
    </row>
    <row r="160" spans="1:30" s="337" customFormat="1" ht="24.95" customHeight="1">
      <c r="A160" s="345"/>
      <c r="B160" s="338"/>
      <c r="C160" s="347" t="s">
        <v>224</v>
      </c>
      <c r="D160" s="327"/>
      <c r="E160" s="311"/>
      <c r="F160" s="312"/>
      <c r="G160" s="330"/>
      <c r="H160" s="330"/>
      <c r="J160" s="324"/>
      <c r="L160" s="330"/>
      <c r="AD160" s="327"/>
    </row>
    <row r="161" spans="1:30" s="337" customFormat="1" ht="24.95" customHeight="1">
      <c r="A161" s="345"/>
      <c r="B161" s="325" t="s">
        <v>225</v>
      </c>
      <c r="C161" s="326" t="s">
        <v>226</v>
      </c>
      <c r="D161" s="327">
        <f>+D162+D193</f>
        <v>233680561.43000001</v>
      </c>
      <c r="E161" s="311"/>
      <c r="F161" s="329"/>
      <c r="G161" s="330"/>
      <c r="H161" s="330"/>
      <c r="J161" s="324"/>
      <c r="L161" s="330"/>
      <c r="AD161" s="327">
        <f>+AD162+AD193</f>
        <v>223660000</v>
      </c>
    </row>
    <row r="162" spans="1:30" s="337" customFormat="1" ht="24.95" customHeight="1">
      <c r="A162" s="345"/>
      <c r="B162" s="331" t="s">
        <v>227</v>
      </c>
      <c r="C162" s="332" t="s">
        <v>997</v>
      </c>
      <c r="D162" s="327">
        <f>+D163+D171+D175+D179+D180+D181+D182+D183+D184+D184</f>
        <v>214957561.43000001</v>
      </c>
      <c r="E162" s="311"/>
      <c r="F162" s="329"/>
      <c r="G162" s="330"/>
      <c r="H162" s="330"/>
      <c r="J162" s="324"/>
      <c r="L162" s="330"/>
      <c r="AD162" s="327">
        <f>+AD163+AD171+AD175+AD179+AD180+AD181+AD182+AD183+AD184+AD184</f>
        <v>205155000</v>
      </c>
    </row>
    <row r="163" spans="1:30" s="337" customFormat="1" ht="24.95" customHeight="1">
      <c r="A163" s="345"/>
      <c r="B163" s="335" t="s">
        <v>998</v>
      </c>
      <c r="C163" s="336" t="s">
        <v>999</v>
      </c>
      <c r="D163" s="348">
        <f>SUM(D164:D167)</f>
        <v>110907141.85000001</v>
      </c>
      <c r="E163" s="311"/>
      <c r="F163" s="329"/>
      <c r="G163" s="330"/>
      <c r="H163" s="330"/>
      <c r="J163" s="324"/>
      <c r="L163" s="330"/>
      <c r="AD163" s="348">
        <f>SUM(AD164:AD167)</f>
        <v>104627000</v>
      </c>
    </row>
    <row r="164" spans="1:30" s="312" customFormat="1" ht="24.95" customHeight="1">
      <c r="A164" s="342"/>
      <c r="B164" s="338" t="s">
        <v>1000</v>
      </c>
      <c r="C164" s="339" t="s">
        <v>4533</v>
      </c>
      <c r="D164" s="380">
        <f>SUMIF('pdc2019'!$G$8:$G$1161,'CE MINISTERIALE 2019'!$B164,'pdc2019'!$Q$8:$Q$1161)</f>
        <v>107721141.85000001</v>
      </c>
      <c r="E164" s="311"/>
      <c r="G164" s="330"/>
      <c r="H164" s="330"/>
      <c r="J164" s="324"/>
      <c r="L164" s="330"/>
      <c r="AD164" s="380">
        <f>SUMIF('pdc2019'!$G$8:$G$1161,'CE MINISTERIALE 2019'!$B164,'pdc2019'!$P$8:$P$1161)</f>
        <v>101650000</v>
      </c>
    </row>
    <row r="165" spans="1:30" s="312" customFormat="1" ht="24.95" customHeight="1">
      <c r="A165" s="342"/>
      <c r="B165" s="338" t="s">
        <v>1002</v>
      </c>
      <c r="C165" s="339" t="s">
        <v>1003</v>
      </c>
      <c r="D165" s="380">
        <f>SUMIF('pdc2019'!$G$8:$G$1161,'CE MINISTERIALE 2019'!$B165,'pdc2019'!$Q$8:$Q$1161)</f>
        <v>1527000</v>
      </c>
      <c r="E165" s="311"/>
      <c r="G165" s="330"/>
      <c r="H165" s="330"/>
      <c r="J165" s="324"/>
      <c r="L165" s="330"/>
      <c r="AD165" s="380">
        <f>SUMIF('pdc2019'!$G$8:$G$1161,'CE MINISTERIALE 2019'!$B165,'pdc2019'!$P$8:$P$1161)</f>
        <v>1427000</v>
      </c>
    </row>
    <row r="166" spans="1:30" s="312" customFormat="1" ht="24.95" customHeight="1">
      <c r="A166" s="342"/>
      <c r="B166" s="338" t="s">
        <v>4534</v>
      </c>
      <c r="C166" s="339" t="s">
        <v>4535</v>
      </c>
      <c r="D166" s="380">
        <f>SUMIF('pdc2019'!$G$8:$G$1161,'CE MINISTERIALE 2019'!$B166,'pdc2019'!$Q$8:$Q$1161)</f>
        <v>1659000</v>
      </c>
      <c r="E166" s="311"/>
      <c r="G166" s="330"/>
      <c r="H166" s="330"/>
      <c r="J166" s="324"/>
      <c r="L166" s="330"/>
      <c r="AD166" s="380">
        <f>SUMIF('pdc2019'!$G$8:$G$1161,'CE MINISTERIALE 2019'!$B166,'pdc2019'!$P$8:$P$1161)</f>
        <v>1550000</v>
      </c>
    </row>
    <row r="167" spans="1:30" s="312" customFormat="1" ht="24.95" customHeight="1">
      <c r="A167" s="345"/>
      <c r="B167" s="338" t="s">
        <v>1004</v>
      </c>
      <c r="C167" s="339" t="s">
        <v>4536</v>
      </c>
      <c r="D167" s="348">
        <f>SUM(D168:D170)</f>
        <v>0</v>
      </c>
      <c r="E167" s="311"/>
      <c r="F167" s="329"/>
      <c r="G167" s="330"/>
      <c r="H167" s="330"/>
      <c r="J167" s="324"/>
      <c r="L167" s="330"/>
      <c r="AD167" s="348">
        <f>SUM(AD168:AD170)</f>
        <v>0</v>
      </c>
    </row>
    <row r="168" spans="1:30" s="311" customFormat="1" ht="24.95" customHeight="1">
      <c r="A168" s="342" t="s">
        <v>296</v>
      </c>
      <c r="B168" s="338" t="s">
        <v>4537</v>
      </c>
      <c r="C168" s="339" t="s">
        <v>4538</v>
      </c>
      <c r="D168" s="380">
        <f>SUMIF('pdc2019'!$G$8:$G$1161,'CE MINISTERIALE 2019'!$B168,'pdc2019'!$Q$8:$Q$1161)</f>
        <v>0</v>
      </c>
      <c r="G168" s="330"/>
      <c r="H168" s="330"/>
      <c r="J168" s="324"/>
      <c r="L168" s="330"/>
      <c r="AD168" s="380">
        <f>SUMIF('pdc2019'!$G$8:$G$1161,'CE MINISTERIALE 2019'!$B168,'pdc2019'!$P$8:$P$1161)</f>
        <v>0</v>
      </c>
    </row>
    <row r="169" spans="1:30" s="311" customFormat="1" ht="24.95" customHeight="1">
      <c r="A169" s="342" t="s">
        <v>1498</v>
      </c>
      <c r="B169" s="338" t="s">
        <v>4539</v>
      </c>
      <c r="C169" s="339" t="s">
        <v>4540</v>
      </c>
      <c r="D169" s="380">
        <f>SUMIF('pdc2019'!$G$8:$G$1161,'CE MINISTERIALE 2019'!$B169,'pdc2019'!$Q$8:$Q$1161)</f>
        <v>0</v>
      </c>
      <c r="G169" s="330"/>
      <c r="H169" s="330"/>
      <c r="J169" s="324"/>
      <c r="L169" s="330"/>
      <c r="AD169" s="380">
        <f>SUMIF('pdc2019'!$G$8:$G$1161,'CE MINISTERIALE 2019'!$B169,'pdc2019'!$P$8:$P$1161)</f>
        <v>0</v>
      </c>
    </row>
    <row r="170" spans="1:30" s="311" customFormat="1" ht="24.95" customHeight="1">
      <c r="A170" s="342"/>
      <c r="B170" s="338" t="s">
        <v>4541</v>
      </c>
      <c r="C170" s="339" t="s">
        <v>4542</v>
      </c>
      <c r="D170" s="380">
        <f>SUMIF('pdc2019'!$G$8:$G$1161,'CE MINISTERIALE 2019'!$B170,'pdc2019'!$Q$8:$Q$1161)</f>
        <v>0</v>
      </c>
      <c r="G170" s="330"/>
      <c r="H170" s="330"/>
      <c r="J170" s="324"/>
      <c r="L170" s="330"/>
      <c r="AD170" s="380">
        <f>SUMIF('pdc2019'!$G$8:$G$1161,'CE MINISTERIALE 2019'!$B170,'pdc2019'!$P$8:$P$1161)</f>
        <v>0</v>
      </c>
    </row>
    <row r="171" spans="1:30" s="337" customFormat="1" ht="24.95" customHeight="1">
      <c r="A171" s="345"/>
      <c r="B171" s="335" t="s">
        <v>1005</v>
      </c>
      <c r="C171" s="336" t="s">
        <v>1006</v>
      </c>
      <c r="D171" s="348">
        <f>SUM(D172:D174)</f>
        <v>560419.57999999996</v>
      </c>
      <c r="E171" s="311"/>
      <c r="F171" s="329"/>
      <c r="G171" s="330"/>
      <c r="H171" s="330"/>
      <c r="J171" s="324"/>
      <c r="L171" s="330"/>
      <c r="AD171" s="348">
        <f>SUM(AD172:AD174)</f>
        <v>44000</v>
      </c>
    </row>
    <row r="172" spans="1:30" s="337" customFormat="1" ht="24.95" customHeight="1">
      <c r="A172" s="345" t="s">
        <v>296</v>
      </c>
      <c r="B172" s="338" t="s">
        <v>1007</v>
      </c>
      <c r="C172" s="339" t="s">
        <v>1008</v>
      </c>
      <c r="D172" s="380">
        <f>SUMIF('pdc2019'!$G$8:$G$1161,'CE MINISTERIALE 2019'!$B172,'pdc2019'!$Q$8:$Q$1161)</f>
        <v>0</v>
      </c>
      <c r="E172" s="311"/>
      <c r="F172" s="312"/>
      <c r="G172" s="330"/>
      <c r="H172" s="330"/>
      <c r="J172" s="324"/>
      <c r="L172" s="330"/>
      <c r="AD172" s="380">
        <f>SUMIF('pdc2019'!$G$8:$G$1161,'CE MINISTERIALE 2019'!$B172,'pdc2019'!$P$8:$P$1161)</f>
        <v>0</v>
      </c>
    </row>
    <row r="173" spans="1:30" s="337" customFormat="1" ht="24.95" customHeight="1">
      <c r="A173" s="345" t="s">
        <v>1498</v>
      </c>
      <c r="B173" s="338" t="s">
        <v>1009</v>
      </c>
      <c r="C173" s="339" t="s">
        <v>1010</v>
      </c>
      <c r="D173" s="380">
        <f>SUMIF('pdc2019'!$G$8:$G$1161,'CE MINISTERIALE 2019'!$B173,'pdc2019'!$Q$8:$Q$1161)</f>
        <v>560419.57999999996</v>
      </c>
      <c r="E173" s="311"/>
      <c r="F173" s="312"/>
      <c r="G173" s="330"/>
      <c r="H173" s="330"/>
      <c r="J173" s="324"/>
      <c r="L173" s="330"/>
      <c r="AD173" s="380">
        <f>SUMIF('pdc2019'!$G$8:$G$1161,'CE MINISTERIALE 2019'!$B173,'pdc2019'!$P$8:$P$1161)</f>
        <v>44000</v>
      </c>
    </row>
    <row r="174" spans="1:30" s="337" customFormat="1" ht="24.95" customHeight="1">
      <c r="A174" s="345"/>
      <c r="B174" s="338" t="s">
        <v>1011</v>
      </c>
      <c r="C174" s="339" t="s">
        <v>1012</v>
      </c>
      <c r="D174" s="380">
        <f>SUMIF('pdc2019'!$G$8:$G$1161,'CE MINISTERIALE 2019'!$B174,'pdc2019'!$Q$8:$Q$1161)</f>
        <v>0</v>
      </c>
      <c r="E174" s="311"/>
      <c r="F174" s="312"/>
      <c r="G174" s="330"/>
      <c r="H174" s="330"/>
      <c r="J174" s="324"/>
      <c r="L174" s="330"/>
      <c r="AD174" s="380">
        <f>SUMIF('pdc2019'!$G$8:$G$1161,'CE MINISTERIALE 2019'!$B174,'pdc2019'!$P$8:$P$1161)</f>
        <v>0</v>
      </c>
    </row>
    <row r="175" spans="1:30" s="337" customFormat="1" ht="24.95" customHeight="1">
      <c r="A175" s="345"/>
      <c r="B175" s="335" t="s">
        <v>1013</v>
      </c>
      <c r="C175" s="336" t="s">
        <v>1014</v>
      </c>
      <c r="D175" s="348">
        <f>SUM(D176:D178)</f>
        <v>78724000</v>
      </c>
      <c r="E175" s="346"/>
      <c r="F175" s="330"/>
      <c r="G175" s="330"/>
      <c r="H175" s="330"/>
      <c r="J175" s="324"/>
      <c r="L175" s="330"/>
      <c r="AD175" s="348">
        <f>SUM(AD176:AD178)</f>
        <v>73051000</v>
      </c>
    </row>
    <row r="176" spans="1:30" s="337" customFormat="1" ht="24.95" customHeight="1">
      <c r="A176" s="345"/>
      <c r="B176" s="338" t="s">
        <v>1015</v>
      </c>
      <c r="C176" s="339" t="s">
        <v>1016</v>
      </c>
      <c r="D176" s="380">
        <f>SUMIF('pdc2019'!$G$8:$G$1161,'CE MINISTERIALE 2019'!$B176,'pdc2019'!$Q$8:$Q$1161)</f>
        <v>53595000</v>
      </c>
      <c r="E176" s="311"/>
      <c r="F176" s="312"/>
      <c r="G176" s="330"/>
      <c r="H176" s="330"/>
      <c r="J176" s="324"/>
      <c r="L176" s="330"/>
      <c r="AD176" s="380">
        <f>SUMIF('pdc2019'!$G$8:$G$1161,'CE MINISTERIALE 2019'!$B176,'pdc2019'!$P$8:$P$1161)</f>
        <v>47370000</v>
      </c>
    </row>
    <row r="177" spans="1:30" s="337" customFormat="1" ht="24.95" customHeight="1">
      <c r="A177" s="345"/>
      <c r="B177" s="338" t="s">
        <v>1017</v>
      </c>
      <c r="C177" s="339" t="s">
        <v>1018</v>
      </c>
      <c r="D177" s="380">
        <f>SUMIF('pdc2019'!$G$8:$G$1161,'CE MINISTERIALE 2019'!$B177,'pdc2019'!$Q$8:$Q$1161)</f>
        <v>3029000</v>
      </c>
      <c r="E177" s="311"/>
      <c r="F177" s="312"/>
      <c r="G177" s="330"/>
      <c r="H177" s="330"/>
      <c r="J177" s="324"/>
      <c r="L177" s="330"/>
      <c r="AD177" s="380">
        <f>SUMIF('pdc2019'!$G$8:$G$1161,'CE MINISTERIALE 2019'!$B177,'pdc2019'!$P$8:$P$1161)</f>
        <v>2670000</v>
      </c>
    </row>
    <row r="178" spans="1:30" s="337" customFormat="1" ht="24.95" customHeight="1">
      <c r="A178" s="345"/>
      <c r="B178" s="338" t="s">
        <v>1019</v>
      </c>
      <c r="C178" s="339" t="s">
        <v>1020</v>
      </c>
      <c r="D178" s="380">
        <f>SUMIF('pdc2019'!$G$8:$G$1161,'CE MINISTERIALE 2019'!$B178,'pdc2019'!$Q$8:$Q$1161)</f>
        <v>22100000</v>
      </c>
      <c r="E178" s="311"/>
      <c r="F178" s="312"/>
      <c r="G178" s="330"/>
      <c r="H178" s="330"/>
      <c r="J178" s="324"/>
      <c r="L178" s="330"/>
      <c r="AD178" s="380">
        <f>SUMIF('pdc2019'!$G$8:$G$1161,'CE MINISTERIALE 2019'!$B178,'pdc2019'!$P$8:$P$1161)</f>
        <v>23011000</v>
      </c>
    </row>
    <row r="179" spans="1:30" s="337" customFormat="1" ht="24.95" customHeight="1">
      <c r="A179" s="345"/>
      <c r="B179" s="335" t="s">
        <v>1021</v>
      </c>
      <c r="C179" s="336" t="s">
        <v>1022</v>
      </c>
      <c r="D179" s="380">
        <f>SUMIF('pdc2019'!$G$8:$G$1161,'CE MINISTERIALE 2019'!$B179,'pdc2019'!$Q$8:$Q$1161)</f>
        <v>806000</v>
      </c>
      <c r="E179" s="346"/>
      <c r="G179" s="330"/>
      <c r="H179" s="330"/>
      <c r="J179" s="324"/>
      <c r="L179" s="330"/>
      <c r="AD179" s="380">
        <f>SUMIF('pdc2019'!$G$8:$G$1161,'CE MINISTERIALE 2019'!$B179,'pdc2019'!$P$8:$P$1161)</f>
        <v>783000</v>
      </c>
    </row>
    <row r="180" spans="1:30" s="337" customFormat="1" ht="24.95" customHeight="1">
      <c r="A180" s="345"/>
      <c r="B180" s="335" t="s">
        <v>1023</v>
      </c>
      <c r="C180" s="336" t="s">
        <v>1024</v>
      </c>
      <c r="D180" s="380">
        <f>SUMIF('pdc2019'!$G$8:$G$1161,'CE MINISTERIALE 2019'!$B180,'pdc2019'!$Q$8:$Q$1161)</f>
        <v>8650000</v>
      </c>
      <c r="E180" s="346"/>
      <c r="G180" s="330"/>
      <c r="H180" s="330"/>
      <c r="J180" s="324"/>
      <c r="L180" s="330"/>
      <c r="AD180" s="380">
        <f>SUMIF('pdc2019'!$G$8:$G$1161,'CE MINISTERIALE 2019'!$B180,'pdc2019'!$P$8:$P$1161)</f>
        <v>6000000</v>
      </c>
    </row>
    <row r="181" spans="1:30" s="337" customFormat="1" ht="24.95" customHeight="1">
      <c r="A181" s="345"/>
      <c r="B181" s="335" t="s">
        <v>1025</v>
      </c>
      <c r="C181" s="336" t="s">
        <v>1026</v>
      </c>
      <c r="D181" s="380">
        <f>SUMIF('pdc2019'!$G$8:$G$1161,'CE MINISTERIALE 2019'!$B181,'pdc2019'!$Q$8:$Q$1161)</f>
        <v>120000</v>
      </c>
      <c r="E181" s="346"/>
      <c r="G181" s="330"/>
      <c r="H181" s="330"/>
      <c r="J181" s="324"/>
      <c r="L181" s="330"/>
      <c r="AD181" s="380">
        <f>SUMIF('pdc2019'!$G$8:$G$1161,'CE MINISTERIALE 2019'!$B181,'pdc2019'!$P$8:$P$1161)</f>
        <v>115000</v>
      </c>
    </row>
    <row r="182" spans="1:30" s="337" customFormat="1" ht="24.95" customHeight="1">
      <c r="A182" s="345"/>
      <c r="B182" s="335" t="s">
        <v>1027</v>
      </c>
      <c r="C182" s="336" t="s">
        <v>1028</v>
      </c>
      <c r="D182" s="380">
        <f>SUMIF('pdc2019'!$G$8:$G$1161,'CE MINISTERIALE 2019'!$B182,'pdc2019'!$Q$8:$Q$1161)</f>
        <v>40000</v>
      </c>
      <c r="E182" s="346"/>
      <c r="G182" s="330"/>
      <c r="H182" s="330"/>
      <c r="J182" s="324"/>
      <c r="L182" s="330"/>
      <c r="AD182" s="380">
        <f>SUMIF('pdc2019'!$G$8:$G$1161,'CE MINISTERIALE 2019'!$B182,'pdc2019'!$P$8:$P$1161)</f>
        <v>35000</v>
      </c>
    </row>
    <row r="183" spans="1:30" s="337" customFormat="1" ht="24.95" customHeight="1">
      <c r="A183" s="345"/>
      <c r="B183" s="335" t="s">
        <v>1029</v>
      </c>
      <c r="C183" s="336" t="s">
        <v>1030</v>
      </c>
      <c r="D183" s="380">
        <f>SUMIF('pdc2019'!$G$8:$G$1161,'CE MINISTERIALE 2019'!$B183,'pdc2019'!$Q$8:$Q$1161)</f>
        <v>15150000</v>
      </c>
      <c r="E183" s="346"/>
      <c r="G183" s="330"/>
      <c r="H183" s="330"/>
      <c r="J183" s="324"/>
      <c r="L183" s="330"/>
      <c r="AD183" s="380">
        <f>SUMIF('pdc2019'!$G$8:$G$1161,'CE MINISTERIALE 2019'!$B183,'pdc2019'!$P$8:$P$1161)</f>
        <v>20500000</v>
      </c>
    </row>
    <row r="184" spans="1:30" s="337" customFormat="1" ht="24.95" customHeight="1">
      <c r="A184" s="345" t="s">
        <v>296</v>
      </c>
      <c r="B184" s="335" t="s">
        <v>1031</v>
      </c>
      <c r="C184" s="336" t="s">
        <v>1032</v>
      </c>
      <c r="D184" s="348">
        <f>SUM(D185:D192)</f>
        <v>0</v>
      </c>
      <c r="E184" s="346"/>
      <c r="J184" s="324"/>
      <c r="L184" s="330"/>
      <c r="AD184" s="348">
        <f>SUM(AD185:AD192)</f>
        <v>0</v>
      </c>
    </row>
    <row r="185" spans="1:30" s="346" customFormat="1" ht="24.95" customHeight="1">
      <c r="A185" s="345" t="s">
        <v>296</v>
      </c>
      <c r="B185" s="335" t="s">
        <v>4543</v>
      </c>
      <c r="C185" s="336" t="s">
        <v>4544</v>
      </c>
      <c r="D185" s="380">
        <f>SUMIF('pdc2019'!$G$8:$G$1161,'CE MINISTERIALE 2019'!$B185,'pdc2019'!$Q$8:$Q$1161)</f>
        <v>0</v>
      </c>
      <c r="J185" s="324"/>
      <c r="L185" s="330"/>
      <c r="AD185" s="380">
        <f>SUMIF('pdc2019'!$G$8:$G$1161,'CE MINISTERIALE 2019'!$B185,'pdc2019'!$P$8:$P$1161)</f>
        <v>0</v>
      </c>
    </row>
    <row r="186" spans="1:30" s="346" customFormat="1" ht="24.95" customHeight="1">
      <c r="A186" s="474"/>
      <c r="B186" s="349"/>
      <c r="C186" s="350"/>
      <c r="D186" s="351"/>
      <c r="J186" s="324"/>
      <c r="L186" s="330"/>
      <c r="AD186" s="351"/>
    </row>
    <row r="187" spans="1:30" s="346" customFormat="1" ht="24.95" customHeight="1">
      <c r="A187" s="345" t="s">
        <v>296</v>
      </c>
      <c r="B187" s="335" t="s">
        <v>4545</v>
      </c>
      <c r="C187" s="336" t="s">
        <v>4546</v>
      </c>
      <c r="D187" s="380">
        <f>SUMIF('pdc2019'!$G$8:$G$1161,'CE MINISTERIALE 2019'!$B187,'pdc2019'!$Q$8:$Q$1161)</f>
        <v>0</v>
      </c>
      <c r="J187" s="324"/>
      <c r="L187" s="330"/>
      <c r="AD187" s="380">
        <f>SUMIF('pdc2019'!$G$8:$G$1161,'CE MINISTERIALE 2019'!$B187,'pdc2019'!$P$8:$P$1161)</f>
        <v>0</v>
      </c>
    </row>
    <row r="188" spans="1:30" s="346" customFormat="1" ht="24.95" customHeight="1">
      <c r="A188" s="345" t="s">
        <v>296</v>
      </c>
      <c r="B188" s="335" t="s">
        <v>4547</v>
      </c>
      <c r="C188" s="336" t="s">
        <v>4548</v>
      </c>
      <c r="D188" s="380">
        <f>SUMIF('pdc2019'!$G$8:$G$1161,'CE MINISTERIALE 2019'!$B188,'pdc2019'!$Q$8:$Q$1161)</f>
        <v>0</v>
      </c>
      <c r="J188" s="324"/>
      <c r="L188" s="330"/>
      <c r="AD188" s="380">
        <f>SUMIF('pdc2019'!$G$8:$G$1161,'CE MINISTERIALE 2019'!$B188,'pdc2019'!$P$8:$P$1161)</f>
        <v>0</v>
      </c>
    </row>
    <row r="189" spans="1:30" s="346" customFormat="1" ht="24.95" customHeight="1">
      <c r="A189" s="345" t="s">
        <v>296</v>
      </c>
      <c r="B189" s="335" t="s">
        <v>4549</v>
      </c>
      <c r="C189" s="336" t="s">
        <v>4550</v>
      </c>
      <c r="D189" s="380">
        <f>SUMIF('pdc2019'!$G$8:$G$1161,'CE MINISTERIALE 2019'!$B189,'pdc2019'!$Q$8:$Q$1161)</f>
        <v>0</v>
      </c>
      <c r="J189" s="324"/>
      <c r="L189" s="330"/>
      <c r="AD189" s="380">
        <f>SUMIF('pdc2019'!$G$8:$G$1161,'CE MINISTERIALE 2019'!$B189,'pdc2019'!$P$8:$P$1161)</f>
        <v>0</v>
      </c>
    </row>
    <row r="190" spans="1:30" s="346" customFormat="1" ht="24.95" customHeight="1">
      <c r="A190" s="345" t="s">
        <v>296</v>
      </c>
      <c r="B190" s="335" t="s">
        <v>4551</v>
      </c>
      <c r="C190" s="336" t="s">
        <v>4552</v>
      </c>
      <c r="D190" s="380">
        <f>SUMIF('pdc2019'!$G$8:$G$1161,'CE MINISTERIALE 2019'!$B190,'pdc2019'!$Q$8:$Q$1161)</f>
        <v>0</v>
      </c>
      <c r="J190" s="324"/>
      <c r="L190" s="330"/>
      <c r="AD190" s="380">
        <f>SUMIF('pdc2019'!$G$8:$G$1161,'CE MINISTERIALE 2019'!$B190,'pdc2019'!$P$8:$P$1161)</f>
        <v>0</v>
      </c>
    </row>
    <row r="191" spans="1:30" s="346" customFormat="1" ht="24.95" customHeight="1">
      <c r="A191" s="345" t="s">
        <v>296</v>
      </c>
      <c r="B191" s="335" t="s">
        <v>4553</v>
      </c>
      <c r="C191" s="336" t="s">
        <v>4554</v>
      </c>
      <c r="D191" s="380">
        <f>SUMIF('pdc2019'!$G$8:$G$1161,'CE MINISTERIALE 2019'!$B191,'pdc2019'!$Q$8:$Q$1161)</f>
        <v>0</v>
      </c>
      <c r="J191" s="324"/>
      <c r="L191" s="330"/>
      <c r="AD191" s="380">
        <f>SUMIF('pdc2019'!$G$8:$G$1161,'CE MINISTERIALE 2019'!$B191,'pdc2019'!$P$8:$P$1161)</f>
        <v>0</v>
      </c>
    </row>
    <row r="192" spans="1:30" s="346" customFormat="1" ht="24.95" customHeight="1">
      <c r="A192" s="345" t="s">
        <v>296</v>
      </c>
      <c r="B192" s="335" t="s">
        <v>4555</v>
      </c>
      <c r="C192" s="336" t="s">
        <v>4556</v>
      </c>
      <c r="D192" s="380">
        <f>SUMIF('pdc2019'!$G$8:$G$1161,'CE MINISTERIALE 2019'!$B192,'pdc2019'!$Q$8:$Q$1161)</f>
        <v>0</v>
      </c>
      <c r="J192" s="324"/>
      <c r="L192" s="330"/>
      <c r="AD192" s="380">
        <f>SUMIF('pdc2019'!$G$8:$G$1161,'CE MINISTERIALE 2019'!$B192,'pdc2019'!$P$8:$P$1161)</f>
        <v>0</v>
      </c>
    </row>
    <row r="193" spans="1:30" s="337" customFormat="1" ht="24.95" customHeight="1">
      <c r="A193" s="345"/>
      <c r="B193" s="331" t="s">
        <v>1033</v>
      </c>
      <c r="C193" s="332" t="s">
        <v>1034</v>
      </c>
      <c r="D193" s="327">
        <f>SUM(D194:D200)</f>
        <v>18723000</v>
      </c>
      <c r="E193" s="311"/>
      <c r="F193" s="329"/>
      <c r="G193" s="330"/>
      <c r="H193" s="330"/>
      <c r="J193" s="324"/>
      <c r="L193" s="330"/>
      <c r="AD193" s="327">
        <f>SUM(AD194:AD200)</f>
        <v>18505000</v>
      </c>
    </row>
    <row r="194" spans="1:30" s="337" customFormat="1" ht="24.95" customHeight="1">
      <c r="A194" s="345"/>
      <c r="B194" s="335" t="s">
        <v>1035</v>
      </c>
      <c r="C194" s="336" t="s">
        <v>1036</v>
      </c>
      <c r="D194" s="380">
        <f>SUMIF('pdc2019'!$G$8:$G$1161,'CE MINISTERIALE 2019'!$B194,'pdc2019'!$Q$8:$Q$1161)</f>
        <v>4922000</v>
      </c>
      <c r="E194" s="311"/>
      <c r="F194" s="312"/>
      <c r="G194" s="330"/>
      <c r="H194" s="330"/>
      <c r="J194" s="324"/>
      <c r="L194" s="330"/>
      <c r="AD194" s="380">
        <f>SUMIF('pdc2019'!$G$8:$G$1161,'CE MINISTERIALE 2019'!$B194,'pdc2019'!$P$8:$P$1161)</f>
        <v>4450000</v>
      </c>
    </row>
    <row r="195" spans="1:30" s="337" customFormat="1" ht="24.95" customHeight="1">
      <c r="A195" s="345"/>
      <c r="B195" s="335" t="s">
        <v>1037</v>
      </c>
      <c r="C195" s="336" t="s">
        <v>1038</v>
      </c>
      <c r="D195" s="380">
        <f>SUMIF('pdc2019'!$G$8:$G$1161,'CE MINISTERIALE 2019'!$B195,'pdc2019'!$Q$8:$Q$1161)</f>
        <v>3596000</v>
      </c>
      <c r="E195" s="311"/>
      <c r="F195" s="312"/>
      <c r="G195" s="330"/>
      <c r="H195" s="330"/>
      <c r="J195" s="324"/>
      <c r="L195" s="330"/>
      <c r="AD195" s="380">
        <f>SUMIF('pdc2019'!$G$8:$G$1161,'CE MINISTERIALE 2019'!$B195,'pdc2019'!$P$8:$P$1161)</f>
        <v>4170000</v>
      </c>
    </row>
    <row r="196" spans="1:30" s="337" customFormat="1" ht="24.95" customHeight="1">
      <c r="A196" s="345"/>
      <c r="B196" s="335" t="s">
        <v>1039</v>
      </c>
      <c r="C196" s="336" t="s">
        <v>1614</v>
      </c>
      <c r="D196" s="380">
        <f>SUMIF('pdc2019'!$G$8:$G$1161,'CE MINISTERIALE 2019'!$B196,'pdc2019'!$Q$8:$Q$1161)</f>
        <v>5160000</v>
      </c>
      <c r="E196" s="311"/>
      <c r="F196" s="312"/>
      <c r="G196" s="330"/>
      <c r="H196" s="330"/>
      <c r="J196" s="324"/>
      <c r="L196" s="330"/>
      <c r="AD196" s="380">
        <f>SUMIF('pdc2019'!$G$8:$G$1161,'CE MINISTERIALE 2019'!$B196,'pdc2019'!$P$8:$P$1161)</f>
        <v>5010000</v>
      </c>
    </row>
    <row r="197" spans="1:30" s="337" customFormat="1" ht="24.95" customHeight="1">
      <c r="A197" s="345"/>
      <c r="B197" s="335" t="s">
        <v>1615</v>
      </c>
      <c r="C197" s="336" t="s">
        <v>1616</v>
      </c>
      <c r="D197" s="380">
        <f>SUMIF('pdc2019'!$G$8:$G$1161,'CE MINISTERIALE 2019'!$B197,'pdc2019'!$Q$8:$Q$1161)</f>
        <v>1645000</v>
      </c>
      <c r="E197" s="311"/>
      <c r="F197" s="312"/>
      <c r="G197" s="330"/>
      <c r="H197" s="330"/>
      <c r="J197" s="324"/>
      <c r="L197" s="330"/>
      <c r="AD197" s="380">
        <f>SUMIF('pdc2019'!$G$8:$G$1161,'CE MINISTERIALE 2019'!$B197,'pdc2019'!$P$8:$P$1161)</f>
        <v>1625000</v>
      </c>
    </row>
    <row r="198" spans="1:30" s="337" customFormat="1" ht="24.95" customHeight="1">
      <c r="A198" s="345"/>
      <c r="B198" s="335" t="s">
        <v>1617</v>
      </c>
      <c r="C198" s="336" t="s">
        <v>1618</v>
      </c>
      <c r="D198" s="380">
        <f>SUMIF('pdc2019'!$G$8:$G$1161,'CE MINISTERIALE 2019'!$B198,'pdc2019'!$Q$8:$Q$1161)</f>
        <v>3075000</v>
      </c>
      <c r="E198" s="311"/>
      <c r="F198" s="312"/>
      <c r="G198" s="330"/>
      <c r="H198" s="330"/>
      <c r="J198" s="324"/>
      <c r="L198" s="330"/>
      <c r="AD198" s="380">
        <f>SUMIF('pdc2019'!$G$8:$G$1161,'CE MINISTERIALE 2019'!$B198,'pdc2019'!$P$8:$P$1161)</f>
        <v>2929000</v>
      </c>
    </row>
    <row r="199" spans="1:30" s="337" customFormat="1" ht="24.95" customHeight="1">
      <c r="A199" s="345"/>
      <c r="B199" s="335" t="s">
        <v>1619</v>
      </c>
      <c r="C199" s="336" t="s">
        <v>1620</v>
      </c>
      <c r="D199" s="380">
        <f>SUMIF('pdc2019'!$G$8:$G$1161,'CE MINISTERIALE 2019'!$B199,'pdc2019'!$Q$8:$Q$1161)</f>
        <v>325000</v>
      </c>
      <c r="E199" s="311"/>
      <c r="F199" s="312"/>
      <c r="G199" s="330"/>
      <c r="H199" s="330"/>
      <c r="J199" s="324"/>
      <c r="L199" s="330"/>
      <c r="AD199" s="380">
        <f>SUMIF('pdc2019'!$G$8:$G$1161,'CE MINISTERIALE 2019'!$B199,'pdc2019'!$P$8:$P$1161)</f>
        <v>321000</v>
      </c>
    </row>
    <row r="200" spans="1:30" s="337" customFormat="1" ht="24.95" customHeight="1">
      <c r="A200" s="345" t="s">
        <v>296</v>
      </c>
      <c r="B200" s="335" t="s">
        <v>1621</v>
      </c>
      <c r="C200" s="336" t="s">
        <v>1622</v>
      </c>
      <c r="D200" s="380">
        <f>SUMIF('pdc2019'!$G$8:$G$1161,'CE MINISTERIALE 2019'!$B200,'pdc2019'!$Q$8:$Q$1161)</f>
        <v>0</v>
      </c>
      <c r="E200" s="311"/>
      <c r="F200" s="312"/>
      <c r="G200" s="330"/>
      <c r="H200" s="330"/>
      <c r="J200" s="324"/>
      <c r="L200" s="330"/>
      <c r="AD200" s="380">
        <f>SUMIF('pdc2019'!$G$8:$G$1161,'CE MINISTERIALE 2019'!$B200,'pdc2019'!$P$8:$P$1161)</f>
        <v>0</v>
      </c>
    </row>
    <row r="201" spans="1:30" s="337" customFormat="1" ht="24.95" customHeight="1">
      <c r="A201" s="345"/>
      <c r="B201" s="325" t="s">
        <v>1623</v>
      </c>
      <c r="C201" s="326" t="s">
        <v>1624</v>
      </c>
      <c r="D201" s="327">
        <f>+D202+D332</f>
        <v>438960499.75999999</v>
      </c>
      <c r="E201" s="311"/>
      <c r="F201" s="329"/>
      <c r="G201" s="330"/>
      <c r="H201" s="330"/>
      <c r="J201" s="324"/>
      <c r="L201" s="330"/>
      <c r="AD201" s="327">
        <f>+AD202+AD332</f>
        <v>424637812</v>
      </c>
    </row>
    <row r="202" spans="1:30" s="337" customFormat="1" ht="24.95" customHeight="1">
      <c r="A202" s="345"/>
      <c r="B202" s="331" t="s">
        <v>1625</v>
      </c>
      <c r="C202" s="332" t="s">
        <v>1626</v>
      </c>
      <c r="D202" s="327">
        <f>+D203+D211+D215+D234+D240+D245+D250+D260+D266+D273+D279+D284+D293+D301+D309+D323+D331</f>
        <v>366884995.75999999</v>
      </c>
      <c r="E202" s="311"/>
      <c r="F202" s="329"/>
      <c r="G202" s="330"/>
      <c r="H202" s="330"/>
      <c r="J202" s="324"/>
      <c r="L202" s="330"/>
      <c r="AD202" s="327">
        <f>+AD203+AD211+AD215+AD234+AD240+AD245+AD250+AD260+AD266+AD273+AD279+AD284+AD293+AD301+AD309+AD323+AD331</f>
        <v>357091308</v>
      </c>
    </row>
    <row r="203" spans="1:30" s="337" customFormat="1" ht="24.95" customHeight="1">
      <c r="A203" s="345"/>
      <c r="B203" s="331" t="s">
        <v>1627</v>
      </c>
      <c r="C203" s="332" t="s">
        <v>1628</v>
      </c>
      <c r="D203" s="327">
        <f>+D204+D209+D210</f>
        <v>69015454.060000002</v>
      </c>
      <c r="E203" s="311"/>
      <c r="F203" s="329"/>
      <c r="G203" s="330"/>
      <c r="H203" s="330"/>
      <c r="J203" s="324"/>
      <c r="L203" s="330"/>
      <c r="AD203" s="327">
        <f>+AD204+AD209+AD210</f>
        <v>69346350</v>
      </c>
    </row>
    <row r="204" spans="1:30" s="337" customFormat="1" ht="24.95" customHeight="1">
      <c r="A204" s="345"/>
      <c r="B204" s="335" t="s">
        <v>1629</v>
      </c>
      <c r="C204" s="336" t="s">
        <v>1001</v>
      </c>
      <c r="D204" s="327">
        <f>SUM(D205:D208)</f>
        <v>68832200</v>
      </c>
      <c r="E204" s="311"/>
      <c r="F204" s="329"/>
      <c r="G204" s="330"/>
      <c r="H204" s="330"/>
      <c r="J204" s="324"/>
      <c r="L204" s="330"/>
      <c r="AD204" s="327">
        <f>SUM(AD205:AD208)</f>
        <v>69181350</v>
      </c>
    </row>
    <row r="205" spans="1:30" s="337" customFormat="1" ht="24.95" customHeight="1">
      <c r="A205" s="345"/>
      <c r="B205" s="335" t="s">
        <v>1630</v>
      </c>
      <c r="C205" s="336" t="s">
        <v>1631</v>
      </c>
      <c r="D205" s="380">
        <f>SUMIF('pdc2019'!$G$8:$G$1161,'CE MINISTERIALE 2019'!$B205,'pdc2019'!$Q$8:$Q$1161)</f>
        <v>45027000</v>
      </c>
      <c r="E205" s="311"/>
      <c r="F205" s="312"/>
      <c r="G205" s="330"/>
      <c r="H205" s="330"/>
      <c r="J205" s="324"/>
      <c r="L205" s="330"/>
      <c r="AD205" s="380">
        <f>SUMIF('pdc2019'!$G$8:$G$1161,'CE MINISTERIALE 2019'!$B205,'pdc2019'!$P$8:$P$1161)</f>
        <v>46094000</v>
      </c>
    </row>
    <row r="206" spans="1:30" s="337" customFormat="1" ht="24.95" customHeight="1">
      <c r="A206" s="345"/>
      <c r="B206" s="335" t="s">
        <v>1632</v>
      </c>
      <c r="C206" s="336" t="s">
        <v>1633</v>
      </c>
      <c r="D206" s="380">
        <f>SUMIF('pdc2019'!$G$8:$G$1161,'CE MINISTERIALE 2019'!$B206,'pdc2019'!$Q$8:$Q$1161)</f>
        <v>13356200</v>
      </c>
      <c r="E206" s="311"/>
      <c r="F206" s="312"/>
      <c r="G206" s="330"/>
      <c r="H206" s="330"/>
      <c r="J206" s="324"/>
      <c r="L206" s="330"/>
      <c r="AD206" s="380">
        <f>SUMIF('pdc2019'!$G$8:$G$1161,'CE MINISTERIALE 2019'!$B206,'pdc2019'!$P$8:$P$1161)</f>
        <v>12563350</v>
      </c>
    </row>
    <row r="207" spans="1:30" s="337" customFormat="1" ht="24.95" customHeight="1">
      <c r="A207" s="345"/>
      <c r="B207" s="335" t="s">
        <v>1634</v>
      </c>
      <c r="C207" s="336" t="s">
        <v>1635</v>
      </c>
      <c r="D207" s="380">
        <f>SUMIF('pdc2019'!$G$8:$G$1161,'CE MINISTERIALE 2019'!$B207,'pdc2019'!$Q$8:$Q$1161)</f>
        <v>8322000</v>
      </c>
      <c r="E207" s="311"/>
      <c r="F207" s="312"/>
      <c r="G207" s="330"/>
      <c r="H207" s="330"/>
      <c r="J207" s="324"/>
      <c r="L207" s="330"/>
      <c r="AD207" s="380">
        <f>SUMIF('pdc2019'!$G$8:$G$1161,'CE MINISTERIALE 2019'!$B207,'pdc2019'!$P$8:$P$1161)</f>
        <v>8297000</v>
      </c>
    </row>
    <row r="208" spans="1:30" s="337" customFormat="1" ht="24.95" customHeight="1">
      <c r="A208" s="345"/>
      <c r="B208" s="335" t="s">
        <v>1636</v>
      </c>
      <c r="C208" s="336" t="s">
        <v>1637</v>
      </c>
      <c r="D208" s="380">
        <f>SUMIF('pdc2019'!$G$8:$G$1161,'CE MINISTERIALE 2019'!$B208,'pdc2019'!$Q$8:$Q$1161)</f>
        <v>2127000</v>
      </c>
      <c r="E208" s="311"/>
      <c r="F208" s="312"/>
      <c r="G208" s="330"/>
      <c r="H208" s="330"/>
      <c r="J208" s="324"/>
      <c r="L208" s="330"/>
      <c r="AD208" s="380">
        <f>SUMIF('pdc2019'!$G$8:$G$1161,'CE MINISTERIALE 2019'!$B208,'pdc2019'!$P$8:$P$1161)</f>
        <v>2227000</v>
      </c>
    </row>
    <row r="209" spans="1:30" s="337" customFormat="1" ht="24.95" customHeight="1">
      <c r="A209" s="345" t="s">
        <v>296</v>
      </c>
      <c r="B209" s="335" t="s">
        <v>1638</v>
      </c>
      <c r="C209" s="336" t="s">
        <v>1639</v>
      </c>
      <c r="D209" s="380">
        <f>SUMIF('pdc2019'!$G$8:$G$1161,'CE MINISTERIALE 2019'!$B209,'pdc2019'!$Q$8:$Q$1161)</f>
        <v>0</v>
      </c>
      <c r="E209" s="311"/>
      <c r="F209" s="312"/>
      <c r="G209" s="330"/>
      <c r="H209" s="330"/>
      <c r="J209" s="324"/>
      <c r="L209" s="330"/>
      <c r="AD209" s="380">
        <f>SUMIF('pdc2019'!$G$8:$G$1161,'CE MINISTERIALE 2019'!$B209,'pdc2019'!$P$8:$P$1161)</f>
        <v>0</v>
      </c>
    </row>
    <row r="210" spans="1:30" s="337" customFormat="1" ht="24.95" customHeight="1">
      <c r="A210" s="345" t="s">
        <v>1498</v>
      </c>
      <c r="B210" s="335" t="s">
        <v>1640</v>
      </c>
      <c r="C210" s="336" t="s">
        <v>1641</v>
      </c>
      <c r="D210" s="380">
        <f>SUMIF('pdc2019'!$G$8:$G$1161,'CE MINISTERIALE 2019'!$B210,'pdc2019'!$Q$8:$Q$1161)</f>
        <v>183254.06</v>
      </c>
      <c r="E210" s="311"/>
      <c r="F210" s="312"/>
      <c r="G210" s="330"/>
      <c r="H210" s="330"/>
      <c r="J210" s="324"/>
      <c r="L210" s="330"/>
      <c r="AD210" s="380">
        <f>SUMIF('pdc2019'!$G$8:$G$1161,'CE MINISTERIALE 2019'!$B210,'pdc2019'!$P$8:$P$1161)</f>
        <v>165000</v>
      </c>
    </row>
    <row r="211" spans="1:30" s="337" customFormat="1" ht="24.95" customHeight="1">
      <c r="A211" s="345"/>
      <c r="B211" s="331" t="s">
        <v>1246</v>
      </c>
      <c r="C211" s="332" t="s">
        <v>1247</v>
      </c>
      <c r="D211" s="327">
        <f>+D212+D213+D214</f>
        <v>44813449.469999999</v>
      </c>
      <c r="E211" s="311"/>
      <c r="F211" s="329"/>
      <c r="G211" s="330"/>
      <c r="H211" s="330"/>
      <c r="J211" s="324"/>
      <c r="L211" s="330"/>
      <c r="AD211" s="327">
        <f>+AD212+AD213+AD214</f>
        <v>44868000</v>
      </c>
    </row>
    <row r="212" spans="1:30" s="337" customFormat="1" ht="24.95" customHeight="1">
      <c r="A212" s="345"/>
      <c r="B212" s="335" t="s">
        <v>1248</v>
      </c>
      <c r="C212" s="336" t="s">
        <v>1249</v>
      </c>
      <c r="D212" s="380">
        <f>SUMIF('pdc2019'!$G$8:$G$1161,'CE MINISTERIALE 2019'!$B212,'pdc2019'!$Q$8:$Q$1161)</f>
        <v>44393000</v>
      </c>
      <c r="E212" s="311"/>
      <c r="F212" s="312"/>
      <c r="G212" s="330"/>
      <c r="H212" s="330"/>
      <c r="J212" s="324"/>
      <c r="L212" s="330"/>
      <c r="AD212" s="380">
        <f>SUMIF('pdc2019'!$G$8:$G$1161,'CE MINISTERIALE 2019'!$B212,'pdc2019'!$P$8:$P$1161)</f>
        <v>44393000</v>
      </c>
    </row>
    <row r="213" spans="1:30" s="337" customFormat="1" ht="24.95" customHeight="1">
      <c r="A213" s="345" t="s">
        <v>296</v>
      </c>
      <c r="B213" s="335" t="s">
        <v>1250</v>
      </c>
      <c r="C213" s="336" t="s">
        <v>1251</v>
      </c>
      <c r="D213" s="380">
        <f>SUMIF('pdc2019'!$G$8:$G$1161,'CE MINISTERIALE 2019'!$B213,'pdc2019'!$Q$8:$Q$1161)</f>
        <v>0</v>
      </c>
      <c r="E213" s="311"/>
      <c r="F213" s="312"/>
      <c r="G213" s="330"/>
      <c r="H213" s="330"/>
      <c r="J213" s="324"/>
      <c r="L213" s="330"/>
      <c r="AD213" s="380">
        <f>SUMIF('pdc2019'!$G$8:$G$1161,'CE MINISTERIALE 2019'!$B213,'pdc2019'!$P$8:$P$1161)</f>
        <v>0</v>
      </c>
    </row>
    <row r="214" spans="1:30" s="312" customFormat="1" ht="24.95" customHeight="1">
      <c r="A214" s="342" t="s">
        <v>1498</v>
      </c>
      <c r="B214" s="335" t="s">
        <v>1252</v>
      </c>
      <c r="C214" s="336" t="s">
        <v>1253</v>
      </c>
      <c r="D214" s="380">
        <f>SUMIF('pdc2019'!$G$8:$G$1161,'CE MINISTERIALE 2019'!$B214,'pdc2019'!$Q$8:$Q$1161)</f>
        <v>420449.47</v>
      </c>
      <c r="E214" s="311"/>
      <c r="G214" s="330"/>
      <c r="H214" s="330"/>
      <c r="J214" s="324"/>
      <c r="L214" s="330"/>
      <c r="AD214" s="380">
        <f>SUMIF('pdc2019'!$G$8:$G$1161,'CE MINISTERIALE 2019'!$B214,'pdc2019'!$P$8:$P$1161)</f>
        <v>475000</v>
      </c>
    </row>
    <row r="215" spans="1:30" s="312" customFormat="1" ht="24.95" customHeight="1">
      <c r="A215" s="342"/>
      <c r="B215" s="331" t="s">
        <v>1254</v>
      </c>
      <c r="C215" s="332" t="s">
        <v>1255</v>
      </c>
      <c r="D215" s="327">
        <f>+D216+D217+D218+D219+D220+D221+D222+D223+D232+D233</f>
        <v>19524047.670000002</v>
      </c>
      <c r="E215" s="311"/>
      <c r="F215" s="329"/>
      <c r="G215" s="330"/>
      <c r="H215" s="330"/>
      <c r="J215" s="324"/>
      <c r="L215" s="330"/>
      <c r="AD215" s="327">
        <f>+AD216+AD217+AD218+AD219+AD220+AD221+AD222+AD223+AD232+AD233</f>
        <v>14854000</v>
      </c>
    </row>
    <row r="216" spans="1:30" s="312" customFormat="1" ht="24.95" customHeight="1">
      <c r="A216" s="475" t="s">
        <v>296</v>
      </c>
      <c r="B216" s="335" t="s">
        <v>1256</v>
      </c>
      <c r="C216" s="336" t="s">
        <v>1257</v>
      </c>
      <c r="D216" s="380">
        <f>SUMIF('pdc2019'!$G$8:$G$1161,'CE MINISTERIALE 2019'!$B216,'pdc2019'!$Q$8:$Q$1161)</f>
        <v>0</v>
      </c>
      <c r="E216" s="311"/>
      <c r="G216" s="330"/>
      <c r="H216" s="330"/>
      <c r="J216" s="324"/>
      <c r="L216" s="330"/>
      <c r="AD216" s="380">
        <f>SUMIF('pdc2019'!$G$8:$G$1161,'CE MINISTERIALE 2019'!$B216,'pdc2019'!$P$8:$P$1161)</f>
        <v>0</v>
      </c>
    </row>
    <row r="217" spans="1:30" s="311" customFormat="1" ht="24.95" customHeight="1">
      <c r="A217" s="475" t="s">
        <v>296</v>
      </c>
      <c r="B217" s="335" t="s">
        <v>4557</v>
      </c>
      <c r="C217" s="336" t="s">
        <v>4558</v>
      </c>
      <c r="D217" s="380">
        <f>SUMIF('pdc2019'!$G$8:$G$1161,'CE MINISTERIALE 2019'!$B217,'pdc2019'!$Q$8:$Q$1161)</f>
        <v>0</v>
      </c>
      <c r="G217" s="330"/>
      <c r="H217" s="330"/>
      <c r="J217" s="324"/>
      <c r="L217" s="330"/>
      <c r="AD217" s="380">
        <f>SUMIF('pdc2019'!$G$8:$G$1161,'CE MINISTERIALE 2019'!$B217,'pdc2019'!$P$8:$P$1161)</f>
        <v>0</v>
      </c>
    </row>
    <row r="218" spans="1:30" s="312" customFormat="1" ht="24.95" customHeight="1">
      <c r="A218" s="342"/>
      <c r="B218" s="335" t="s">
        <v>1258</v>
      </c>
      <c r="C218" s="336" t="s">
        <v>4559</v>
      </c>
      <c r="D218" s="380">
        <f>SUMIF('pdc2019'!$G$8:$G$1161,'CE MINISTERIALE 2019'!$B218,'pdc2019'!$Q$8:$Q$1161)</f>
        <v>0</v>
      </c>
      <c r="E218" s="311"/>
      <c r="G218" s="330"/>
      <c r="H218" s="330"/>
      <c r="J218" s="324"/>
      <c r="L218" s="330"/>
      <c r="AD218" s="380">
        <f>SUMIF('pdc2019'!$G$8:$G$1161,'CE MINISTERIALE 2019'!$B218,'pdc2019'!$P$8:$P$1161)</f>
        <v>0</v>
      </c>
    </row>
    <row r="219" spans="1:30" s="311" customFormat="1" ht="24.95" customHeight="1">
      <c r="A219" s="342"/>
      <c r="B219" s="335" t="s">
        <v>4560</v>
      </c>
      <c r="C219" s="336" t="s">
        <v>4561</v>
      </c>
      <c r="D219" s="380">
        <f>SUMIF('pdc2019'!$G$8:$G$1161,'CE MINISTERIALE 2019'!$B219,'pdc2019'!$Q$8:$Q$1161)</f>
        <v>0</v>
      </c>
      <c r="G219" s="330"/>
      <c r="H219" s="330"/>
      <c r="J219" s="324"/>
      <c r="L219" s="330"/>
      <c r="AD219" s="380">
        <f>SUMIF('pdc2019'!$G$8:$G$1161,'CE MINISTERIALE 2019'!$B219,'pdc2019'!$P$8:$P$1161)</f>
        <v>0</v>
      </c>
    </row>
    <row r="220" spans="1:30" s="312" customFormat="1" ht="24.95" customHeight="1">
      <c r="A220" s="342" t="s">
        <v>1498</v>
      </c>
      <c r="B220" s="335" t="s">
        <v>1259</v>
      </c>
      <c r="C220" s="336" t="s">
        <v>4562</v>
      </c>
      <c r="D220" s="380">
        <f>SUMIF('pdc2019'!$G$8:$G$1161,'CE MINISTERIALE 2019'!$B220,'pdc2019'!$Q$8:$Q$1161)</f>
        <v>3812479.83</v>
      </c>
      <c r="E220" s="311"/>
      <c r="G220" s="330"/>
      <c r="H220" s="330"/>
      <c r="J220" s="324"/>
      <c r="L220" s="330"/>
      <c r="AD220" s="380">
        <f>SUMIF('pdc2019'!$G$8:$G$1161,'CE MINISTERIALE 2019'!$B220,'pdc2019'!$P$8:$P$1161)</f>
        <v>4281000</v>
      </c>
    </row>
    <row r="221" spans="1:30" s="311" customFormat="1" ht="24.95" customHeight="1">
      <c r="A221" s="342" t="s">
        <v>1498</v>
      </c>
      <c r="B221" s="335" t="s">
        <v>4563</v>
      </c>
      <c r="C221" s="336" t="s">
        <v>4564</v>
      </c>
      <c r="D221" s="380">
        <f>SUMIF('pdc2019'!$G$8:$G$1161,'CE MINISTERIALE 2019'!$B221,'pdc2019'!$Q$8:$Q$1161)</f>
        <v>620567.84</v>
      </c>
      <c r="G221" s="330"/>
      <c r="H221" s="330"/>
      <c r="J221" s="324"/>
      <c r="L221" s="330"/>
      <c r="AD221" s="380">
        <f>SUMIF('pdc2019'!$G$8:$G$1161,'CE MINISTERIALE 2019'!$B221,'pdc2019'!$P$8:$P$1161)</f>
        <v>478000</v>
      </c>
    </row>
    <row r="222" spans="1:30" s="312" customFormat="1" ht="24.95" customHeight="1">
      <c r="A222" s="342"/>
      <c r="B222" s="335" t="s">
        <v>1260</v>
      </c>
      <c r="C222" s="336" t="s">
        <v>4565</v>
      </c>
      <c r="D222" s="380">
        <f>SUMIF('pdc2019'!$G$8:$G$1161,'CE MINISTERIALE 2019'!$B222,'pdc2019'!$Q$8:$Q$1161)</f>
        <v>985000</v>
      </c>
      <c r="E222" s="311"/>
      <c r="G222" s="330"/>
      <c r="H222" s="330"/>
      <c r="J222" s="324"/>
      <c r="L222" s="330"/>
      <c r="AD222" s="380">
        <f>SUMIF('pdc2019'!$G$8:$G$1161,'CE MINISTERIALE 2019'!$B222,'pdc2019'!$P$8:$P$1161)</f>
        <v>985000</v>
      </c>
    </row>
    <row r="223" spans="1:30" s="312" customFormat="1" ht="24.95" customHeight="1">
      <c r="A223" s="342"/>
      <c r="B223" s="335" t="s">
        <v>1261</v>
      </c>
      <c r="C223" s="336" t="s">
        <v>4566</v>
      </c>
      <c r="D223" s="327">
        <f>SUM(D224:D231)</f>
        <v>14106000</v>
      </c>
      <c r="E223" s="311"/>
      <c r="F223" s="329"/>
      <c r="G223" s="330"/>
      <c r="H223" s="330"/>
      <c r="J223" s="324"/>
      <c r="L223" s="330"/>
      <c r="AD223" s="327">
        <f>SUM(AD224:AD231)</f>
        <v>9110000</v>
      </c>
    </row>
    <row r="224" spans="1:30" s="312" customFormat="1" ht="24.95" customHeight="1">
      <c r="A224" s="342"/>
      <c r="B224" s="338" t="s">
        <v>1262</v>
      </c>
      <c r="C224" s="339" t="s">
        <v>4567</v>
      </c>
      <c r="D224" s="380">
        <f>SUMIF('pdc2019'!$G$8:$G$1161,'CE MINISTERIALE 2019'!$B224,'pdc2019'!$Q$8:$Q$1161)</f>
        <v>195000</v>
      </c>
      <c r="E224" s="311"/>
      <c r="G224" s="330"/>
      <c r="H224" s="330"/>
      <c r="J224" s="324"/>
      <c r="L224" s="330"/>
      <c r="AD224" s="380">
        <f>SUMIF('pdc2019'!$G$8:$G$1161,'CE MINISTERIALE 2019'!$B224,'pdc2019'!$P$8:$P$1161)</f>
        <v>195000</v>
      </c>
    </row>
    <row r="225" spans="1:30" s="312" customFormat="1" ht="24.95" customHeight="1">
      <c r="A225" s="342"/>
      <c r="B225" s="338" t="s">
        <v>4568</v>
      </c>
      <c r="C225" s="339" t="s">
        <v>4569</v>
      </c>
      <c r="D225" s="380">
        <f>SUMIF('pdc2019'!$G$8:$G$1161,'CE MINISTERIALE 2019'!$B225,'pdc2019'!$Q$8:$Q$1161)</f>
        <v>0</v>
      </c>
      <c r="E225" s="311"/>
      <c r="G225" s="330"/>
      <c r="H225" s="330"/>
      <c r="J225" s="324"/>
      <c r="L225" s="330"/>
      <c r="AD225" s="380">
        <f>SUMIF('pdc2019'!$G$8:$G$1161,'CE MINISTERIALE 2019'!$B225,'pdc2019'!$P$8:$P$1161)</f>
        <v>0</v>
      </c>
    </row>
    <row r="226" spans="1:30" s="312" customFormat="1" ht="24.95" customHeight="1">
      <c r="A226" s="342"/>
      <c r="B226" s="338" t="s">
        <v>1263</v>
      </c>
      <c r="C226" s="339" t="s">
        <v>4570</v>
      </c>
      <c r="D226" s="380">
        <f>SUMIF('pdc2019'!$G$8:$G$1161,'CE MINISTERIALE 2019'!$B226,'pdc2019'!$Q$8:$Q$1161)</f>
        <v>0</v>
      </c>
      <c r="E226" s="311"/>
      <c r="G226" s="330"/>
      <c r="H226" s="330"/>
      <c r="J226" s="324"/>
      <c r="L226" s="330"/>
      <c r="AD226" s="380">
        <f>SUMIF('pdc2019'!$G$8:$G$1161,'CE MINISTERIALE 2019'!$B226,'pdc2019'!$P$8:$P$1161)</f>
        <v>0</v>
      </c>
    </row>
    <row r="227" spans="1:30" s="312" customFormat="1" ht="24.95" customHeight="1">
      <c r="A227" s="342"/>
      <c r="B227" s="338" t="s">
        <v>4571</v>
      </c>
      <c r="C227" s="339" t="s">
        <v>4572</v>
      </c>
      <c r="D227" s="380">
        <f>SUMIF('pdc2019'!$G$8:$G$1161,'CE MINISTERIALE 2019'!$B227,'pdc2019'!$Q$8:$Q$1161)</f>
        <v>0</v>
      </c>
      <c r="E227" s="311"/>
      <c r="G227" s="330"/>
      <c r="H227" s="330"/>
      <c r="J227" s="324"/>
      <c r="L227" s="330"/>
      <c r="AD227" s="380">
        <f>SUMIF('pdc2019'!$G$8:$G$1161,'CE MINISTERIALE 2019'!$B227,'pdc2019'!$P$8:$P$1161)</f>
        <v>0</v>
      </c>
    </row>
    <row r="228" spans="1:30" s="312" customFormat="1" ht="24.95" customHeight="1">
      <c r="A228" s="342"/>
      <c r="B228" s="338" t="s">
        <v>1264</v>
      </c>
      <c r="C228" s="339" t="s">
        <v>4573</v>
      </c>
      <c r="D228" s="380">
        <f>SUMIF('pdc2019'!$G$8:$G$1161,'CE MINISTERIALE 2019'!$B228,'pdc2019'!$Q$8:$Q$1161)</f>
        <v>7200000</v>
      </c>
      <c r="E228" s="311"/>
      <c r="G228" s="330"/>
      <c r="H228" s="330"/>
      <c r="J228" s="324"/>
      <c r="L228" s="330"/>
      <c r="AD228" s="380">
        <f>SUMIF('pdc2019'!$G$8:$G$1161,'CE MINISTERIALE 2019'!$B228,'pdc2019'!$P$8:$P$1161)</f>
        <v>3100000</v>
      </c>
    </row>
    <row r="229" spans="1:30" s="312" customFormat="1" ht="24.95" customHeight="1">
      <c r="A229" s="342"/>
      <c r="B229" s="338" t="s">
        <v>4574</v>
      </c>
      <c r="C229" s="339" t="s">
        <v>4575</v>
      </c>
      <c r="D229" s="380">
        <f>SUMIF('pdc2019'!$G$8:$G$1161,'CE MINISTERIALE 2019'!$B229,'pdc2019'!$Q$8:$Q$1161)</f>
        <v>0</v>
      </c>
      <c r="E229" s="311"/>
      <c r="G229" s="330"/>
      <c r="H229" s="330"/>
      <c r="J229" s="324"/>
      <c r="L229" s="330"/>
      <c r="AD229" s="380">
        <f>SUMIF('pdc2019'!$G$8:$G$1161,'CE MINISTERIALE 2019'!$B229,'pdc2019'!$P$8:$P$1161)</f>
        <v>0</v>
      </c>
    </row>
    <row r="230" spans="1:30" s="312" customFormat="1" ht="24.95" customHeight="1">
      <c r="A230" s="342"/>
      <c r="B230" s="338" t="s">
        <v>1265</v>
      </c>
      <c r="C230" s="339" t="s">
        <v>4576</v>
      </c>
      <c r="D230" s="380">
        <f>SUMIF('pdc2019'!$G$8:$G$1161,'CE MINISTERIALE 2019'!$B230,'pdc2019'!$Q$8:$Q$1161)</f>
        <v>6711000</v>
      </c>
      <c r="E230" s="311"/>
      <c r="G230" s="330"/>
      <c r="H230" s="330"/>
      <c r="J230" s="324"/>
      <c r="L230" s="330"/>
      <c r="AD230" s="380">
        <f>SUMIF('pdc2019'!$G$8:$G$1161,'CE MINISTERIALE 2019'!$B230,'pdc2019'!$P$8:$P$1161)</f>
        <v>5815000</v>
      </c>
    </row>
    <row r="231" spans="1:30" s="312" customFormat="1" ht="24.95" customHeight="1">
      <c r="A231" s="342"/>
      <c r="B231" s="338" t="s">
        <v>4577</v>
      </c>
      <c r="C231" s="339" t="s">
        <v>4578</v>
      </c>
      <c r="D231" s="380">
        <f>SUMIF('pdc2019'!$G$8:$G$1161,'CE MINISTERIALE 2019'!$B231,'pdc2019'!$Q$8:$Q$1161)</f>
        <v>0</v>
      </c>
      <c r="E231" s="311"/>
      <c r="G231" s="330"/>
      <c r="H231" s="330"/>
      <c r="J231" s="324"/>
      <c r="L231" s="330"/>
      <c r="AD231" s="380">
        <f>SUMIF('pdc2019'!$G$8:$G$1161,'CE MINISTERIALE 2019'!$B231,'pdc2019'!$P$8:$P$1161)</f>
        <v>0</v>
      </c>
    </row>
    <row r="232" spans="1:30" s="312" customFormat="1" ht="24.95" customHeight="1">
      <c r="A232" s="342"/>
      <c r="B232" s="335" t="s">
        <v>1266</v>
      </c>
      <c r="C232" s="336" t="s">
        <v>4579</v>
      </c>
      <c r="D232" s="380">
        <f>SUMIF('pdc2019'!$G$8:$G$1161,'CE MINISTERIALE 2019'!$B232,'pdc2019'!$Q$8:$Q$1161)</f>
        <v>0</v>
      </c>
      <c r="E232" s="311"/>
      <c r="G232" s="330"/>
      <c r="H232" s="330"/>
      <c r="J232" s="324"/>
      <c r="L232" s="330"/>
      <c r="AD232" s="380">
        <f>SUMIF('pdc2019'!$G$8:$G$1161,'CE MINISTERIALE 2019'!$B232,'pdc2019'!$P$8:$P$1161)</f>
        <v>0</v>
      </c>
    </row>
    <row r="233" spans="1:30" s="312" customFormat="1" ht="24.95" customHeight="1">
      <c r="A233" s="342"/>
      <c r="B233" s="338" t="s">
        <v>4580</v>
      </c>
      <c r="C233" s="339" t="s">
        <v>4581</v>
      </c>
      <c r="D233" s="380">
        <f>SUMIF('pdc2019'!$G$8:$G$1161,'CE MINISTERIALE 2019'!$B233,'pdc2019'!$Q$8:$Q$1161)</f>
        <v>0</v>
      </c>
      <c r="E233" s="311"/>
      <c r="G233" s="330"/>
      <c r="H233" s="330"/>
      <c r="J233" s="324"/>
      <c r="L233" s="330"/>
      <c r="AD233" s="380">
        <f>SUMIF('pdc2019'!$G$8:$G$1161,'CE MINISTERIALE 2019'!$B233,'pdc2019'!$P$8:$P$1161)</f>
        <v>0</v>
      </c>
    </row>
    <row r="234" spans="1:30" s="337" customFormat="1" ht="24.95" customHeight="1">
      <c r="A234" s="345"/>
      <c r="B234" s="331" t="s">
        <v>1267</v>
      </c>
      <c r="C234" s="332" t="s">
        <v>1268</v>
      </c>
      <c r="D234" s="327">
        <f>SUM(D235:D239)</f>
        <v>158000</v>
      </c>
      <c r="E234" s="311"/>
      <c r="F234" s="329"/>
      <c r="G234" s="330"/>
      <c r="H234" s="330"/>
      <c r="J234" s="324"/>
      <c r="L234" s="330"/>
      <c r="AD234" s="327">
        <f>SUM(AD235:AD239)</f>
        <v>158000</v>
      </c>
    </row>
    <row r="235" spans="1:30" s="337" customFormat="1" ht="24.95" customHeight="1">
      <c r="A235" s="345" t="s">
        <v>296</v>
      </c>
      <c r="B235" s="335" t="s">
        <v>1269</v>
      </c>
      <c r="C235" s="336" t="s">
        <v>1270</v>
      </c>
      <c r="D235" s="380">
        <f>SUMIF('pdc2019'!$G$8:$G$1161,'CE MINISTERIALE 2019'!$B235,'pdc2019'!$Q$8:$Q$1161)</f>
        <v>0</v>
      </c>
      <c r="E235" s="311"/>
      <c r="F235" s="312"/>
      <c r="G235" s="330"/>
      <c r="H235" s="330"/>
      <c r="J235" s="324"/>
      <c r="L235" s="330"/>
      <c r="AD235" s="380">
        <f>SUMIF('pdc2019'!$G$8:$G$1161,'CE MINISTERIALE 2019'!$B235,'pdc2019'!$P$8:$P$1161)</f>
        <v>0</v>
      </c>
    </row>
    <row r="236" spans="1:30" s="337" customFormat="1" ht="24.95" customHeight="1">
      <c r="A236" s="472"/>
      <c r="B236" s="335" t="s">
        <v>1271</v>
      </c>
      <c r="C236" s="336" t="s">
        <v>1272</v>
      </c>
      <c r="D236" s="380">
        <f>SUMIF('pdc2019'!$G$8:$G$1161,'CE MINISTERIALE 2019'!$B236,'pdc2019'!$Q$8:$Q$1161)</f>
        <v>0</v>
      </c>
      <c r="E236" s="311"/>
      <c r="F236" s="312"/>
      <c r="G236" s="330"/>
      <c r="H236" s="330"/>
      <c r="J236" s="324"/>
      <c r="L236" s="330"/>
      <c r="AD236" s="380">
        <f>SUMIF('pdc2019'!$G$8:$G$1161,'CE MINISTERIALE 2019'!$B236,'pdc2019'!$P$8:$P$1161)</f>
        <v>0</v>
      </c>
    </row>
    <row r="237" spans="1:30" s="337" customFormat="1" ht="24.95" customHeight="1">
      <c r="A237" s="472" t="s">
        <v>1503</v>
      </c>
      <c r="B237" s="335" t="s">
        <v>1273</v>
      </c>
      <c r="C237" s="336" t="s">
        <v>40</v>
      </c>
      <c r="D237" s="380">
        <f>SUMIF('pdc2019'!$G$8:$G$1161,'CE MINISTERIALE 2019'!$B237,'pdc2019'!$Q$8:$Q$1161)</f>
        <v>0</v>
      </c>
      <c r="E237" s="311"/>
      <c r="F237" s="312"/>
      <c r="G237" s="330"/>
      <c r="H237" s="330"/>
      <c r="J237" s="324"/>
      <c r="L237" s="330"/>
      <c r="AD237" s="380">
        <f>SUMIF('pdc2019'!$G$8:$G$1161,'CE MINISTERIALE 2019'!$B237,'pdc2019'!$P$8:$P$1161)</f>
        <v>0</v>
      </c>
    </row>
    <row r="238" spans="1:30" s="337" customFormat="1" ht="24.95" customHeight="1">
      <c r="A238" s="472"/>
      <c r="B238" s="335" t="s">
        <v>41</v>
      </c>
      <c r="C238" s="336" t="s">
        <v>42</v>
      </c>
      <c r="D238" s="380">
        <f>SUMIF('pdc2019'!$G$8:$G$1161,'CE MINISTERIALE 2019'!$B238,'pdc2019'!$Q$8:$Q$1161)</f>
        <v>5000</v>
      </c>
      <c r="E238" s="311"/>
      <c r="F238" s="312"/>
      <c r="G238" s="330"/>
      <c r="H238" s="330"/>
      <c r="J238" s="324"/>
      <c r="L238" s="330"/>
      <c r="AD238" s="380">
        <f>SUMIF('pdc2019'!$G$8:$G$1161,'CE MINISTERIALE 2019'!$B238,'pdc2019'!$P$8:$P$1161)</f>
        <v>5000</v>
      </c>
    </row>
    <row r="239" spans="1:30" s="337" customFormat="1" ht="24.95" customHeight="1">
      <c r="A239" s="472"/>
      <c r="B239" s="335" t="s">
        <v>43</v>
      </c>
      <c r="C239" s="336" t="s">
        <v>44</v>
      </c>
      <c r="D239" s="380">
        <f>SUMIF('pdc2019'!$G$8:$G$1161,'CE MINISTERIALE 2019'!$B239,'pdc2019'!$Q$8:$Q$1161)</f>
        <v>153000</v>
      </c>
      <c r="E239" s="311"/>
      <c r="F239" s="312"/>
      <c r="G239" s="330"/>
      <c r="H239" s="330"/>
      <c r="J239" s="324"/>
      <c r="L239" s="330"/>
      <c r="AD239" s="380">
        <f>SUMIF('pdc2019'!$G$8:$G$1161,'CE MINISTERIALE 2019'!$B239,'pdc2019'!$P$8:$P$1161)</f>
        <v>153000</v>
      </c>
    </row>
    <row r="240" spans="1:30" s="337" customFormat="1" ht="24.95" customHeight="1">
      <c r="A240" s="345"/>
      <c r="B240" s="331" t="s">
        <v>45</v>
      </c>
      <c r="C240" s="332" t="s">
        <v>46</v>
      </c>
      <c r="D240" s="327">
        <f>SUM(D241:D244)</f>
        <v>26373000</v>
      </c>
      <c r="E240" s="311"/>
      <c r="F240" s="329"/>
      <c r="G240" s="330"/>
      <c r="H240" s="330"/>
      <c r="J240" s="324"/>
      <c r="L240" s="330"/>
      <c r="AD240" s="327">
        <f>SUM(AD241:AD244)</f>
        <v>24998000</v>
      </c>
    </row>
    <row r="241" spans="1:30" s="337" customFormat="1" ht="24.95" customHeight="1">
      <c r="A241" s="345" t="s">
        <v>296</v>
      </c>
      <c r="B241" s="335" t="s">
        <v>47</v>
      </c>
      <c r="C241" s="336" t="s">
        <v>48</v>
      </c>
      <c r="D241" s="380">
        <f>SUMIF('pdc2019'!$G$8:$G$1161,'CE MINISTERIALE 2019'!$B241,'pdc2019'!$Q$8:$Q$1161)</f>
        <v>0</v>
      </c>
      <c r="E241" s="311"/>
      <c r="F241" s="312"/>
      <c r="G241" s="330"/>
      <c r="H241" s="330"/>
      <c r="J241" s="324"/>
      <c r="L241" s="330"/>
      <c r="AD241" s="380">
        <f>SUMIF('pdc2019'!$G$8:$G$1161,'CE MINISTERIALE 2019'!$B241,'pdc2019'!$P$8:$P$1161)</f>
        <v>0</v>
      </c>
    </row>
    <row r="242" spans="1:30" s="337" customFormat="1" ht="24.95" customHeight="1">
      <c r="A242" s="345"/>
      <c r="B242" s="335" t="s">
        <v>49</v>
      </c>
      <c r="C242" s="336" t="s">
        <v>50</v>
      </c>
      <c r="D242" s="380">
        <f>SUMIF('pdc2019'!$G$8:$G$1161,'CE MINISTERIALE 2019'!$B242,'pdc2019'!$Q$8:$Q$1161)</f>
        <v>1397000</v>
      </c>
      <c r="E242" s="311"/>
      <c r="F242" s="312"/>
      <c r="G242" s="330"/>
      <c r="H242" s="330"/>
      <c r="J242" s="324"/>
      <c r="L242" s="330"/>
      <c r="AD242" s="380">
        <f>SUMIF('pdc2019'!$G$8:$G$1161,'CE MINISTERIALE 2019'!$B242,'pdc2019'!$P$8:$P$1161)</f>
        <v>1197000</v>
      </c>
    </row>
    <row r="243" spans="1:30" s="312" customFormat="1" ht="24.95" customHeight="1">
      <c r="A243" s="342" t="s">
        <v>1498</v>
      </c>
      <c r="B243" s="335" t="s">
        <v>51</v>
      </c>
      <c r="C243" s="336" t="s">
        <v>52</v>
      </c>
      <c r="D243" s="380">
        <f>SUMIF('pdc2019'!$G$8:$G$1161,'CE MINISTERIALE 2019'!$B243,'pdc2019'!$Q$8:$Q$1161)</f>
        <v>0</v>
      </c>
      <c r="E243" s="311"/>
      <c r="G243" s="330"/>
      <c r="H243" s="330"/>
      <c r="J243" s="324"/>
      <c r="L243" s="330"/>
      <c r="AD243" s="380">
        <f>SUMIF('pdc2019'!$G$8:$G$1161,'CE MINISTERIALE 2019'!$B243,'pdc2019'!$P$8:$P$1161)</f>
        <v>0</v>
      </c>
    </row>
    <row r="244" spans="1:30" s="312" customFormat="1" ht="24.95" customHeight="1">
      <c r="A244" s="342"/>
      <c r="B244" s="335" t="s">
        <v>53</v>
      </c>
      <c r="C244" s="336" t="s">
        <v>54</v>
      </c>
      <c r="D244" s="380">
        <f>SUMIF('pdc2019'!$G$8:$G$1161,'CE MINISTERIALE 2019'!$B244,'pdc2019'!$Q$8:$Q$1161)</f>
        <v>24976000</v>
      </c>
      <c r="E244" s="311"/>
      <c r="G244" s="330"/>
      <c r="H244" s="330"/>
      <c r="J244" s="324"/>
      <c r="L244" s="330"/>
      <c r="AD244" s="380">
        <f>SUMIF('pdc2019'!$G$8:$G$1161,'CE MINISTERIALE 2019'!$B244,'pdc2019'!$P$8:$P$1161)</f>
        <v>23801000</v>
      </c>
    </row>
    <row r="245" spans="1:30" s="312" customFormat="1" ht="24.95" customHeight="1">
      <c r="A245" s="342"/>
      <c r="B245" s="331" t="s">
        <v>55</v>
      </c>
      <c r="C245" s="332" t="s">
        <v>56</v>
      </c>
      <c r="D245" s="327">
        <f>SUM(D246:D249)</f>
        <v>7475000</v>
      </c>
      <c r="E245" s="311"/>
      <c r="F245" s="329"/>
      <c r="G245" s="330"/>
      <c r="H245" s="330"/>
      <c r="J245" s="324"/>
      <c r="L245" s="330"/>
      <c r="AD245" s="327">
        <f>SUM(AD246:AD249)</f>
        <v>7100000</v>
      </c>
    </row>
    <row r="246" spans="1:30" s="312" customFormat="1" ht="24.95" customHeight="1">
      <c r="A246" s="342" t="s">
        <v>296</v>
      </c>
      <c r="B246" s="335" t="s">
        <v>57</v>
      </c>
      <c r="C246" s="336" t="s">
        <v>58</v>
      </c>
      <c r="D246" s="380">
        <f>SUMIF('pdc2019'!$G$8:$G$1161,'CE MINISTERIALE 2019'!$B246,'pdc2019'!$Q$8:$Q$1161)</f>
        <v>0</v>
      </c>
      <c r="E246" s="311"/>
      <c r="G246" s="330"/>
      <c r="H246" s="330"/>
      <c r="J246" s="324"/>
      <c r="L246" s="330"/>
      <c r="AD246" s="380">
        <f>SUMIF('pdc2019'!$G$8:$G$1161,'CE MINISTERIALE 2019'!$B246,'pdc2019'!$P$8:$P$1161)</f>
        <v>0</v>
      </c>
    </row>
    <row r="247" spans="1:30" s="312" customFormat="1" ht="24.95" customHeight="1">
      <c r="A247" s="342"/>
      <c r="B247" s="335" t="s">
        <v>59</v>
      </c>
      <c r="C247" s="336" t="s">
        <v>60</v>
      </c>
      <c r="D247" s="380">
        <f>SUMIF('pdc2019'!$G$8:$G$1161,'CE MINISTERIALE 2019'!$B247,'pdc2019'!$Q$8:$Q$1161)</f>
        <v>0</v>
      </c>
      <c r="E247" s="311"/>
      <c r="G247" s="330"/>
      <c r="H247" s="330"/>
      <c r="J247" s="324"/>
      <c r="L247" s="330"/>
      <c r="AD247" s="380">
        <f>SUMIF('pdc2019'!$G$8:$G$1161,'CE MINISTERIALE 2019'!$B247,'pdc2019'!$P$8:$P$1161)</f>
        <v>0</v>
      </c>
    </row>
    <row r="248" spans="1:30" s="312" customFormat="1" ht="24.95" customHeight="1">
      <c r="A248" s="342" t="s">
        <v>1498</v>
      </c>
      <c r="B248" s="335" t="s">
        <v>61</v>
      </c>
      <c r="C248" s="336" t="s">
        <v>62</v>
      </c>
      <c r="D248" s="380">
        <f>SUMIF('pdc2019'!$G$8:$G$1161,'CE MINISTERIALE 2019'!$B248,'pdc2019'!$Q$8:$Q$1161)</f>
        <v>0</v>
      </c>
      <c r="E248" s="311"/>
      <c r="G248" s="330"/>
      <c r="H248" s="330"/>
      <c r="J248" s="324"/>
      <c r="L248" s="330"/>
      <c r="AD248" s="380">
        <f>SUMIF('pdc2019'!$G$8:$G$1161,'CE MINISTERIALE 2019'!$B248,'pdc2019'!$P$8:$P$1161)</f>
        <v>0</v>
      </c>
    </row>
    <row r="249" spans="1:30" s="312" customFormat="1" ht="24.95" customHeight="1">
      <c r="A249" s="342"/>
      <c r="B249" s="335" t="s">
        <v>63</v>
      </c>
      <c r="C249" s="336" t="s">
        <v>64</v>
      </c>
      <c r="D249" s="380">
        <f>SUMIF('pdc2019'!$G$8:$G$1161,'CE MINISTERIALE 2019'!$B249,'pdc2019'!$Q$8:$Q$1161)</f>
        <v>7475000</v>
      </c>
      <c r="E249" s="311"/>
      <c r="G249" s="330"/>
      <c r="H249" s="330"/>
      <c r="J249" s="324"/>
      <c r="L249" s="330"/>
      <c r="AD249" s="380">
        <f>SUMIF('pdc2019'!$G$8:$G$1161,'CE MINISTERIALE 2019'!$B249,'pdc2019'!$P$8:$P$1161)</f>
        <v>7100000</v>
      </c>
    </row>
    <row r="250" spans="1:30" s="312" customFormat="1" ht="24.95" customHeight="1">
      <c r="A250" s="342"/>
      <c r="B250" s="331" t="s">
        <v>65</v>
      </c>
      <c r="C250" s="332" t="s">
        <v>66</v>
      </c>
      <c r="D250" s="327">
        <f>SUM(D251:D254,D259)</f>
        <v>53400543.399999999</v>
      </c>
      <c r="E250" s="311"/>
      <c r="F250" s="329"/>
      <c r="G250" s="330"/>
      <c r="H250" s="330"/>
      <c r="J250" s="324"/>
      <c r="L250" s="330"/>
      <c r="AD250" s="327">
        <f>SUM(AD251:AD254,AD259)</f>
        <v>47258000</v>
      </c>
    </row>
    <row r="251" spans="1:30" s="312" customFormat="1" ht="24.95" customHeight="1">
      <c r="A251" s="342" t="s">
        <v>296</v>
      </c>
      <c r="B251" s="335" t="s">
        <v>67</v>
      </c>
      <c r="C251" s="336" t="s">
        <v>68</v>
      </c>
      <c r="D251" s="380">
        <f>SUMIF('pdc2019'!$G$8:$G$1161,'CE MINISTERIALE 2019'!$B251,'pdc2019'!$Q$8:$Q$1161)</f>
        <v>0</v>
      </c>
      <c r="E251" s="311"/>
      <c r="G251" s="330"/>
      <c r="H251" s="330"/>
      <c r="J251" s="324"/>
      <c r="L251" s="330"/>
      <c r="AD251" s="380">
        <f>SUMIF('pdc2019'!$G$8:$G$1161,'CE MINISTERIALE 2019'!$B251,'pdc2019'!$P$8:$P$1161)</f>
        <v>0</v>
      </c>
    </row>
    <row r="252" spans="1:30" s="312" customFormat="1" ht="24.95" customHeight="1">
      <c r="A252" s="342"/>
      <c r="B252" s="335" t="s">
        <v>69</v>
      </c>
      <c r="C252" s="336" t="s">
        <v>70</v>
      </c>
      <c r="D252" s="380">
        <f>SUMIF('pdc2019'!$G$8:$G$1161,'CE MINISTERIALE 2019'!$B252,'pdc2019'!$Q$8:$Q$1161)</f>
        <v>395000</v>
      </c>
      <c r="E252" s="311"/>
      <c r="G252" s="330"/>
      <c r="H252" s="330"/>
      <c r="J252" s="324"/>
      <c r="L252" s="330"/>
      <c r="AD252" s="380">
        <f>SUMIF('pdc2019'!$G$8:$G$1161,'CE MINISTERIALE 2019'!$B252,'pdc2019'!$P$8:$P$1161)</f>
        <v>350000</v>
      </c>
    </row>
    <row r="253" spans="1:30" s="312" customFormat="1" ht="24.95" customHeight="1">
      <c r="A253" s="342" t="s">
        <v>1498</v>
      </c>
      <c r="B253" s="335" t="s">
        <v>71</v>
      </c>
      <c r="C253" s="336" t="s">
        <v>72</v>
      </c>
      <c r="D253" s="380">
        <f>SUMIF('pdc2019'!$G$8:$G$1161,'CE MINISTERIALE 2019'!$B253,'pdc2019'!$Q$8:$Q$1161)</f>
        <v>21205543.399999999</v>
      </c>
      <c r="E253" s="311"/>
      <c r="G253" s="330"/>
      <c r="H253" s="330"/>
      <c r="J253" s="324"/>
      <c r="L253" s="330"/>
      <c r="AD253" s="380">
        <f>SUMIF('pdc2019'!$G$8:$G$1161,'CE MINISTERIALE 2019'!$B253,'pdc2019'!$P$8:$P$1161)</f>
        <v>20478000</v>
      </c>
    </row>
    <row r="254" spans="1:30" s="312" customFormat="1" ht="24.95" customHeight="1">
      <c r="A254" s="342"/>
      <c r="B254" s="335" t="s">
        <v>73</v>
      </c>
      <c r="C254" s="336" t="s">
        <v>74</v>
      </c>
      <c r="D254" s="327">
        <f>SUM(D255:D258)</f>
        <v>31200000</v>
      </c>
      <c r="E254" s="311"/>
      <c r="F254" s="329"/>
      <c r="G254" s="330"/>
      <c r="H254" s="330"/>
      <c r="J254" s="324"/>
      <c r="L254" s="330"/>
      <c r="AD254" s="327">
        <f>SUM(AD255:AD258)</f>
        <v>25920000</v>
      </c>
    </row>
    <row r="255" spans="1:30" s="312" customFormat="1" ht="24.95" customHeight="1">
      <c r="A255" s="342"/>
      <c r="B255" s="338" t="s">
        <v>75</v>
      </c>
      <c r="C255" s="339" t="s">
        <v>76</v>
      </c>
      <c r="D255" s="380">
        <f>SUMIF('pdc2019'!$G$8:$G$1161,'CE MINISTERIALE 2019'!$B255,'pdc2019'!$Q$8:$Q$1161)</f>
        <v>0</v>
      </c>
      <c r="E255" s="311"/>
      <c r="G255" s="330"/>
      <c r="H255" s="330"/>
      <c r="J255" s="324"/>
      <c r="L255" s="330"/>
      <c r="AD255" s="380">
        <f>SUMIF('pdc2019'!$G$8:$G$1161,'CE MINISTERIALE 2019'!$B255,'pdc2019'!$P$8:$P$1161)</f>
        <v>0</v>
      </c>
    </row>
    <row r="256" spans="1:30" s="312" customFormat="1" ht="24.95" customHeight="1">
      <c r="A256" s="342"/>
      <c r="B256" s="338" t="s">
        <v>77</v>
      </c>
      <c r="C256" s="339" t="s">
        <v>577</v>
      </c>
      <c r="D256" s="380">
        <f>SUMIF('pdc2019'!$G$8:$G$1161,'CE MINISTERIALE 2019'!$B256,'pdc2019'!$Q$8:$Q$1161)</f>
        <v>0</v>
      </c>
      <c r="E256" s="311"/>
      <c r="G256" s="330"/>
      <c r="H256" s="330"/>
      <c r="J256" s="324"/>
      <c r="L256" s="330"/>
      <c r="AD256" s="380">
        <f>SUMIF('pdc2019'!$G$8:$G$1161,'CE MINISTERIALE 2019'!$B256,'pdc2019'!$P$8:$P$1161)</f>
        <v>0</v>
      </c>
    </row>
    <row r="257" spans="1:30" s="312" customFormat="1" ht="24.95" customHeight="1">
      <c r="A257" s="342"/>
      <c r="B257" s="338" t="s">
        <v>578</v>
      </c>
      <c r="C257" s="339" t="s">
        <v>579</v>
      </c>
      <c r="D257" s="380">
        <f>SUMIF('pdc2019'!$G$8:$G$1161,'CE MINISTERIALE 2019'!$B257,'pdc2019'!$Q$8:$Q$1161)</f>
        <v>31200000</v>
      </c>
      <c r="E257" s="311"/>
      <c r="G257" s="330"/>
      <c r="H257" s="330"/>
      <c r="J257" s="324"/>
      <c r="L257" s="330"/>
      <c r="AD257" s="380">
        <f>SUMIF('pdc2019'!$G$8:$G$1161,'CE MINISTERIALE 2019'!$B257,'pdc2019'!$P$8:$P$1161)</f>
        <v>25920000</v>
      </c>
    </row>
    <row r="258" spans="1:30" s="312" customFormat="1" ht="24.95" customHeight="1">
      <c r="A258" s="342"/>
      <c r="B258" s="338" t="s">
        <v>580</v>
      </c>
      <c r="C258" s="339" t="s">
        <v>581</v>
      </c>
      <c r="D258" s="380">
        <f>SUMIF('pdc2019'!$G$8:$G$1161,'CE MINISTERIALE 2019'!$B258,'pdc2019'!$Q$8:$Q$1161)</f>
        <v>0</v>
      </c>
      <c r="E258" s="311"/>
      <c r="G258" s="330"/>
      <c r="H258" s="330"/>
      <c r="J258" s="324"/>
      <c r="L258" s="330"/>
      <c r="AD258" s="380">
        <f>SUMIF('pdc2019'!$G$8:$G$1161,'CE MINISTERIALE 2019'!$B258,'pdc2019'!$P$8:$P$1161)</f>
        <v>0</v>
      </c>
    </row>
    <row r="259" spans="1:30" s="312" customFormat="1" ht="24.95" customHeight="1">
      <c r="A259" s="342"/>
      <c r="B259" s="335" t="s">
        <v>582</v>
      </c>
      <c r="C259" s="336" t="s">
        <v>583</v>
      </c>
      <c r="D259" s="380">
        <f>SUMIF('pdc2019'!$G$8:$G$1161,'CE MINISTERIALE 2019'!$B259,'pdc2019'!$Q$8:$Q$1161)</f>
        <v>600000</v>
      </c>
      <c r="E259" s="311"/>
      <c r="G259" s="330"/>
      <c r="H259" s="330"/>
      <c r="J259" s="324"/>
      <c r="L259" s="330"/>
      <c r="AD259" s="380">
        <f>SUMIF('pdc2019'!$G$8:$G$1161,'CE MINISTERIALE 2019'!$B259,'pdc2019'!$P$8:$P$1161)</f>
        <v>510000</v>
      </c>
    </row>
    <row r="260" spans="1:30" s="312" customFormat="1" ht="24.95" customHeight="1">
      <c r="A260" s="342"/>
      <c r="B260" s="331" t="s">
        <v>584</v>
      </c>
      <c r="C260" s="332" t="s">
        <v>585</v>
      </c>
      <c r="D260" s="327">
        <f>SUM(D261:D265)</f>
        <v>10129000</v>
      </c>
      <c r="E260" s="311"/>
      <c r="F260" s="329"/>
      <c r="G260" s="330"/>
      <c r="H260" s="330"/>
      <c r="J260" s="324"/>
      <c r="L260" s="330"/>
      <c r="AD260" s="327">
        <f>SUM(AD261:AD265)</f>
        <v>9533000</v>
      </c>
    </row>
    <row r="261" spans="1:30" s="312" customFormat="1" ht="24.95" customHeight="1">
      <c r="A261" s="342" t="s">
        <v>296</v>
      </c>
      <c r="B261" s="335" t="s">
        <v>586</v>
      </c>
      <c r="C261" s="336" t="s">
        <v>587</v>
      </c>
      <c r="D261" s="380">
        <f>SUMIF('pdc2019'!$G$8:$G$1161,'CE MINISTERIALE 2019'!$B261,'pdc2019'!$Q$8:$Q$1161)</f>
        <v>0</v>
      </c>
      <c r="E261" s="311"/>
      <c r="G261" s="330"/>
      <c r="H261" s="330"/>
      <c r="J261" s="324"/>
      <c r="L261" s="330"/>
      <c r="AD261" s="380">
        <f>SUMIF('pdc2019'!$G$8:$G$1161,'CE MINISTERIALE 2019'!$B261,'pdc2019'!$P$8:$P$1161)</f>
        <v>0</v>
      </c>
    </row>
    <row r="262" spans="1:30" s="337" customFormat="1" ht="24.95" customHeight="1">
      <c r="A262" s="345"/>
      <c r="B262" s="335" t="s">
        <v>588</v>
      </c>
      <c r="C262" s="336" t="s">
        <v>589</v>
      </c>
      <c r="D262" s="380">
        <f>SUMIF('pdc2019'!$G$8:$G$1161,'CE MINISTERIALE 2019'!$B262,'pdc2019'!$Q$8:$Q$1161)</f>
        <v>1061000</v>
      </c>
      <c r="E262" s="311"/>
      <c r="F262" s="312"/>
      <c r="G262" s="330"/>
      <c r="H262" s="330"/>
      <c r="J262" s="324"/>
      <c r="L262" s="330"/>
      <c r="AD262" s="380">
        <f>SUMIF('pdc2019'!$G$8:$G$1161,'CE MINISTERIALE 2019'!$B262,'pdc2019'!$P$8:$P$1161)</f>
        <v>1051000</v>
      </c>
    </row>
    <row r="263" spans="1:30" s="337" customFormat="1" ht="24.95" customHeight="1">
      <c r="A263" s="345" t="s">
        <v>1503</v>
      </c>
      <c r="B263" s="335" t="s">
        <v>590</v>
      </c>
      <c r="C263" s="336" t="s">
        <v>591</v>
      </c>
      <c r="D263" s="380">
        <f>SUMIF('pdc2019'!$G$8:$G$1161,'CE MINISTERIALE 2019'!$B263,'pdc2019'!$Q$8:$Q$1161)</f>
        <v>1562000</v>
      </c>
      <c r="E263" s="311"/>
      <c r="F263" s="312"/>
      <c r="G263" s="330"/>
      <c r="H263" s="330"/>
      <c r="J263" s="324"/>
      <c r="L263" s="330"/>
      <c r="AD263" s="380">
        <f>SUMIF('pdc2019'!$G$8:$G$1161,'CE MINISTERIALE 2019'!$B263,'pdc2019'!$P$8:$P$1161)</f>
        <v>1562000</v>
      </c>
    </row>
    <row r="264" spans="1:30" s="337" customFormat="1" ht="24.95" customHeight="1">
      <c r="A264" s="345"/>
      <c r="B264" s="335" t="s">
        <v>592</v>
      </c>
      <c r="C264" s="336" t="s">
        <v>593</v>
      </c>
      <c r="D264" s="380">
        <f>SUMIF('pdc2019'!$G$8:$G$1161,'CE MINISTERIALE 2019'!$B264,'pdc2019'!$Q$8:$Q$1161)</f>
        <v>3606000</v>
      </c>
      <c r="E264" s="311"/>
      <c r="F264" s="312"/>
      <c r="G264" s="330"/>
      <c r="H264" s="330"/>
      <c r="J264" s="324"/>
      <c r="L264" s="330"/>
      <c r="AD264" s="380">
        <f>SUMIF('pdc2019'!$G$8:$G$1161,'CE MINISTERIALE 2019'!$B264,'pdc2019'!$P$8:$P$1161)</f>
        <v>3020000</v>
      </c>
    </row>
    <row r="265" spans="1:30" s="337" customFormat="1" ht="24.95" customHeight="1">
      <c r="A265" s="472"/>
      <c r="B265" s="335" t="s">
        <v>594</v>
      </c>
      <c r="C265" s="336" t="s">
        <v>595</v>
      </c>
      <c r="D265" s="380">
        <f>SUMIF('pdc2019'!$G$8:$G$1161,'CE MINISTERIALE 2019'!$B265,'pdc2019'!$Q$8:$Q$1161)</f>
        <v>3900000</v>
      </c>
      <c r="E265" s="311"/>
      <c r="F265" s="312"/>
      <c r="G265" s="330"/>
      <c r="H265" s="330"/>
      <c r="J265" s="324"/>
      <c r="L265" s="330"/>
      <c r="AD265" s="380">
        <f>SUMIF('pdc2019'!$G$8:$G$1161,'CE MINISTERIALE 2019'!$B265,'pdc2019'!$P$8:$P$1161)</f>
        <v>3900000</v>
      </c>
    </row>
    <row r="266" spans="1:30" s="337" customFormat="1" ht="24.95" customHeight="1">
      <c r="A266" s="345"/>
      <c r="B266" s="331" t="s">
        <v>596</v>
      </c>
      <c r="C266" s="332" t="s">
        <v>597</v>
      </c>
      <c r="D266" s="327">
        <f>SUM(D267:D272)</f>
        <v>3089765.0700000003</v>
      </c>
      <c r="E266" s="311"/>
      <c r="F266" s="329"/>
      <c r="G266" s="330"/>
      <c r="H266" s="330"/>
      <c r="J266" s="324"/>
      <c r="L266" s="330"/>
      <c r="AD266" s="327">
        <f>SUM(AD267:AD272)</f>
        <v>3123000</v>
      </c>
    </row>
    <row r="267" spans="1:30" s="337" customFormat="1" ht="24.95" customHeight="1">
      <c r="A267" s="345" t="s">
        <v>296</v>
      </c>
      <c r="B267" s="335" t="s">
        <v>598</v>
      </c>
      <c r="C267" s="336" t="s">
        <v>599</v>
      </c>
      <c r="D267" s="380">
        <f>SUMIF('pdc2019'!$G$8:$G$1161,'CE MINISTERIALE 2019'!$B267,'pdc2019'!$Q$8:$Q$1161)</f>
        <v>0</v>
      </c>
      <c r="E267" s="311"/>
      <c r="F267" s="312"/>
      <c r="G267" s="330"/>
      <c r="H267" s="330"/>
      <c r="J267" s="324"/>
      <c r="L267" s="330"/>
      <c r="AD267" s="380">
        <f>SUMIF('pdc2019'!$G$8:$G$1161,'CE MINISTERIALE 2019'!$B267,'pdc2019'!$P$8:$P$1161)</f>
        <v>0</v>
      </c>
    </row>
    <row r="268" spans="1:30" s="337" customFormat="1" ht="24.95" customHeight="1">
      <c r="A268" s="345"/>
      <c r="B268" s="335" t="s">
        <v>600</v>
      </c>
      <c r="C268" s="336" t="s">
        <v>601</v>
      </c>
      <c r="D268" s="380">
        <f>SUMIF('pdc2019'!$G$8:$G$1161,'CE MINISTERIALE 2019'!$B268,'pdc2019'!$Q$8:$Q$1161)</f>
        <v>95000</v>
      </c>
      <c r="E268" s="311"/>
      <c r="F268" s="312"/>
      <c r="G268" s="330"/>
      <c r="H268" s="330"/>
      <c r="J268" s="324"/>
      <c r="L268" s="330"/>
      <c r="AD268" s="380">
        <f>SUMIF('pdc2019'!$G$8:$G$1161,'CE MINISTERIALE 2019'!$B268,'pdc2019'!$P$8:$P$1161)</f>
        <v>95000</v>
      </c>
    </row>
    <row r="269" spans="1:30" s="337" customFormat="1" ht="24.95" customHeight="1">
      <c r="A269" s="345" t="s">
        <v>1498</v>
      </c>
      <c r="B269" s="335" t="s">
        <v>602</v>
      </c>
      <c r="C269" s="336" t="s">
        <v>603</v>
      </c>
      <c r="D269" s="380">
        <f>SUMIF('pdc2019'!$G$8:$G$1161,'CE MINISTERIALE 2019'!$B269,'pdc2019'!$Q$8:$Q$1161)</f>
        <v>1244765.07</v>
      </c>
      <c r="E269" s="311"/>
      <c r="F269" s="312"/>
      <c r="G269" s="330"/>
      <c r="H269" s="330"/>
      <c r="J269" s="324"/>
      <c r="L269" s="330"/>
      <c r="AD269" s="380">
        <f>SUMIF('pdc2019'!$G$8:$G$1161,'CE MINISTERIALE 2019'!$B269,'pdc2019'!$P$8:$P$1161)</f>
        <v>1278000</v>
      </c>
    </row>
    <row r="270" spans="1:30" s="337" customFormat="1" ht="24.95" customHeight="1">
      <c r="A270" s="345"/>
      <c r="B270" s="335" t="s">
        <v>604</v>
      </c>
      <c r="C270" s="336" t="s">
        <v>605</v>
      </c>
      <c r="D270" s="380">
        <f>SUMIF('pdc2019'!$G$8:$G$1161,'CE MINISTERIALE 2019'!$B270,'pdc2019'!$Q$8:$Q$1161)</f>
        <v>1750000</v>
      </c>
      <c r="E270" s="311"/>
      <c r="F270" s="312"/>
      <c r="G270" s="330"/>
      <c r="H270" s="330"/>
      <c r="J270" s="324"/>
      <c r="L270" s="330"/>
      <c r="AD270" s="380">
        <f>SUMIF('pdc2019'!$G$8:$G$1161,'CE MINISTERIALE 2019'!$B270,'pdc2019'!$P$8:$P$1161)</f>
        <v>1750000</v>
      </c>
    </row>
    <row r="271" spans="1:30" s="337" customFormat="1" ht="24.95" customHeight="1">
      <c r="A271" s="472"/>
      <c r="B271" s="335" t="s">
        <v>606</v>
      </c>
      <c r="C271" s="336" t="s">
        <v>607</v>
      </c>
      <c r="D271" s="380">
        <f>SUMIF('pdc2019'!$G$8:$G$1161,'CE MINISTERIALE 2019'!$B271,'pdc2019'!$Q$8:$Q$1161)</f>
        <v>0</v>
      </c>
      <c r="E271" s="311"/>
      <c r="F271" s="312"/>
      <c r="G271" s="330"/>
      <c r="H271" s="330"/>
      <c r="J271" s="324"/>
      <c r="L271" s="330"/>
      <c r="AD271" s="380">
        <f>SUMIF('pdc2019'!$G$8:$G$1161,'CE MINISTERIALE 2019'!$B271,'pdc2019'!$P$8:$P$1161)</f>
        <v>0</v>
      </c>
    </row>
    <row r="272" spans="1:30" s="337" customFormat="1" ht="24.95" customHeight="1">
      <c r="A272" s="345"/>
      <c r="B272" s="335" t="s">
        <v>608</v>
      </c>
      <c r="C272" s="336" t="s">
        <v>609</v>
      </c>
      <c r="D272" s="380">
        <f>SUMIF('pdc2019'!$G$8:$G$1161,'CE MINISTERIALE 2019'!$B272,'pdc2019'!$Q$8:$Q$1161)</f>
        <v>0</v>
      </c>
      <c r="E272" s="311"/>
      <c r="F272" s="312"/>
      <c r="G272" s="330"/>
      <c r="H272" s="330"/>
      <c r="J272" s="324"/>
      <c r="L272" s="330"/>
      <c r="AD272" s="380">
        <f>SUMIF('pdc2019'!$G$8:$G$1161,'CE MINISTERIALE 2019'!$B272,'pdc2019'!$P$8:$P$1161)</f>
        <v>0</v>
      </c>
    </row>
    <row r="273" spans="1:30" s="337" customFormat="1" ht="24.95" customHeight="1">
      <c r="A273" s="345"/>
      <c r="B273" s="331" t="s">
        <v>610</v>
      </c>
      <c r="C273" s="332" t="s">
        <v>611</v>
      </c>
      <c r="D273" s="327">
        <f>SUM(D274:D278)</f>
        <v>499525.54</v>
      </c>
      <c r="E273" s="311"/>
      <c r="F273" s="329"/>
      <c r="G273" s="330"/>
      <c r="H273" s="330"/>
      <c r="J273" s="324"/>
      <c r="L273" s="330"/>
      <c r="AD273" s="327">
        <f>SUM(AD274:AD278)</f>
        <v>537000</v>
      </c>
    </row>
    <row r="274" spans="1:30" s="337" customFormat="1" ht="24.95" customHeight="1">
      <c r="A274" s="345" t="s">
        <v>296</v>
      </c>
      <c r="B274" s="335" t="s">
        <v>612</v>
      </c>
      <c r="C274" s="336" t="s">
        <v>613</v>
      </c>
      <c r="D274" s="380">
        <f>SUMIF('pdc2019'!$G$8:$G$1161,'CE MINISTERIALE 2019'!$B274,'pdc2019'!$Q$8:$Q$1161)</f>
        <v>0</v>
      </c>
      <c r="E274" s="311"/>
      <c r="F274" s="312"/>
      <c r="G274" s="330"/>
      <c r="H274" s="330"/>
      <c r="J274" s="324"/>
      <c r="L274" s="330"/>
      <c r="AD274" s="380">
        <f>SUMIF('pdc2019'!$G$8:$G$1161,'CE MINISTERIALE 2019'!$B274,'pdc2019'!$P$8:$P$1161)</f>
        <v>0</v>
      </c>
    </row>
    <row r="275" spans="1:30" s="337" customFormat="1" ht="24.95" customHeight="1">
      <c r="A275" s="345"/>
      <c r="B275" s="335" t="s">
        <v>614</v>
      </c>
      <c r="C275" s="336" t="s">
        <v>615</v>
      </c>
      <c r="D275" s="380">
        <f>SUMIF('pdc2019'!$G$8:$G$1161,'CE MINISTERIALE 2019'!$B275,'pdc2019'!$Q$8:$Q$1161)</f>
        <v>0</v>
      </c>
      <c r="E275" s="311"/>
      <c r="F275" s="312"/>
      <c r="G275" s="330"/>
      <c r="H275" s="330"/>
      <c r="J275" s="324"/>
      <c r="L275" s="330"/>
      <c r="AD275" s="380">
        <f>SUMIF('pdc2019'!$G$8:$G$1161,'CE MINISTERIALE 2019'!$B275,'pdc2019'!$P$8:$P$1161)</f>
        <v>0</v>
      </c>
    </row>
    <row r="276" spans="1:30" s="337" customFormat="1" ht="24.95" customHeight="1">
      <c r="A276" s="345" t="s">
        <v>1498</v>
      </c>
      <c r="B276" s="335" t="s">
        <v>616</v>
      </c>
      <c r="C276" s="336" t="s">
        <v>617</v>
      </c>
      <c r="D276" s="380">
        <f>SUMIF('pdc2019'!$G$8:$G$1161,'CE MINISTERIALE 2019'!$B276,'pdc2019'!$Q$8:$Q$1161)</f>
        <v>456525.54</v>
      </c>
      <c r="E276" s="311"/>
      <c r="F276" s="312"/>
      <c r="G276" s="330"/>
      <c r="H276" s="330"/>
      <c r="J276" s="324"/>
      <c r="L276" s="330"/>
      <c r="AD276" s="380">
        <f>SUMIF('pdc2019'!$G$8:$G$1161,'CE MINISTERIALE 2019'!$B276,'pdc2019'!$P$8:$P$1161)</f>
        <v>494000</v>
      </c>
    </row>
    <row r="277" spans="1:30" s="337" customFormat="1" ht="24.95" customHeight="1">
      <c r="A277" s="345"/>
      <c r="B277" s="335" t="s">
        <v>618</v>
      </c>
      <c r="C277" s="336" t="s">
        <v>622</v>
      </c>
      <c r="D277" s="380">
        <f>SUMIF('pdc2019'!$G$8:$G$1161,'CE MINISTERIALE 2019'!$B277,'pdc2019'!$Q$8:$Q$1161)</f>
        <v>43000</v>
      </c>
      <c r="E277" s="311"/>
      <c r="F277" s="312"/>
      <c r="G277" s="330"/>
      <c r="H277" s="330"/>
      <c r="J277" s="324"/>
      <c r="L277" s="330"/>
      <c r="AD277" s="380">
        <f>SUMIF('pdc2019'!$G$8:$G$1161,'CE MINISTERIALE 2019'!$B277,'pdc2019'!$P$8:$P$1161)</f>
        <v>43000</v>
      </c>
    </row>
    <row r="278" spans="1:30" s="337" customFormat="1" ht="24.95" customHeight="1">
      <c r="A278" s="345"/>
      <c r="B278" s="335" t="s">
        <v>623</v>
      </c>
      <c r="C278" s="336" t="s">
        <v>624</v>
      </c>
      <c r="D278" s="380">
        <f>SUMIF('pdc2019'!$G$8:$G$1161,'CE MINISTERIALE 2019'!$B278,'pdc2019'!$Q$8:$Q$1161)</f>
        <v>0</v>
      </c>
      <c r="E278" s="311"/>
      <c r="F278" s="312"/>
      <c r="G278" s="330"/>
      <c r="H278" s="330"/>
      <c r="J278" s="324"/>
      <c r="L278" s="330"/>
      <c r="AD278" s="380">
        <f>SUMIF('pdc2019'!$G$8:$G$1161,'CE MINISTERIALE 2019'!$B278,'pdc2019'!$P$8:$P$1161)</f>
        <v>0</v>
      </c>
    </row>
    <row r="279" spans="1:30" s="337" customFormat="1" ht="24.95" customHeight="1">
      <c r="A279" s="345"/>
      <c r="B279" s="331" t="s">
        <v>625</v>
      </c>
      <c r="C279" s="332" t="s">
        <v>626</v>
      </c>
      <c r="D279" s="327">
        <f>SUM(D280:D283)</f>
        <v>36140436.049999997</v>
      </c>
      <c r="E279" s="311"/>
      <c r="F279" s="329"/>
      <c r="G279" s="330"/>
      <c r="H279" s="330"/>
      <c r="J279" s="324"/>
      <c r="L279" s="330"/>
      <c r="AD279" s="327">
        <f>SUM(AD280:AD283)</f>
        <v>35608000</v>
      </c>
    </row>
    <row r="280" spans="1:30" s="337" customFormat="1" ht="24.95" customHeight="1">
      <c r="A280" s="345" t="s">
        <v>296</v>
      </c>
      <c r="B280" s="335" t="s">
        <v>627</v>
      </c>
      <c r="C280" s="336" t="s">
        <v>628</v>
      </c>
      <c r="D280" s="380">
        <f>SUMIF('pdc2019'!$G$8:$G$1161,'CE MINISTERIALE 2019'!$B280,'pdc2019'!$Q$8:$Q$1161)</f>
        <v>0</v>
      </c>
      <c r="E280" s="311"/>
      <c r="F280" s="312"/>
      <c r="G280" s="330"/>
      <c r="H280" s="330"/>
      <c r="J280" s="324"/>
      <c r="L280" s="330"/>
      <c r="AD280" s="380">
        <f>SUMIF('pdc2019'!$G$8:$G$1161,'CE MINISTERIALE 2019'!$B280,'pdc2019'!$P$8:$P$1161)</f>
        <v>0</v>
      </c>
    </row>
    <row r="281" spans="1:30" s="337" customFormat="1" ht="24.95" customHeight="1">
      <c r="A281" s="345"/>
      <c r="B281" s="335" t="s">
        <v>629</v>
      </c>
      <c r="C281" s="336" t="s">
        <v>630</v>
      </c>
      <c r="D281" s="380">
        <f>SUMIF('pdc2019'!$G$8:$G$1161,'CE MINISTERIALE 2019'!$B281,'pdc2019'!$Q$8:$Q$1161)</f>
        <v>0</v>
      </c>
      <c r="E281" s="311"/>
      <c r="F281" s="312"/>
      <c r="G281" s="330"/>
      <c r="H281" s="330"/>
      <c r="J281" s="324"/>
      <c r="L281" s="330"/>
      <c r="AD281" s="380">
        <f>SUMIF('pdc2019'!$G$8:$G$1161,'CE MINISTERIALE 2019'!$B281,'pdc2019'!$P$8:$P$1161)</f>
        <v>0</v>
      </c>
    </row>
    <row r="282" spans="1:30" s="337" customFormat="1" ht="24.95" customHeight="1">
      <c r="A282" s="345" t="s">
        <v>1498</v>
      </c>
      <c r="B282" s="335" t="s">
        <v>631</v>
      </c>
      <c r="C282" s="336" t="s">
        <v>632</v>
      </c>
      <c r="D282" s="380">
        <f>SUMIF('pdc2019'!$G$8:$G$1161,'CE MINISTERIALE 2019'!$B282,'pdc2019'!$Q$8:$Q$1161)</f>
        <v>742436.05</v>
      </c>
      <c r="E282" s="311"/>
      <c r="F282" s="312"/>
      <c r="G282" s="330"/>
      <c r="H282" s="330"/>
      <c r="J282" s="324"/>
      <c r="L282" s="330"/>
      <c r="AD282" s="380">
        <f>SUMIF('pdc2019'!$G$8:$G$1161,'CE MINISTERIALE 2019'!$B282,'pdc2019'!$P$8:$P$1161)</f>
        <v>733000</v>
      </c>
    </row>
    <row r="283" spans="1:30" s="337" customFormat="1" ht="24.95" customHeight="1">
      <c r="A283" s="345"/>
      <c r="B283" s="335" t="s">
        <v>633</v>
      </c>
      <c r="C283" s="336" t="s">
        <v>634</v>
      </c>
      <c r="D283" s="380">
        <f>SUMIF('pdc2019'!$G$8:$G$1161,'CE MINISTERIALE 2019'!$B283,'pdc2019'!$Q$8:$Q$1161)</f>
        <v>35398000</v>
      </c>
      <c r="E283" s="311"/>
      <c r="F283" s="312"/>
      <c r="G283" s="330"/>
      <c r="H283" s="330"/>
      <c r="J283" s="324"/>
      <c r="L283" s="330"/>
      <c r="AD283" s="380">
        <f>SUMIF('pdc2019'!$G$8:$G$1161,'CE MINISTERIALE 2019'!$B283,'pdc2019'!$P$8:$P$1161)</f>
        <v>34875000</v>
      </c>
    </row>
    <row r="284" spans="1:30" s="337" customFormat="1" ht="24.95" customHeight="1">
      <c r="A284" s="345"/>
      <c r="B284" s="331" t="s">
        <v>635</v>
      </c>
      <c r="C284" s="332" t="s">
        <v>636</v>
      </c>
      <c r="D284" s="327">
        <f>+D285+D288+D290+D291+D292+D289</f>
        <v>56943774.5</v>
      </c>
      <c r="E284" s="311"/>
      <c r="F284" s="329"/>
      <c r="G284" s="330"/>
      <c r="H284" s="330"/>
      <c r="J284" s="324"/>
      <c r="L284" s="330"/>
      <c r="AD284" s="327">
        <f>+AD285+AD288+AD290+AD291+AD292+AD289</f>
        <v>54929958</v>
      </c>
    </row>
    <row r="285" spans="1:30" s="337" customFormat="1" ht="24.95" customHeight="1">
      <c r="A285" s="345" t="s">
        <v>296</v>
      </c>
      <c r="B285" s="335" t="s">
        <v>637</v>
      </c>
      <c r="C285" s="336" t="s">
        <v>638</v>
      </c>
      <c r="D285" s="327">
        <f>+D286+D287</f>
        <v>0</v>
      </c>
      <c r="E285" s="311"/>
      <c r="F285" s="329"/>
      <c r="G285" s="330"/>
      <c r="H285" s="330"/>
      <c r="J285" s="324"/>
      <c r="L285" s="330"/>
      <c r="AD285" s="327">
        <f>+AD286+AD287</f>
        <v>0</v>
      </c>
    </row>
    <row r="286" spans="1:30" s="312" customFormat="1" ht="24.95" customHeight="1">
      <c r="A286" s="342" t="s">
        <v>296</v>
      </c>
      <c r="B286" s="338" t="s">
        <v>4582</v>
      </c>
      <c r="C286" s="339" t="s">
        <v>4583</v>
      </c>
      <c r="D286" s="380">
        <f>SUMIF('pdc2019'!$G$8:$G$1161,'CE MINISTERIALE 2019'!$B286,'pdc2019'!$Q$8:$Q$1161)</f>
        <v>0</v>
      </c>
      <c r="E286" s="311"/>
      <c r="G286" s="330"/>
      <c r="H286" s="330"/>
      <c r="J286" s="324"/>
      <c r="L286" s="330"/>
      <c r="AD286" s="380">
        <f>SUMIF('pdc2019'!$G$8:$G$1161,'CE MINISTERIALE 2019'!$B286,'pdc2019'!$P$8:$P$1161)</f>
        <v>0</v>
      </c>
    </row>
    <row r="287" spans="1:30" s="312" customFormat="1" ht="24.95" customHeight="1">
      <c r="A287" s="342" t="s">
        <v>296</v>
      </c>
      <c r="B287" s="338" t="s">
        <v>4584</v>
      </c>
      <c r="C287" s="339" t="s">
        <v>4585</v>
      </c>
      <c r="D287" s="380">
        <f>SUMIF('pdc2019'!$G$8:$G$1161,'CE MINISTERIALE 2019'!$B287,'pdc2019'!$Q$8:$Q$1161)</f>
        <v>0</v>
      </c>
      <c r="E287" s="311"/>
      <c r="G287" s="330"/>
      <c r="H287" s="330"/>
      <c r="J287" s="324"/>
      <c r="L287" s="330"/>
      <c r="AD287" s="380">
        <f>SUMIF('pdc2019'!$G$8:$G$1161,'CE MINISTERIALE 2019'!$B287,'pdc2019'!$P$8:$P$1161)</f>
        <v>0</v>
      </c>
    </row>
    <row r="288" spans="1:30" s="337" customFormat="1" ht="24.95" customHeight="1">
      <c r="A288" s="345"/>
      <c r="B288" s="335" t="s">
        <v>639</v>
      </c>
      <c r="C288" s="336" t="s">
        <v>640</v>
      </c>
      <c r="D288" s="380">
        <f>SUMIF('pdc2019'!$G$8:$G$1161,'CE MINISTERIALE 2019'!$B288,'pdc2019'!$Q$8:$Q$1161)</f>
        <v>30152000</v>
      </c>
      <c r="E288" s="311"/>
      <c r="F288" s="312"/>
      <c r="G288" s="330"/>
      <c r="H288" s="330"/>
      <c r="J288" s="324"/>
      <c r="L288" s="330"/>
      <c r="AD288" s="380">
        <f>SUMIF('pdc2019'!$G$8:$G$1161,'CE MINISTERIALE 2019'!$B288,'pdc2019'!$P$8:$P$1161)</f>
        <v>29071000</v>
      </c>
    </row>
    <row r="289" spans="1:30" s="337" customFormat="1" ht="24.95" customHeight="1">
      <c r="A289" s="345" t="s">
        <v>1498</v>
      </c>
      <c r="B289" s="335" t="s">
        <v>4586</v>
      </c>
      <c r="C289" s="336" t="s">
        <v>4587</v>
      </c>
      <c r="D289" s="380">
        <f>SUMIF('pdc2019'!$G$8:$G$1161,'CE MINISTERIALE 2019'!$B289,'pdc2019'!$Q$8:$Q$1161)</f>
        <v>109774.5</v>
      </c>
      <c r="E289" s="311"/>
      <c r="F289" s="312"/>
      <c r="G289" s="330"/>
      <c r="H289" s="330"/>
      <c r="J289" s="324"/>
      <c r="L289" s="330"/>
      <c r="AD289" s="380">
        <f>SUMIF('pdc2019'!$G$8:$G$1161,'CE MINISTERIALE 2019'!$B289,'pdc2019'!$P$8:$P$1161)</f>
        <v>0</v>
      </c>
    </row>
    <row r="290" spans="1:30" s="337" customFormat="1" ht="24.95" customHeight="1">
      <c r="A290" s="345" t="s">
        <v>1503</v>
      </c>
      <c r="B290" s="335" t="s">
        <v>641</v>
      </c>
      <c r="C290" s="336" t="s">
        <v>4588</v>
      </c>
      <c r="D290" s="380">
        <f>SUMIF('pdc2019'!$G$8:$G$1161,'CE MINISTERIALE 2019'!$B290,'pdc2019'!$Q$8:$Q$1161)</f>
        <v>457000</v>
      </c>
      <c r="E290" s="311"/>
      <c r="F290" s="312"/>
      <c r="G290" s="330"/>
      <c r="H290" s="330"/>
      <c r="J290" s="324"/>
      <c r="L290" s="330"/>
      <c r="AD290" s="380">
        <f>SUMIF('pdc2019'!$G$8:$G$1161,'CE MINISTERIALE 2019'!$B290,'pdc2019'!$P$8:$P$1161)</f>
        <v>413510</v>
      </c>
    </row>
    <row r="291" spans="1:30" s="337" customFormat="1" ht="24.95" customHeight="1">
      <c r="A291" s="345"/>
      <c r="B291" s="335" t="s">
        <v>642</v>
      </c>
      <c r="C291" s="336" t="s">
        <v>4589</v>
      </c>
      <c r="D291" s="380">
        <f>SUMIF('pdc2019'!$G$8:$G$1161,'CE MINISTERIALE 2019'!$B291,'pdc2019'!$Q$8:$Q$1161)</f>
        <v>24153000</v>
      </c>
      <c r="E291" s="311"/>
      <c r="F291" s="312"/>
      <c r="G291" s="330"/>
      <c r="H291" s="330"/>
      <c r="J291" s="324"/>
      <c r="L291" s="330"/>
      <c r="AD291" s="380">
        <f>SUMIF('pdc2019'!$G$8:$G$1161,'CE MINISTERIALE 2019'!$B291,'pdc2019'!$P$8:$P$1161)</f>
        <v>23445448</v>
      </c>
    </row>
    <row r="292" spans="1:30" s="337" customFormat="1" ht="24.95" customHeight="1">
      <c r="A292" s="345"/>
      <c r="B292" s="335" t="s">
        <v>643</v>
      </c>
      <c r="C292" s="336" t="s">
        <v>4590</v>
      </c>
      <c r="D292" s="380">
        <f>SUMIF('pdc2019'!$G$8:$G$1161,'CE MINISTERIALE 2019'!$B292,'pdc2019'!$Q$8:$Q$1161)</f>
        <v>2072000</v>
      </c>
      <c r="E292" s="311"/>
      <c r="F292" s="312"/>
      <c r="G292" s="330"/>
      <c r="H292" s="330"/>
      <c r="J292" s="324"/>
      <c r="L292" s="330"/>
      <c r="AD292" s="380">
        <f>SUMIF('pdc2019'!$G$8:$G$1161,'CE MINISTERIALE 2019'!$B292,'pdc2019'!$P$8:$P$1161)</f>
        <v>2000000</v>
      </c>
    </row>
    <row r="293" spans="1:30" s="337" customFormat="1" ht="24.95" customHeight="1">
      <c r="A293" s="472"/>
      <c r="B293" s="331" t="s">
        <v>644</v>
      </c>
      <c r="C293" s="332" t="s">
        <v>645</v>
      </c>
      <c r="D293" s="327">
        <f>SUM(D294:D300)</f>
        <v>1600000</v>
      </c>
      <c r="E293" s="311"/>
      <c r="F293" s="329"/>
      <c r="G293" s="330"/>
      <c r="H293" s="330"/>
      <c r="J293" s="324"/>
      <c r="L293" s="330"/>
      <c r="AD293" s="327">
        <f>SUM(AD294:AD300)</f>
        <v>1200000</v>
      </c>
    </row>
    <row r="294" spans="1:30" s="337" customFormat="1" ht="24.95" customHeight="1">
      <c r="A294" s="345"/>
      <c r="B294" s="335" t="s">
        <v>646</v>
      </c>
      <c r="C294" s="336" t="s">
        <v>647</v>
      </c>
      <c r="D294" s="380">
        <f>SUMIF('pdc2019'!$G$8:$G$1161,'CE MINISTERIALE 2019'!$B294,'pdc2019'!$Q$8:$Q$1161)</f>
        <v>0</v>
      </c>
      <c r="E294" s="311"/>
      <c r="F294" s="312"/>
      <c r="G294" s="330"/>
      <c r="H294" s="330"/>
      <c r="J294" s="324"/>
      <c r="L294" s="330"/>
      <c r="AD294" s="380">
        <f>SUMIF('pdc2019'!$G$8:$G$1161,'CE MINISTERIALE 2019'!$B294,'pdc2019'!$P$8:$P$1161)</f>
        <v>0</v>
      </c>
    </row>
    <row r="295" spans="1:30" s="337" customFormat="1" ht="24.95" customHeight="1">
      <c r="A295" s="345"/>
      <c r="B295" s="335" t="s">
        <v>648</v>
      </c>
      <c r="C295" s="336" t="s">
        <v>649</v>
      </c>
      <c r="D295" s="380">
        <f>SUMIF('pdc2019'!$G$8:$G$1161,'CE MINISTERIALE 2019'!$B295,'pdc2019'!$Q$8:$Q$1161)</f>
        <v>1500000</v>
      </c>
      <c r="E295" s="311"/>
      <c r="F295" s="312"/>
      <c r="G295" s="330"/>
      <c r="H295" s="330"/>
      <c r="J295" s="324"/>
      <c r="L295" s="330"/>
      <c r="AD295" s="380">
        <f>SUMIF('pdc2019'!$G$8:$G$1161,'CE MINISTERIALE 2019'!$B295,'pdc2019'!$P$8:$P$1161)</f>
        <v>1140000</v>
      </c>
    </row>
    <row r="296" spans="1:30" s="337" customFormat="1" ht="24.95" customHeight="1">
      <c r="A296" s="345"/>
      <c r="B296" s="335" t="s">
        <v>650</v>
      </c>
      <c r="C296" s="336" t="s">
        <v>312</v>
      </c>
      <c r="D296" s="380">
        <f>SUMIF('pdc2019'!$G$8:$G$1161,'CE MINISTERIALE 2019'!$B296,'pdc2019'!$Q$8:$Q$1161)</f>
        <v>0</v>
      </c>
      <c r="E296" s="311"/>
      <c r="F296" s="312"/>
      <c r="G296" s="330"/>
      <c r="H296" s="330"/>
      <c r="J296" s="324"/>
      <c r="L296" s="330"/>
      <c r="AD296" s="380">
        <f>SUMIF('pdc2019'!$G$8:$G$1161,'CE MINISTERIALE 2019'!$B296,'pdc2019'!$P$8:$P$1161)</f>
        <v>0</v>
      </c>
    </row>
    <row r="297" spans="1:30" s="337" customFormat="1" ht="24.95" customHeight="1">
      <c r="A297" s="345"/>
      <c r="B297" s="335" t="s">
        <v>313</v>
      </c>
      <c r="C297" s="336" t="s">
        <v>314</v>
      </c>
      <c r="D297" s="380">
        <f>SUMIF('pdc2019'!$G$8:$G$1161,'CE MINISTERIALE 2019'!$B297,'pdc2019'!$Q$8:$Q$1161)</f>
        <v>50000</v>
      </c>
      <c r="E297" s="311"/>
      <c r="F297" s="312"/>
      <c r="G297" s="330"/>
      <c r="H297" s="330"/>
      <c r="J297" s="324"/>
      <c r="L297" s="330"/>
      <c r="AD297" s="380">
        <f>SUMIF('pdc2019'!$G$8:$G$1161,'CE MINISTERIALE 2019'!$B297,'pdc2019'!$P$8:$P$1161)</f>
        <v>30000</v>
      </c>
    </row>
    <row r="298" spans="1:30" s="337" customFormat="1" ht="24.95" customHeight="1">
      <c r="A298" s="345" t="s">
        <v>296</v>
      </c>
      <c r="B298" s="335" t="s">
        <v>315</v>
      </c>
      <c r="C298" s="336" t="s">
        <v>316</v>
      </c>
      <c r="D298" s="380">
        <f>SUMIF('pdc2019'!$G$8:$G$1161,'CE MINISTERIALE 2019'!$B298,'pdc2019'!$Q$8:$Q$1161)</f>
        <v>0</v>
      </c>
      <c r="E298" s="311"/>
      <c r="F298" s="312"/>
      <c r="G298" s="330"/>
      <c r="H298" s="330"/>
      <c r="J298" s="324"/>
      <c r="L298" s="330"/>
      <c r="AD298" s="380">
        <f>SUMIF('pdc2019'!$G$8:$G$1161,'CE MINISTERIALE 2019'!$B298,'pdc2019'!$P$8:$P$1161)</f>
        <v>0</v>
      </c>
    </row>
    <row r="299" spans="1:30" s="337" customFormat="1" ht="24.95" customHeight="1">
      <c r="A299" s="345"/>
      <c r="B299" s="335" t="s">
        <v>317</v>
      </c>
      <c r="C299" s="336" t="s">
        <v>318</v>
      </c>
      <c r="D299" s="380">
        <f>SUMIF('pdc2019'!$G$8:$G$1161,'CE MINISTERIALE 2019'!$B299,'pdc2019'!$Q$8:$Q$1161)</f>
        <v>50000</v>
      </c>
      <c r="E299" s="311"/>
      <c r="F299" s="312"/>
      <c r="G299" s="330"/>
      <c r="H299" s="330"/>
      <c r="J299" s="324"/>
      <c r="L299" s="330"/>
      <c r="AD299" s="380">
        <f>SUMIF('pdc2019'!$G$8:$G$1161,'CE MINISTERIALE 2019'!$B299,'pdc2019'!$P$8:$P$1161)</f>
        <v>30000</v>
      </c>
    </row>
    <row r="300" spans="1:30" s="337" customFormat="1" ht="24.95" customHeight="1">
      <c r="A300" s="345" t="s">
        <v>296</v>
      </c>
      <c r="B300" s="335" t="s">
        <v>319</v>
      </c>
      <c r="C300" s="336" t="s">
        <v>320</v>
      </c>
      <c r="D300" s="380">
        <f>SUMIF('pdc2019'!$G$8:$G$1161,'CE MINISTERIALE 2019'!$B300,'pdc2019'!$Q$8:$Q$1161)</f>
        <v>0</v>
      </c>
      <c r="E300" s="311"/>
      <c r="F300" s="312"/>
      <c r="G300" s="330"/>
      <c r="H300" s="330"/>
      <c r="J300" s="324"/>
      <c r="L300" s="330"/>
      <c r="AD300" s="380">
        <f>SUMIF('pdc2019'!$G$8:$G$1161,'CE MINISTERIALE 2019'!$B300,'pdc2019'!$P$8:$P$1161)</f>
        <v>0</v>
      </c>
    </row>
    <row r="301" spans="1:30" s="337" customFormat="1" ht="24.95" customHeight="1">
      <c r="A301" s="345"/>
      <c r="B301" s="331" t="s">
        <v>321</v>
      </c>
      <c r="C301" s="332" t="s">
        <v>322</v>
      </c>
      <c r="D301" s="327">
        <f>SUM(D302:D308)</f>
        <v>4747000</v>
      </c>
      <c r="E301" s="311"/>
      <c r="F301" s="329"/>
      <c r="G301" s="330"/>
      <c r="H301" s="330"/>
      <c r="J301" s="324"/>
      <c r="L301" s="330"/>
      <c r="AD301" s="327">
        <f>SUM(AD302:AD308)</f>
        <v>3834000</v>
      </c>
    </row>
    <row r="302" spans="1:30" s="337" customFormat="1" ht="24.95" customHeight="1">
      <c r="A302" s="472"/>
      <c r="B302" s="335" t="s">
        <v>323</v>
      </c>
      <c r="C302" s="336" t="s">
        <v>324</v>
      </c>
      <c r="D302" s="380">
        <f>SUMIF('pdc2019'!$G$8:$G$1161,'CE MINISTERIALE 2019'!$B302,'pdc2019'!$Q$8:$Q$1161)</f>
        <v>730000</v>
      </c>
      <c r="E302" s="311"/>
      <c r="F302" s="312"/>
      <c r="G302" s="330"/>
      <c r="H302" s="330"/>
      <c r="J302" s="324"/>
      <c r="L302" s="330"/>
      <c r="AD302" s="380">
        <f>SUMIF('pdc2019'!$G$8:$G$1161,'CE MINISTERIALE 2019'!$B302,'pdc2019'!$P$8:$P$1161)</f>
        <v>730000</v>
      </c>
    </row>
    <row r="303" spans="1:30" s="337" customFormat="1" ht="24.95" customHeight="1">
      <c r="A303" s="472"/>
      <c r="B303" s="335" t="s">
        <v>325</v>
      </c>
      <c r="C303" s="336" t="s">
        <v>326</v>
      </c>
      <c r="D303" s="380">
        <f>SUMIF('pdc2019'!$G$8:$G$1161,'CE MINISTERIALE 2019'!$B303,'pdc2019'!$Q$8:$Q$1161)</f>
        <v>185000</v>
      </c>
      <c r="E303" s="311"/>
      <c r="F303" s="312"/>
      <c r="G303" s="330"/>
      <c r="H303" s="330"/>
      <c r="J303" s="324"/>
      <c r="L303" s="330"/>
      <c r="AD303" s="380">
        <f>SUMIF('pdc2019'!$G$8:$G$1161,'CE MINISTERIALE 2019'!$B303,'pdc2019'!$P$8:$P$1161)</f>
        <v>165000</v>
      </c>
    </row>
    <row r="304" spans="1:30" s="337" customFormat="1" ht="24.95" customHeight="1">
      <c r="A304" s="345"/>
      <c r="B304" s="335" t="s">
        <v>327</v>
      </c>
      <c r="C304" s="336" t="s">
        <v>328</v>
      </c>
      <c r="D304" s="380">
        <f>SUMIF('pdc2019'!$G$8:$G$1161,'CE MINISTERIALE 2019'!$B304,'pdc2019'!$Q$8:$Q$1161)</f>
        <v>0</v>
      </c>
      <c r="E304" s="311"/>
      <c r="F304" s="312"/>
      <c r="G304" s="330"/>
      <c r="H304" s="330"/>
      <c r="J304" s="324"/>
      <c r="L304" s="330"/>
      <c r="AD304" s="380">
        <f>SUMIF('pdc2019'!$G$8:$G$1161,'CE MINISTERIALE 2019'!$B304,'pdc2019'!$P$8:$P$1161)</f>
        <v>0</v>
      </c>
    </row>
    <row r="305" spans="1:30" s="337" customFormat="1" ht="24.95" customHeight="1">
      <c r="A305" s="472"/>
      <c r="B305" s="335" t="s">
        <v>329</v>
      </c>
      <c r="C305" s="336" t="s">
        <v>330</v>
      </c>
      <c r="D305" s="380">
        <f>SUMIF('pdc2019'!$G$8:$G$1161,'CE MINISTERIALE 2019'!$B305,'pdc2019'!$Q$8:$Q$1161)</f>
        <v>0</v>
      </c>
      <c r="E305" s="311"/>
      <c r="F305" s="312"/>
      <c r="G305" s="330"/>
      <c r="H305" s="330"/>
      <c r="J305" s="324"/>
      <c r="L305" s="330"/>
      <c r="AD305" s="380">
        <f>SUMIF('pdc2019'!$G$8:$G$1161,'CE MINISTERIALE 2019'!$B305,'pdc2019'!$P$8:$P$1161)</f>
        <v>0</v>
      </c>
    </row>
    <row r="306" spans="1:30" s="337" customFormat="1" ht="24.95" customHeight="1">
      <c r="A306" s="472"/>
      <c r="B306" s="335" t="s">
        <v>331</v>
      </c>
      <c r="C306" s="336" t="s">
        <v>332</v>
      </c>
      <c r="D306" s="380">
        <f>SUMIF('pdc2019'!$G$8:$G$1161,'CE MINISTERIALE 2019'!$B306,'pdc2019'!$Q$8:$Q$1161)</f>
        <v>3832000</v>
      </c>
      <c r="E306" s="311"/>
      <c r="F306" s="312"/>
      <c r="G306" s="330"/>
      <c r="H306" s="330"/>
      <c r="J306" s="324"/>
      <c r="L306" s="330"/>
      <c r="AD306" s="380">
        <f>SUMIF('pdc2019'!$G$8:$G$1161,'CE MINISTERIALE 2019'!$B306,'pdc2019'!$P$8:$P$1161)</f>
        <v>2939000</v>
      </c>
    </row>
    <row r="307" spans="1:30" s="337" customFormat="1" ht="24.95" customHeight="1">
      <c r="A307" s="472" t="s">
        <v>296</v>
      </c>
      <c r="B307" s="335" t="s">
        <v>333</v>
      </c>
      <c r="C307" s="336" t="s">
        <v>1217</v>
      </c>
      <c r="D307" s="380">
        <f>SUMIF('pdc2019'!$G$8:$G$1161,'CE MINISTERIALE 2019'!$B307,'pdc2019'!$Q$8:$Q$1161)</f>
        <v>0</v>
      </c>
      <c r="E307" s="311"/>
      <c r="F307" s="312"/>
      <c r="G307" s="330"/>
      <c r="H307" s="330"/>
      <c r="J307" s="324"/>
      <c r="L307" s="330"/>
      <c r="AD307" s="380">
        <f>SUMIF('pdc2019'!$G$8:$G$1161,'CE MINISTERIALE 2019'!$B307,'pdc2019'!$P$8:$P$1161)</f>
        <v>0</v>
      </c>
    </row>
    <row r="308" spans="1:30" s="346" customFormat="1" ht="24.95" customHeight="1">
      <c r="A308" s="345" t="s">
        <v>296</v>
      </c>
      <c r="B308" s="335" t="s">
        <v>4591</v>
      </c>
      <c r="C308" s="336" t="s">
        <v>4592</v>
      </c>
      <c r="D308" s="380">
        <f>SUMIF('pdc2019'!$G$8:$G$1161,'CE MINISTERIALE 2019'!$B308,'pdc2019'!$Q$8:$Q$1161)</f>
        <v>0</v>
      </c>
      <c r="E308" s="311"/>
      <c r="F308" s="311"/>
      <c r="G308" s="352"/>
      <c r="H308" s="352"/>
      <c r="J308" s="324"/>
      <c r="L308" s="330"/>
      <c r="AD308" s="380">
        <f>SUMIF('pdc2019'!$G$8:$G$1161,'CE MINISTERIALE 2019'!$B308,'pdc2019'!$P$8:$P$1161)</f>
        <v>0</v>
      </c>
    </row>
    <row r="309" spans="1:30" s="337" customFormat="1" ht="24.95" customHeight="1">
      <c r="A309" s="345"/>
      <c r="B309" s="331" t="s">
        <v>1218</v>
      </c>
      <c r="C309" s="332" t="s">
        <v>1219</v>
      </c>
      <c r="D309" s="327">
        <f>SUM(D310:D312,D319)</f>
        <v>3393000</v>
      </c>
      <c r="E309" s="311"/>
      <c r="F309" s="329"/>
      <c r="G309" s="330"/>
      <c r="H309" s="330"/>
      <c r="J309" s="324"/>
      <c r="L309" s="330"/>
      <c r="AD309" s="327">
        <f>SUM(AD310:AD312,AD319)</f>
        <v>3171000</v>
      </c>
    </row>
    <row r="310" spans="1:30" s="312" customFormat="1" ht="24.95" customHeight="1">
      <c r="A310" s="342" t="s">
        <v>296</v>
      </c>
      <c r="B310" s="335" t="s">
        <v>1220</v>
      </c>
      <c r="C310" s="336" t="s">
        <v>4593</v>
      </c>
      <c r="D310" s="380">
        <f>SUMIF('pdc2019'!$G$8:$G$1161,'CE MINISTERIALE 2019'!$B310,'pdc2019'!$Q$8:$Q$1161)</f>
        <v>0</v>
      </c>
      <c r="E310" s="311"/>
      <c r="G310" s="330"/>
      <c r="H310" s="330"/>
      <c r="J310" s="324"/>
      <c r="L310" s="330"/>
      <c r="AD310" s="380">
        <f>SUMIF('pdc2019'!$G$8:$G$1161,'CE MINISTERIALE 2019'!$B310,'pdc2019'!$P$8:$P$1161)</f>
        <v>0</v>
      </c>
    </row>
    <row r="311" spans="1:30" s="312" customFormat="1" ht="24.95" customHeight="1">
      <c r="A311" s="342"/>
      <c r="B311" s="335" t="s">
        <v>1221</v>
      </c>
      <c r="C311" s="336" t="s">
        <v>4594</v>
      </c>
      <c r="D311" s="380">
        <f>SUMIF('pdc2019'!$G$8:$G$1161,'CE MINISTERIALE 2019'!$B311,'pdc2019'!$Q$8:$Q$1161)</f>
        <v>0</v>
      </c>
      <c r="E311" s="311"/>
      <c r="G311" s="330"/>
      <c r="H311" s="330"/>
      <c r="J311" s="324"/>
      <c r="L311" s="330"/>
      <c r="AD311" s="380">
        <f>SUMIF('pdc2019'!$G$8:$G$1161,'CE MINISTERIALE 2019'!$B311,'pdc2019'!$P$8:$P$1161)</f>
        <v>0</v>
      </c>
    </row>
    <row r="312" spans="1:30" s="312" customFormat="1" ht="24.95" customHeight="1">
      <c r="A312" s="342"/>
      <c r="B312" s="335" t="s">
        <v>1222</v>
      </c>
      <c r="C312" s="336" t="s">
        <v>4595</v>
      </c>
      <c r="D312" s="327">
        <f>SUM(D313:D318)</f>
        <v>3393000</v>
      </c>
      <c r="E312" s="311"/>
      <c r="F312" s="329"/>
      <c r="G312" s="330"/>
      <c r="H312" s="330"/>
      <c r="J312" s="324"/>
      <c r="L312" s="330"/>
      <c r="AD312" s="327">
        <f>SUM(AD313:AD318)</f>
        <v>3171000</v>
      </c>
    </row>
    <row r="313" spans="1:30" s="312" customFormat="1" ht="24.95" customHeight="1">
      <c r="A313" s="342"/>
      <c r="B313" s="338" t="s">
        <v>1223</v>
      </c>
      <c r="C313" s="339" t="s">
        <v>1224</v>
      </c>
      <c r="D313" s="380">
        <f>SUMIF('pdc2019'!$G$8:$G$1161,'CE MINISTERIALE 2019'!$B313,'pdc2019'!$Q$8:$Q$1161)</f>
        <v>0</v>
      </c>
      <c r="E313" s="311"/>
      <c r="G313" s="330"/>
      <c r="H313" s="330"/>
      <c r="J313" s="324"/>
      <c r="L313" s="330"/>
      <c r="AD313" s="380">
        <f>SUMIF('pdc2019'!$G$8:$G$1161,'CE MINISTERIALE 2019'!$B313,'pdc2019'!$P$8:$P$1161)</f>
        <v>0</v>
      </c>
    </row>
    <row r="314" spans="1:30" s="312" customFormat="1" ht="24.95" customHeight="1">
      <c r="A314" s="342"/>
      <c r="B314" s="338" t="s">
        <v>1225</v>
      </c>
      <c r="C314" s="339" t="s">
        <v>1226</v>
      </c>
      <c r="D314" s="380">
        <f>SUMIF('pdc2019'!$G$8:$G$1161,'CE MINISTERIALE 2019'!$B314,'pdc2019'!$Q$8:$Q$1161)</f>
        <v>14000</v>
      </c>
      <c r="E314" s="311"/>
      <c r="G314" s="330"/>
      <c r="H314" s="330"/>
      <c r="J314" s="324"/>
      <c r="L314" s="330"/>
      <c r="AD314" s="380">
        <f>SUMIF('pdc2019'!$G$8:$G$1161,'CE MINISTERIALE 2019'!$B314,'pdc2019'!$P$8:$P$1161)</f>
        <v>14000</v>
      </c>
    </row>
    <row r="315" spans="1:30" s="312" customFormat="1" ht="24.95" customHeight="1">
      <c r="A315" s="342"/>
      <c r="B315" s="338" t="s">
        <v>1227</v>
      </c>
      <c r="C315" s="339" t="s">
        <v>4596</v>
      </c>
      <c r="D315" s="380">
        <f>SUMIF('pdc2019'!$G$8:$G$1161,'CE MINISTERIALE 2019'!$B315,'pdc2019'!$Q$8:$Q$1161)</f>
        <v>509000</v>
      </c>
      <c r="E315" s="311"/>
      <c r="G315" s="330"/>
      <c r="H315" s="330"/>
      <c r="J315" s="324"/>
      <c r="L315" s="330"/>
      <c r="AD315" s="380">
        <f>SUMIF('pdc2019'!$G$8:$G$1161,'CE MINISTERIALE 2019'!$B315,'pdc2019'!$P$8:$P$1161)</f>
        <v>509000</v>
      </c>
    </row>
    <row r="316" spans="1:30" s="312" customFormat="1" ht="24.95" customHeight="1">
      <c r="A316" s="342"/>
      <c r="B316" s="338" t="s">
        <v>1228</v>
      </c>
      <c r="C316" s="339" t="s">
        <v>1229</v>
      </c>
      <c r="D316" s="380">
        <f>SUMIF('pdc2019'!$G$8:$G$1161,'CE MINISTERIALE 2019'!$B316,'pdc2019'!$Q$8:$Q$1161)</f>
        <v>0</v>
      </c>
      <c r="E316" s="311"/>
      <c r="G316" s="330"/>
      <c r="H316" s="330"/>
      <c r="J316" s="324"/>
      <c r="L316" s="330"/>
      <c r="AD316" s="380">
        <f>SUMIF('pdc2019'!$G$8:$G$1161,'CE MINISTERIALE 2019'!$B316,'pdc2019'!$P$8:$P$1161)</f>
        <v>0</v>
      </c>
    </row>
    <row r="317" spans="1:30" s="312" customFormat="1" ht="24.95" customHeight="1">
      <c r="A317" s="342"/>
      <c r="B317" s="338" t="s">
        <v>1230</v>
      </c>
      <c r="C317" s="339" t="s">
        <v>1231</v>
      </c>
      <c r="D317" s="380">
        <f>SUMIF('pdc2019'!$G$8:$G$1161,'CE MINISTERIALE 2019'!$B317,'pdc2019'!$Q$8:$Q$1161)</f>
        <v>2500000</v>
      </c>
      <c r="E317" s="311"/>
      <c r="G317" s="330"/>
      <c r="H317" s="330"/>
      <c r="J317" s="324"/>
      <c r="L317" s="330"/>
      <c r="AD317" s="380">
        <f>SUMIF('pdc2019'!$G$8:$G$1161,'CE MINISTERIALE 2019'!$B317,'pdc2019'!$P$8:$P$1161)</f>
        <v>2400000</v>
      </c>
    </row>
    <row r="318" spans="1:30" s="312" customFormat="1" ht="24.95" customHeight="1">
      <c r="A318" s="342"/>
      <c r="B318" s="338" t="s">
        <v>1232</v>
      </c>
      <c r="C318" s="339" t="s">
        <v>1233</v>
      </c>
      <c r="D318" s="380">
        <f>SUMIF('pdc2019'!$G$8:$G$1161,'CE MINISTERIALE 2019'!$B318,'pdc2019'!$Q$8:$Q$1161)</f>
        <v>370000</v>
      </c>
      <c r="E318" s="311"/>
      <c r="G318" s="330"/>
      <c r="H318" s="330"/>
      <c r="J318" s="324"/>
      <c r="L318" s="330"/>
      <c r="AD318" s="380">
        <f>SUMIF('pdc2019'!$G$8:$G$1161,'CE MINISTERIALE 2019'!$B318,'pdc2019'!$P$8:$P$1161)</f>
        <v>248000</v>
      </c>
    </row>
    <row r="319" spans="1:30" s="312" customFormat="1" ht="24.95" customHeight="1">
      <c r="A319" s="342"/>
      <c r="B319" s="335" t="s">
        <v>1234</v>
      </c>
      <c r="C319" s="336" t="s">
        <v>1235</v>
      </c>
      <c r="D319" s="327">
        <f>SUM(D320:D322)</f>
        <v>0</v>
      </c>
      <c r="E319" s="311"/>
      <c r="F319" s="329"/>
      <c r="G319" s="330"/>
      <c r="H319" s="330"/>
      <c r="J319" s="324"/>
      <c r="L319" s="330"/>
      <c r="AD319" s="327">
        <f>SUM(AD320:AD322)</f>
        <v>0</v>
      </c>
    </row>
    <row r="320" spans="1:30" s="312" customFormat="1" ht="24.95" customHeight="1">
      <c r="A320" s="342" t="s">
        <v>296</v>
      </c>
      <c r="B320" s="338" t="s">
        <v>1236</v>
      </c>
      <c r="C320" s="339" t="s">
        <v>1237</v>
      </c>
      <c r="D320" s="380">
        <f>SUMIF('pdc2019'!$G$8:$G$1161,'CE MINISTERIALE 2019'!$B320,'pdc2019'!$Q$8:$Q$1161)</f>
        <v>0</v>
      </c>
      <c r="E320" s="311"/>
      <c r="G320" s="330"/>
      <c r="H320" s="330"/>
      <c r="J320" s="324"/>
      <c r="L320" s="330"/>
      <c r="AD320" s="380">
        <f>SUMIF('pdc2019'!$G$8:$G$1161,'CE MINISTERIALE 2019'!$B320,'pdc2019'!$P$8:$P$1161)</f>
        <v>0</v>
      </c>
    </row>
    <row r="321" spans="1:30" s="312" customFormat="1" ht="24.95" customHeight="1">
      <c r="A321" s="342"/>
      <c r="B321" s="338" t="s">
        <v>1238</v>
      </c>
      <c r="C321" s="339" t="s">
        <v>1239</v>
      </c>
      <c r="D321" s="380">
        <f>SUMIF('pdc2019'!$G$8:$G$1161,'CE MINISTERIALE 2019'!$B321,'pdc2019'!$Q$8:$Q$1161)</f>
        <v>0</v>
      </c>
      <c r="E321" s="311"/>
      <c r="G321" s="330"/>
      <c r="H321" s="330"/>
      <c r="J321" s="324"/>
      <c r="L321" s="330"/>
      <c r="AD321" s="380">
        <f>SUMIF('pdc2019'!$G$8:$G$1161,'CE MINISTERIALE 2019'!$B321,'pdc2019'!$P$8:$P$1161)</f>
        <v>0</v>
      </c>
    </row>
    <row r="322" spans="1:30" s="312" customFormat="1" ht="24.95" customHeight="1">
      <c r="A322" s="342" t="s">
        <v>1503</v>
      </c>
      <c r="B322" s="338" t="s">
        <v>1240</v>
      </c>
      <c r="C322" s="339" t="s">
        <v>1241</v>
      </c>
      <c r="D322" s="380">
        <f>SUMIF('pdc2019'!$G$8:$G$1161,'CE MINISTERIALE 2019'!$B322,'pdc2019'!$Q$8:$Q$1161)</f>
        <v>0</v>
      </c>
      <c r="E322" s="311"/>
      <c r="G322" s="330"/>
      <c r="H322" s="330"/>
      <c r="J322" s="324"/>
      <c r="L322" s="330"/>
      <c r="AD322" s="380">
        <f>SUMIF('pdc2019'!$G$8:$G$1161,'CE MINISTERIALE 2019'!$B322,'pdc2019'!$P$8:$P$1161)</f>
        <v>0</v>
      </c>
    </row>
    <row r="323" spans="1:30" s="312" customFormat="1" ht="24.95" customHeight="1">
      <c r="A323" s="342"/>
      <c r="B323" s="331" t="s">
        <v>1950</v>
      </c>
      <c r="C323" s="332" t="s">
        <v>1951</v>
      </c>
      <c r="D323" s="327">
        <f>SUM(D324:D330)</f>
        <v>29583000</v>
      </c>
      <c r="E323" s="311"/>
      <c r="F323" s="329"/>
      <c r="G323" s="330"/>
      <c r="H323" s="330"/>
      <c r="J323" s="324"/>
      <c r="L323" s="330"/>
      <c r="AD323" s="327">
        <f>SUM(AD324:AD330)</f>
        <v>36573000</v>
      </c>
    </row>
    <row r="324" spans="1:30" s="312" customFormat="1" ht="24.95" customHeight="1">
      <c r="A324" s="475" t="s">
        <v>296</v>
      </c>
      <c r="B324" s="335" t="s">
        <v>1952</v>
      </c>
      <c r="C324" s="336" t="s">
        <v>1953</v>
      </c>
      <c r="D324" s="380">
        <f>SUMIF('pdc2019'!$G$8:$G$1161,'CE MINISTERIALE 2019'!$B324,'pdc2019'!$Q$8:$Q$1161)</f>
        <v>0</v>
      </c>
      <c r="E324" s="311"/>
      <c r="G324" s="330"/>
      <c r="H324" s="330"/>
      <c r="J324" s="324"/>
      <c r="L324" s="330"/>
      <c r="AD324" s="380">
        <f>SUMIF('pdc2019'!$G$8:$G$1161,'CE MINISTERIALE 2019'!$B324,'pdc2019'!$P$8:$P$1161)</f>
        <v>0</v>
      </c>
    </row>
    <row r="325" spans="1:30" s="312" customFormat="1" ht="24.95" customHeight="1">
      <c r="A325" s="342"/>
      <c r="B325" s="335" t="s">
        <v>1954</v>
      </c>
      <c r="C325" s="336" t="s">
        <v>180</v>
      </c>
      <c r="D325" s="380">
        <f>SUMIF('pdc2019'!$G$8:$G$1161,'CE MINISTERIALE 2019'!$B325,'pdc2019'!$Q$8:$Q$1161)</f>
        <v>0</v>
      </c>
      <c r="E325" s="311"/>
      <c r="G325" s="330"/>
      <c r="H325" s="330"/>
      <c r="J325" s="324"/>
      <c r="L325" s="330"/>
      <c r="AD325" s="380">
        <f>SUMIF('pdc2019'!$G$8:$G$1161,'CE MINISTERIALE 2019'!$B325,'pdc2019'!$P$8:$P$1161)</f>
        <v>0</v>
      </c>
    </row>
    <row r="326" spans="1:30" s="312" customFormat="1" ht="24.95" customHeight="1">
      <c r="A326" s="342" t="s">
        <v>1503</v>
      </c>
      <c r="B326" s="335" t="s">
        <v>181</v>
      </c>
      <c r="C326" s="336" t="s">
        <v>182</v>
      </c>
      <c r="D326" s="380">
        <f>SUMIF('pdc2019'!$G$8:$G$1161,'CE MINISTERIALE 2019'!$B326,'pdc2019'!$Q$8:$Q$1161)</f>
        <v>2710000</v>
      </c>
      <c r="E326" s="311"/>
      <c r="G326" s="330"/>
      <c r="H326" s="330"/>
      <c r="J326" s="324"/>
      <c r="L326" s="330"/>
      <c r="AD326" s="380">
        <f>SUMIF('pdc2019'!$G$8:$G$1161,'CE MINISTERIALE 2019'!$B326,'pdc2019'!$P$8:$P$1161)</f>
        <v>2170000</v>
      </c>
    </row>
    <row r="327" spans="1:30" s="312" customFormat="1" ht="24.95" customHeight="1">
      <c r="A327" s="475"/>
      <c r="B327" s="335" t="s">
        <v>183</v>
      </c>
      <c r="C327" s="336" t="s">
        <v>184</v>
      </c>
      <c r="D327" s="380">
        <f>SUMIF('pdc2019'!$G$8:$G$1161,'CE MINISTERIALE 2019'!$B327,'pdc2019'!$Q$8:$Q$1161)</f>
        <v>550000</v>
      </c>
      <c r="E327" s="311"/>
      <c r="G327" s="330"/>
      <c r="H327" s="330"/>
      <c r="J327" s="324"/>
      <c r="L327" s="330"/>
      <c r="AD327" s="380">
        <f>SUMIF('pdc2019'!$G$8:$G$1161,'CE MINISTERIALE 2019'!$B327,'pdc2019'!$P$8:$P$1161)</f>
        <v>650000</v>
      </c>
    </row>
    <row r="328" spans="1:30" s="337" customFormat="1" ht="24.95" customHeight="1">
      <c r="A328" s="472"/>
      <c r="B328" s="335" t="s">
        <v>185</v>
      </c>
      <c r="C328" s="336" t="s">
        <v>842</v>
      </c>
      <c r="D328" s="380">
        <f>SUMIF('pdc2019'!$G$8:$G$1161,'CE MINISTERIALE 2019'!$B328,'pdc2019'!$Q$8:$Q$1161)</f>
        <v>7693000</v>
      </c>
      <c r="E328" s="311"/>
      <c r="F328" s="312"/>
      <c r="G328" s="330"/>
      <c r="H328" s="330"/>
      <c r="J328" s="324"/>
      <c r="L328" s="330"/>
      <c r="AD328" s="380">
        <f>SUMIF('pdc2019'!$G$8:$G$1161,'CE MINISTERIALE 2019'!$B328,'pdc2019'!$P$8:$P$1161)</f>
        <v>10723000</v>
      </c>
    </row>
    <row r="329" spans="1:30" s="337" customFormat="1" ht="24.95" customHeight="1">
      <c r="A329" s="472" t="s">
        <v>296</v>
      </c>
      <c r="B329" s="335" t="s">
        <v>4597</v>
      </c>
      <c r="C329" s="336" t="s">
        <v>4598</v>
      </c>
      <c r="D329" s="380">
        <f>SUMIF('pdc2019'!$G$8:$G$1161,'CE MINISTERIALE 2019'!$B329,'pdc2019'!$Q$8:$Q$1161)</f>
        <v>0</v>
      </c>
      <c r="E329" s="311"/>
      <c r="F329" s="312"/>
      <c r="G329" s="330"/>
      <c r="H329" s="330"/>
      <c r="J329" s="324"/>
      <c r="L329" s="330"/>
      <c r="AD329" s="380">
        <f>SUMIF('pdc2019'!$G$8:$G$1161,'CE MINISTERIALE 2019'!$B329,'pdc2019'!$P$8:$P$1161)</f>
        <v>0</v>
      </c>
    </row>
    <row r="330" spans="1:30" s="337" customFormat="1" ht="24.95" customHeight="1">
      <c r="A330" s="472" t="s">
        <v>1503</v>
      </c>
      <c r="B330" s="335" t="s">
        <v>4599</v>
      </c>
      <c r="C330" s="336" t="s">
        <v>4600</v>
      </c>
      <c r="D330" s="380">
        <f>SUMIF('pdc2019'!$G$8:$G$1161,'CE MINISTERIALE 2019'!$B330,'pdc2019'!$Q$8:$Q$1161)</f>
        <v>18630000</v>
      </c>
      <c r="E330" s="311"/>
      <c r="F330" s="312"/>
      <c r="G330" s="330"/>
      <c r="H330" s="330"/>
      <c r="J330" s="324"/>
      <c r="L330" s="330"/>
      <c r="AD330" s="380">
        <f>SUMIF('pdc2019'!$G$8:$G$1161,'CE MINISTERIALE 2019'!$B330,'pdc2019'!$P$8:$P$1161)</f>
        <v>23030000</v>
      </c>
    </row>
    <row r="331" spans="1:30" s="337" customFormat="1" ht="24.95" customHeight="1">
      <c r="A331" s="476" t="s">
        <v>1498</v>
      </c>
      <c r="B331" s="331" t="s">
        <v>843</v>
      </c>
      <c r="C331" s="332" t="s">
        <v>4601</v>
      </c>
      <c r="D331" s="380">
        <f>SUMIF('pdc2019'!$G$8:$G$1161,'CE MINISTERIALE 2019'!$B331,'pdc2019'!$Q$8:$Q$1161)</f>
        <v>0</v>
      </c>
      <c r="E331" s="311"/>
      <c r="F331" s="312"/>
      <c r="G331" s="330"/>
      <c r="H331" s="330"/>
      <c r="J331" s="324"/>
      <c r="L331" s="330"/>
      <c r="AD331" s="380">
        <f>SUMIF('pdc2019'!$G$8:$G$1161,'CE MINISTERIALE 2019'!$B331,'pdc2019'!$P$8:$P$1161)</f>
        <v>0</v>
      </c>
    </row>
    <row r="332" spans="1:30" s="337" customFormat="1" ht="24.95" customHeight="1">
      <c r="A332" s="472"/>
      <c r="B332" s="331" t="s">
        <v>844</v>
      </c>
      <c r="C332" s="332" t="s">
        <v>845</v>
      </c>
      <c r="D332" s="327">
        <f>+D333+D353+D367</f>
        <v>72075504</v>
      </c>
      <c r="E332" s="311"/>
      <c r="F332" s="312"/>
      <c r="G332" s="330"/>
      <c r="H332" s="330"/>
      <c r="J332" s="324"/>
      <c r="L332" s="330"/>
      <c r="AD332" s="327">
        <f>+AD333+AD353+AD367</f>
        <v>67546504</v>
      </c>
    </row>
    <row r="333" spans="1:30" s="337" customFormat="1" ht="24.95" customHeight="1">
      <c r="A333" s="345"/>
      <c r="B333" s="331" t="s">
        <v>846</v>
      </c>
      <c r="C333" s="332" t="s">
        <v>847</v>
      </c>
      <c r="D333" s="327">
        <f>+D334+D335+D336+D339+D340+D341+D342+D343+D344+D345+D346+D349</f>
        <v>68796504</v>
      </c>
      <c r="E333" s="311"/>
      <c r="F333" s="329"/>
      <c r="G333" s="330"/>
      <c r="H333" s="330"/>
      <c r="J333" s="324"/>
      <c r="L333" s="330"/>
      <c r="AD333" s="327">
        <f>+AD334+AD335+AD336+AD339+AD340+AD341+AD342+AD343+AD344+AD345+AD346+AD349</f>
        <v>65504504</v>
      </c>
    </row>
    <row r="334" spans="1:30" s="337" customFormat="1" ht="24.95" customHeight="1">
      <c r="A334" s="345"/>
      <c r="B334" s="335" t="s">
        <v>848</v>
      </c>
      <c r="C334" s="336" t="s">
        <v>849</v>
      </c>
      <c r="D334" s="380">
        <f>SUMIF('pdc2019'!$G$8:$G$1161,'CE MINISTERIALE 2019'!$B334,'pdc2019'!$Q$8:$Q$1161)</f>
        <v>8870000</v>
      </c>
      <c r="E334" s="311"/>
      <c r="F334" s="312"/>
      <c r="G334" s="330"/>
      <c r="H334" s="330"/>
      <c r="J334" s="324"/>
      <c r="L334" s="330"/>
      <c r="AD334" s="380">
        <f>SUMIF('pdc2019'!$G$8:$G$1161,'CE MINISTERIALE 2019'!$B334,'pdc2019'!$P$8:$P$1161)</f>
        <v>7800000</v>
      </c>
    </row>
    <row r="335" spans="1:30" s="337" customFormat="1" ht="24.95" customHeight="1">
      <c r="A335" s="345"/>
      <c r="B335" s="335" t="s">
        <v>850</v>
      </c>
      <c r="C335" s="336" t="s">
        <v>851</v>
      </c>
      <c r="D335" s="380">
        <f>SUMIF('pdc2019'!$G$8:$G$1161,'CE MINISTERIALE 2019'!$B335,'pdc2019'!$Q$8:$Q$1161)</f>
        <v>14117000</v>
      </c>
      <c r="E335" s="311"/>
      <c r="F335" s="312"/>
      <c r="G335" s="330"/>
      <c r="H335" s="330"/>
      <c r="J335" s="324"/>
      <c r="L335" s="330"/>
      <c r="AD335" s="380">
        <f>SUMIF('pdc2019'!$G$8:$G$1161,'CE MINISTERIALE 2019'!$B335,'pdc2019'!$P$8:$P$1161)</f>
        <v>13950000</v>
      </c>
    </row>
    <row r="336" spans="1:30" s="337" customFormat="1" ht="24.95" customHeight="1">
      <c r="A336" s="345"/>
      <c r="B336" s="335" t="s">
        <v>852</v>
      </c>
      <c r="C336" s="336" t="s">
        <v>853</v>
      </c>
      <c r="D336" s="327">
        <f>+D337+D338</f>
        <v>475000</v>
      </c>
      <c r="E336" s="311"/>
      <c r="F336" s="329"/>
      <c r="G336" s="330"/>
      <c r="H336" s="330"/>
      <c r="J336" s="324"/>
      <c r="L336" s="330"/>
      <c r="AD336" s="327">
        <f>+AD337+AD338</f>
        <v>370000</v>
      </c>
    </row>
    <row r="337" spans="1:30" s="346" customFormat="1" ht="24.95" customHeight="1">
      <c r="A337" s="345"/>
      <c r="B337" s="335" t="s">
        <v>4602</v>
      </c>
      <c r="C337" s="336" t="s">
        <v>4603</v>
      </c>
      <c r="D337" s="380">
        <f>SUMIF('pdc2019'!$G$8:$G$1161,'CE MINISTERIALE 2019'!$B337,'pdc2019'!$Q$8:$Q$1161)</f>
        <v>475000</v>
      </c>
      <c r="E337" s="311"/>
      <c r="F337" s="311"/>
      <c r="G337" s="330"/>
      <c r="H337" s="330"/>
      <c r="J337" s="324"/>
      <c r="L337" s="330"/>
      <c r="AD337" s="380">
        <f>SUMIF('pdc2019'!$G$8:$G$1161,'CE MINISTERIALE 2019'!$B337,'pdc2019'!$P$8:$P$1161)</f>
        <v>370000</v>
      </c>
    </row>
    <row r="338" spans="1:30" s="346" customFormat="1" ht="24.95" customHeight="1">
      <c r="A338" s="345"/>
      <c r="B338" s="335" t="s">
        <v>4604</v>
      </c>
      <c r="C338" s="336" t="s">
        <v>4605</v>
      </c>
      <c r="D338" s="380">
        <f>SUMIF('pdc2019'!$G$8:$G$1161,'CE MINISTERIALE 2019'!$B338,'pdc2019'!$Q$8:$Q$1161)</f>
        <v>0</v>
      </c>
      <c r="E338" s="311"/>
      <c r="F338" s="311"/>
      <c r="G338" s="330"/>
      <c r="H338" s="330"/>
      <c r="J338" s="324"/>
      <c r="L338" s="330"/>
      <c r="AD338" s="380">
        <f>SUMIF('pdc2019'!$G$8:$G$1161,'CE MINISTERIALE 2019'!$B338,'pdc2019'!$P$8:$P$1161)</f>
        <v>0</v>
      </c>
    </row>
    <row r="339" spans="1:30" s="337" customFormat="1" ht="24.95" customHeight="1">
      <c r="A339" s="345"/>
      <c r="B339" s="335" t="s">
        <v>854</v>
      </c>
      <c r="C339" s="336" t="s">
        <v>855</v>
      </c>
      <c r="D339" s="380">
        <f>SUMIF('pdc2019'!$G$8:$G$1161,'CE MINISTERIALE 2019'!$B339,'pdc2019'!$Q$8:$Q$1161)</f>
        <v>2390000</v>
      </c>
      <c r="E339" s="311"/>
      <c r="F339" s="312"/>
      <c r="G339" s="330"/>
      <c r="H339" s="330"/>
      <c r="J339" s="324"/>
      <c r="L339" s="330"/>
      <c r="AD339" s="380">
        <f>SUMIF('pdc2019'!$G$8:$G$1161,'CE MINISTERIALE 2019'!$B339,'pdc2019'!$P$8:$P$1161)</f>
        <v>2320000</v>
      </c>
    </row>
    <row r="340" spans="1:30" s="337" customFormat="1" ht="24.95" customHeight="1">
      <c r="A340" s="345"/>
      <c r="B340" s="335" t="s">
        <v>856</v>
      </c>
      <c r="C340" s="336" t="s">
        <v>857</v>
      </c>
      <c r="D340" s="380">
        <f>SUMIF('pdc2019'!$G$8:$G$1161,'CE MINISTERIALE 2019'!$B340,'pdc2019'!$Q$8:$Q$1161)</f>
        <v>841000</v>
      </c>
      <c r="E340" s="311"/>
      <c r="F340" s="312"/>
      <c r="G340" s="330"/>
      <c r="H340" s="330"/>
      <c r="J340" s="324"/>
      <c r="L340" s="330"/>
      <c r="AD340" s="380">
        <f>SUMIF('pdc2019'!$G$8:$G$1161,'CE MINISTERIALE 2019'!$B340,'pdc2019'!$P$8:$P$1161)</f>
        <v>410000</v>
      </c>
    </row>
    <row r="341" spans="1:30" s="337" customFormat="1" ht="24.95" customHeight="1">
      <c r="A341" s="345"/>
      <c r="B341" s="335" t="s">
        <v>858</v>
      </c>
      <c r="C341" s="336" t="s">
        <v>859</v>
      </c>
      <c r="D341" s="380">
        <f>SUMIF('pdc2019'!$G$8:$G$1161,'CE MINISTERIALE 2019'!$B341,'pdc2019'!$Q$8:$Q$1161)</f>
        <v>337000</v>
      </c>
      <c r="E341" s="311"/>
      <c r="F341" s="312"/>
      <c r="G341" s="330"/>
      <c r="H341" s="330"/>
      <c r="J341" s="324"/>
      <c r="L341" s="330"/>
      <c r="AD341" s="380">
        <f>SUMIF('pdc2019'!$G$8:$G$1161,'CE MINISTERIALE 2019'!$B341,'pdc2019'!$P$8:$P$1161)</f>
        <v>1035000</v>
      </c>
    </row>
    <row r="342" spans="1:30" s="337" customFormat="1" ht="24.95" customHeight="1">
      <c r="A342" s="345"/>
      <c r="B342" s="335" t="s">
        <v>860</v>
      </c>
      <c r="C342" s="336" t="s">
        <v>861</v>
      </c>
      <c r="D342" s="380">
        <f>SUMIF('pdc2019'!$G$8:$G$1161,'CE MINISTERIALE 2019'!$B342,'pdc2019'!$Q$8:$Q$1161)</f>
        <v>2524000</v>
      </c>
      <c r="E342" s="311"/>
      <c r="F342" s="312"/>
      <c r="G342" s="330"/>
      <c r="H342" s="330"/>
      <c r="J342" s="324"/>
      <c r="L342" s="330"/>
      <c r="AD342" s="380">
        <f>SUMIF('pdc2019'!$G$8:$G$1161,'CE MINISTERIALE 2019'!$B342,'pdc2019'!$P$8:$P$1161)</f>
        <v>2450000</v>
      </c>
    </row>
    <row r="343" spans="1:30" s="337" customFormat="1" ht="24.95" customHeight="1">
      <c r="A343" s="345"/>
      <c r="B343" s="335" t="s">
        <v>862</v>
      </c>
      <c r="C343" s="336" t="s">
        <v>863</v>
      </c>
      <c r="D343" s="380">
        <f>SUMIF('pdc2019'!$G$8:$G$1161,'CE MINISTERIALE 2019'!$B343,'pdc2019'!$Q$8:$Q$1161)</f>
        <v>1457000</v>
      </c>
      <c r="E343" s="311"/>
      <c r="F343" s="312"/>
      <c r="G343" s="330"/>
      <c r="H343" s="330"/>
      <c r="J343" s="324"/>
      <c r="L343" s="330"/>
      <c r="AD343" s="380">
        <f>SUMIF('pdc2019'!$G$8:$G$1161,'CE MINISTERIALE 2019'!$B343,'pdc2019'!$P$8:$P$1161)</f>
        <v>1415000</v>
      </c>
    </row>
    <row r="344" spans="1:30" s="337" customFormat="1" ht="24.95" customHeight="1">
      <c r="A344" s="345"/>
      <c r="B344" s="335" t="s">
        <v>864</v>
      </c>
      <c r="C344" s="336" t="s">
        <v>865</v>
      </c>
      <c r="D344" s="380">
        <f>SUMIF('pdc2019'!$G$8:$G$1161,'CE MINISTERIALE 2019'!$B344,'pdc2019'!$Q$8:$Q$1161)</f>
        <v>9971000</v>
      </c>
      <c r="E344" s="311"/>
      <c r="F344" s="312"/>
      <c r="G344" s="330"/>
      <c r="H344" s="330"/>
      <c r="J344" s="324"/>
      <c r="L344" s="330"/>
      <c r="AD344" s="380">
        <f>SUMIF('pdc2019'!$G$8:$G$1161,'CE MINISTERIALE 2019'!$B344,'pdc2019'!$P$8:$P$1161)</f>
        <v>9078000</v>
      </c>
    </row>
    <row r="345" spans="1:30" s="337" customFormat="1" ht="24.95" customHeight="1">
      <c r="A345" s="345"/>
      <c r="B345" s="335" t="s">
        <v>866</v>
      </c>
      <c r="C345" s="336" t="s">
        <v>867</v>
      </c>
      <c r="D345" s="380">
        <f>SUMIF('pdc2019'!$G$8:$G$1161,'CE MINISTERIALE 2019'!$B345,'pdc2019'!$Q$8:$Q$1161)</f>
        <v>2368000</v>
      </c>
      <c r="E345" s="311"/>
      <c r="F345" s="312"/>
      <c r="G345" s="330"/>
      <c r="H345" s="330"/>
      <c r="J345" s="324"/>
      <c r="L345" s="330"/>
      <c r="AD345" s="380">
        <f>SUMIF('pdc2019'!$G$8:$G$1161,'CE MINISTERIALE 2019'!$B345,'pdc2019'!$P$8:$P$1161)</f>
        <v>2161000</v>
      </c>
    </row>
    <row r="346" spans="1:30" s="337" customFormat="1" ht="24.95" customHeight="1">
      <c r="A346" s="472"/>
      <c r="B346" s="335" t="s">
        <v>868</v>
      </c>
      <c r="C346" s="336" t="s">
        <v>869</v>
      </c>
      <c r="D346" s="327">
        <f>+D347+D348</f>
        <v>7543004</v>
      </c>
      <c r="E346" s="311"/>
      <c r="F346" s="329"/>
      <c r="G346" s="330"/>
      <c r="H346" s="330"/>
      <c r="J346" s="324"/>
      <c r="L346" s="330"/>
      <c r="AD346" s="327">
        <f>+AD347+AD348</f>
        <v>7543004</v>
      </c>
    </row>
    <row r="347" spans="1:30" s="337" customFormat="1" ht="24.95" customHeight="1">
      <c r="A347" s="472"/>
      <c r="B347" s="338" t="s">
        <v>870</v>
      </c>
      <c r="C347" s="339" t="s">
        <v>871</v>
      </c>
      <c r="D347" s="380">
        <f>SUMIF('pdc2019'!$G$8:$G$1161,'CE MINISTERIALE 2019'!$B347,'pdc2019'!$Q$8:$Q$1161)</f>
        <v>7402004</v>
      </c>
      <c r="E347" s="311"/>
      <c r="F347" s="312"/>
      <c r="G347" s="352"/>
      <c r="H347" s="352"/>
      <c r="J347" s="324"/>
      <c r="L347" s="330"/>
      <c r="AD347" s="380">
        <f>SUMIF('pdc2019'!$G$8:$G$1161,'CE MINISTERIALE 2019'!$B347,'pdc2019'!$P$8:$P$1161)</f>
        <v>7402004</v>
      </c>
    </row>
    <row r="348" spans="1:30" s="337" customFormat="1" ht="24.95" customHeight="1">
      <c r="A348" s="472"/>
      <c r="B348" s="338" t="s">
        <v>872</v>
      </c>
      <c r="C348" s="339" t="s">
        <v>873</v>
      </c>
      <c r="D348" s="380">
        <f>SUMIF('pdc2019'!$G$8:$G$1161,'CE MINISTERIALE 2019'!$B348,'pdc2019'!$Q$8:$Q$1161)</f>
        <v>141000</v>
      </c>
      <c r="E348" s="311"/>
      <c r="F348" s="312"/>
      <c r="G348" s="330"/>
      <c r="H348" s="330"/>
      <c r="J348" s="324"/>
      <c r="L348" s="330"/>
      <c r="AD348" s="380">
        <f>SUMIF('pdc2019'!$G$8:$G$1161,'CE MINISTERIALE 2019'!$B348,'pdc2019'!$P$8:$P$1161)</f>
        <v>141000</v>
      </c>
    </row>
    <row r="349" spans="1:30" s="337" customFormat="1" ht="24.95" customHeight="1">
      <c r="A349" s="472"/>
      <c r="B349" s="335" t="s">
        <v>874</v>
      </c>
      <c r="C349" s="336" t="s">
        <v>875</v>
      </c>
      <c r="D349" s="327">
        <f>+D350+D351+D352</f>
        <v>17903500</v>
      </c>
      <c r="E349" s="311"/>
      <c r="F349" s="329"/>
      <c r="G349" s="330"/>
      <c r="H349" s="330"/>
      <c r="J349" s="324"/>
      <c r="L349" s="330"/>
      <c r="AD349" s="327">
        <f>+AD350+AD351+AD352</f>
        <v>16972500</v>
      </c>
    </row>
    <row r="350" spans="1:30" s="337" customFormat="1" ht="24.95" customHeight="1">
      <c r="A350" s="472" t="s">
        <v>296</v>
      </c>
      <c r="B350" s="338" t="s">
        <v>876</v>
      </c>
      <c r="C350" s="339" t="s">
        <v>877</v>
      </c>
      <c r="D350" s="380">
        <f>SUMIF('pdc2019'!$G$8:$G$1161,'CE MINISTERIALE 2019'!$B350,'pdc2019'!$Q$8:$Q$1161)</f>
        <v>0</v>
      </c>
      <c r="E350" s="311"/>
      <c r="F350" s="312"/>
      <c r="G350" s="330"/>
      <c r="H350" s="330"/>
      <c r="J350" s="324"/>
      <c r="L350" s="330"/>
      <c r="AD350" s="380">
        <f>SUMIF('pdc2019'!$G$8:$G$1161,'CE MINISTERIALE 2019'!$B350,'pdc2019'!$P$8:$P$1161)</f>
        <v>0</v>
      </c>
    </row>
    <row r="351" spans="1:30" s="337" customFormat="1" ht="24.95" customHeight="1">
      <c r="A351" s="345"/>
      <c r="B351" s="338" t="s">
        <v>878</v>
      </c>
      <c r="C351" s="339" t="s">
        <v>879</v>
      </c>
      <c r="D351" s="380">
        <f>SUMIF('pdc2019'!$G$8:$G$1161,'CE MINISTERIALE 2019'!$B351,'pdc2019'!$Q$8:$Q$1161)</f>
        <v>23000</v>
      </c>
      <c r="E351" s="311"/>
      <c r="F351" s="312"/>
      <c r="G351" s="330"/>
      <c r="H351" s="330"/>
      <c r="J351" s="324"/>
      <c r="L351" s="330"/>
      <c r="AD351" s="380">
        <f>SUMIF('pdc2019'!$G$8:$G$1161,'CE MINISTERIALE 2019'!$B351,'pdc2019'!$P$8:$P$1161)</f>
        <v>23000</v>
      </c>
    </row>
    <row r="352" spans="1:30" s="337" customFormat="1" ht="24.95" customHeight="1">
      <c r="A352" s="472"/>
      <c r="B352" s="338" t="s">
        <v>880</v>
      </c>
      <c r="C352" s="339" t="s">
        <v>881</v>
      </c>
      <c r="D352" s="380">
        <f>SUMIF('pdc2019'!$G$8:$G$1161,'CE MINISTERIALE 2019'!$B352,'pdc2019'!$Q$8:$Q$1161)</f>
        <v>17880500</v>
      </c>
      <c r="E352" s="311"/>
      <c r="F352" s="312"/>
      <c r="G352" s="330"/>
      <c r="H352" s="330"/>
      <c r="J352" s="324"/>
      <c r="L352" s="330"/>
      <c r="AD352" s="380">
        <f>SUMIF('pdc2019'!$G$8:$G$1161,'CE MINISTERIALE 2019'!$B352,'pdc2019'!$P$8:$P$1161)</f>
        <v>16949500</v>
      </c>
    </row>
    <row r="353" spans="1:30" s="337" customFormat="1" ht="24.95" customHeight="1">
      <c r="A353" s="345"/>
      <c r="B353" s="331" t="s">
        <v>882</v>
      </c>
      <c r="C353" s="332" t="s">
        <v>883</v>
      </c>
      <c r="D353" s="327">
        <f>+D354+D355+D356+D363</f>
        <v>534000</v>
      </c>
      <c r="E353" s="311"/>
      <c r="F353" s="329"/>
      <c r="G353" s="330"/>
      <c r="H353" s="330"/>
      <c r="J353" s="324"/>
      <c r="L353" s="330"/>
      <c r="AD353" s="327">
        <f>+AD354+AD355+AD356+AD363</f>
        <v>529000</v>
      </c>
    </row>
    <row r="354" spans="1:30" s="337" customFormat="1" ht="24.95" customHeight="1">
      <c r="A354" s="345" t="s">
        <v>296</v>
      </c>
      <c r="B354" s="335" t="s">
        <v>884</v>
      </c>
      <c r="C354" s="336" t="s">
        <v>885</v>
      </c>
      <c r="D354" s="380">
        <f>SUMIF('pdc2019'!$G$8:$G$1161,'CE MINISTERIALE 2019'!$B354,'pdc2019'!$Q$8:$Q$1161)</f>
        <v>0</v>
      </c>
      <c r="E354" s="311"/>
      <c r="F354" s="312"/>
      <c r="G354" s="330"/>
      <c r="H354" s="330"/>
      <c r="J354" s="324"/>
      <c r="L354" s="330"/>
      <c r="AD354" s="380">
        <f>SUMIF('pdc2019'!$G$8:$G$1161,'CE MINISTERIALE 2019'!$B354,'pdc2019'!$P$8:$P$1161)</f>
        <v>0</v>
      </c>
    </row>
    <row r="355" spans="1:30" s="337" customFormat="1" ht="24.95" customHeight="1">
      <c r="A355" s="345"/>
      <c r="B355" s="335" t="s">
        <v>886</v>
      </c>
      <c r="C355" s="336" t="s">
        <v>887</v>
      </c>
      <c r="D355" s="380">
        <f>SUMIF('pdc2019'!$G$8:$G$1161,'CE MINISTERIALE 2019'!$B355,'pdc2019'!$Q$8:$Q$1161)</f>
        <v>0</v>
      </c>
      <c r="E355" s="311"/>
      <c r="F355" s="312"/>
      <c r="G355" s="330"/>
      <c r="H355" s="330"/>
      <c r="J355" s="324"/>
      <c r="L355" s="330"/>
      <c r="AD355" s="380">
        <f>SUMIF('pdc2019'!$G$8:$G$1161,'CE MINISTERIALE 2019'!$B355,'pdc2019'!$P$8:$P$1161)</f>
        <v>0</v>
      </c>
    </row>
    <row r="356" spans="1:30" s="337" customFormat="1" ht="24.95" customHeight="1">
      <c r="A356" s="345"/>
      <c r="B356" s="335" t="s">
        <v>888</v>
      </c>
      <c r="C356" s="336" t="s">
        <v>889</v>
      </c>
      <c r="D356" s="327">
        <f>SUM(D357:D362)</f>
        <v>209000</v>
      </c>
      <c r="E356" s="311"/>
      <c r="F356" s="329"/>
      <c r="G356" s="330"/>
      <c r="H356" s="330"/>
      <c r="J356" s="324"/>
      <c r="L356" s="330"/>
      <c r="AD356" s="327">
        <f>SUM(AD357:AD362)</f>
        <v>204000</v>
      </c>
    </row>
    <row r="357" spans="1:30" s="337" customFormat="1" ht="24.95" customHeight="1">
      <c r="A357" s="345"/>
      <c r="B357" s="338" t="s">
        <v>890</v>
      </c>
      <c r="C357" s="339" t="s">
        <v>891</v>
      </c>
      <c r="D357" s="380">
        <f>SUMIF('pdc2019'!$G$8:$G$1161,'CE MINISTERIALE 2019'!$B357,'pdc2019'!$Q$8:$Q$1161)</f>
        <v>93000</v>
      </c>
      <c r="E357" s="311"/>
      <c r="F357" s="312"/>
      <c r="G357" s="330"/>
      <c r="H357" s="330"/>
      <c r="J357" s="324"/>
      <c r="L357" s="330"/>
      <c r="AD357" s="380">
        <f>SUMIF('pdc2019'!$G$8:$G$1161,'CE MINISTERIALE 2019'!$B357,'pdc2019'!$P$8:$P$1161)</f>
        <v>88000</v>
      </c>
    </row>
    <row r="358" spans="1:30" s="337" customFormat="1" ht="24.95" customHeight="1">
      <c r="A358" s="345"/>
      <c r="B358" s="338" t="s">
        <v>892</v>
      </c>
      <c r="C358" s="339" t="s">
        <v>893</v>
      </c>
      <c r="D358" s="380">
        <f>SUMIF('pdc2019'!$G$8:$G$1161,'CE MINISTERIALE 2019'!$B358,'pdc2019'!$Q$8:$Q$1161)</f>
        <v>88000</v>
      </c>
      <c r="E358" s="311"/>
      <c r="F358" s="312"/>
      <c r="G358" s="330"/>
      <c r="H358" s="330"/>
      <c r="J358" s="324"/>
      <c r="L358" s="330"/>
      <c r="AD358" s="380">
        <f>SUMIF('pdc2019'!$G$8:$G$1161,'CE MINISTERIALE 2019'!$B358,'pdc2019'!$P$8:$P$1161)</f>
        <v>88000</v>
      </c>
    </row>
    <row r="359" spans="1:30" s="337" customFormat="1" ht="24.95" customHeight="1">
      <c r="A359" s="345"/>
      <c r="B359" s="338" t="s">
        <v>894</v>
      </c>
      <c r="C359" s="339" t="s">
        <v>895</v>
      </c>
      <c r="D359" s="380">
        <f>SUMIF('pdc2019'!$G$8:$G$1161,'CE MINISTERIALE 2019'!$B359,'pdc2019'!$Q$8:$Q$1161)</f>
        <v>0</v>
      </c>
      <c r="E359" s="311"/>
      <c r="F359" s="312"/>
      <c r="G359" s="330"/>
      <c r="H359" s="330"/>
      <c r="J359" s="324"/>
      <c r="L359" s="330"/>
      <c r="AD359" s="380">
        <f>SUMIF('pdc2019'!$G$8:$G$1161,'CE MINISTERIALE 2019'!$B359,'pdc2019'!$P$8:$P$1161)</f>
        <v>0</v>
      </c>
    </row>
    <row r="360" spans="1:30" s="337" customFormat="1" ht="24.95" customHeight="1">
      <c r="A360" s="345"/>
      <c r="B360" s="338" t="s">
        <v>896</v>
      </c>
      <c r="C360" s="339" t="s">
        <v>897</v>
      </c>
      <c r="D360" s="380">
        <f>SUMIF('pdc2019'!$G$8:$G$1161,'CE MINISTERIALE 2019'!$B360,'pdc2019'!$Q$8:$Q$1161)</f>
        <v>0</v>
      </c>
      <c r="E360" s="311"/>
      <c r="F360" s="312"/>
      <c r="G360" s="330"/>
      <c r="H360" s="330"/>
      <c r="J360" s="324"/>
      <c r="L360" s="330"/>
      <c r="AD360" s="380">
        <f>SUMIF('pdc2019'!$G$8:$G$1161,'CE MINISTERIALE 2019'!$B360,'pdc2019'!$P$8:$P$1161)</f>
        <v>0</v>
      </c>
    </row>
    <row r="361" spans="1:30" s="337" customFormat="1" ht="24.95" customHeight="1">
      <c r="A361" s="345"/>
      <c r="B361" s="338" t="s">
        <v>898</v>
      </c>
      <c r="C361" s="339" t="s">
        <v>899</v>
      </c>
      <c r="D361" s="380">
        <f>SUMIF('pdc2019'!$G$8:$G$1161,'CE MINISTERIALE 2019'!$B361,'pdc2019'!$Q$8:$Q$1161)</f>
        <v>28000</v>
      </c>
      <c r="E361" s="311"/>
      <c r="F361" s="312"/>
      <c r="G361" s="330"/>
      <c r="H361" s="330"/>
      <c r="J361" s="324"/>
      <c r="L361" s="330"/>
      <c r="AD361" s="380">
        <f>SUMIF('pdc2019'!$G$8:$G$1161,'CE MINISTERIALE 2019'!$B361,'pdc2019'!$P$8:$P$1161)</f>
        <v>28000</v>
      </c>
    </row>
    <row r="362" spans="1:30" s="346" customFormat="1" ht="24.95" customHeight="1">
      <c r="A362" s="345"/>
      <c r="B362" s="338" t="s">
        <v>4606</v>
      </c>
      <c r="C362" s="339" t="s">
        <v>4607</v>
      </c>
      <c r="D362" s="380">
        <f>SUMIF('pdc2019'!$G$8:$G$1161,'CE MINISTERIALE 2019'!$B362,'pdc2019'!$Q$8:$Q$1161)</f>
        <v>0</v>
      </c>
      <c r="E362" s="311"/>
      <c r="F362" s="311"/>
      <c r="G362" s="330"/>
      <c r="H362" s="330"/>
      <c r="J362" s="324"/>
      <c r="L362" s="330"/>
      <c r="AD362" s="380">
        <f>SUMIF('pdc2019'!$G$8:$G$1161,'CE MINISTERIALE 2019'!$B362,'pdc2019'!$P$8:$P$1161)</f>
        <v>0</v>
      </c>
    </row>
    <row r="363" spans="1:30" s="337" customFormat="1" ht="24.95" customHeight="1">
      <c r="A363" s="345"/>
      <c r="B363" s="335" t="s">
        <v>900</v>
      </c>
      <c r="C363" s="336" t="s">
        <v>901</v>
      </c>
      <c r="D363" s="327">
        <f>SUM(D364:D366)</f>
        <v>325000</v>
      </c>
      <c r="E363" s="311"/>
      <c r="F363" s="329"/>
      <c r="G363" s="330"/>
      <c r="H363" s="330"/>
      <c r="J363" s="324"/>
      <c r="L363" s="330"/>
      <c r="AD363" s="327">
        <f>SUM(AD364:AD366)</f>
        <v>325000</v>
      </c>
    </row>
    <row r="364" spans="1:30" s="337" customFormat="1" ht="24.95" customHeight="1">
      <c r="A364" s="345" t="s">
        <v>296</v>
      </c>
      <c r="B364" s="338" t="s">
        <v>21</v>
      </c>
      <c r="C364" s="339" t="s">
        <v>22</v>
      </c>
      <c r="D364" s="380">
        <f>SUMIF('pdc2019'!$G$8:$G$1161,'CE MINISTERIALE 2019'!$B364,'pdc2019'!$Q$8:$Q$1161)</f>
        <v>0</v>
      </c>
      <c r="E364" s="311"/>
      <c r="F364" s="312"/>
      <c r="G364" s="330"/>
      <c r="H364" s="330"/>
      <c r="J364" s="324"/>
      <c r="L364" s="330"/>
      <c r="AD364" s="380">
        <f>SUMIF('pdc2019'!$G$8:$G$1161,'CE MINISTERIALE 2019'!$B364,'pdc2019'!$P$8:$P$1161)</f>
        <v>0</v>
      </c>
    </row>
    <row r="365" spans="1:30" s="337" customFormat="1" ht="24.95" customHeight="1">
      <c r="A365" s="345"/>
      <c r="B365" s="338" t="s">
        <v>23</v>
      </c>
      <c r="C365" s="339" t="s">
        <v>24</v>
      </c>
      <c r="D365" s="380">
        <f>SUMIF('pdc2019'!$G$8:$G$1161,'CE MINISTERIALE 2019'!$B365,'pdc2019'!$Q$8:$Q$1161)</f>
        <v>325000</v>
      </c>
      <c r="E365" s="311"/>
      <c r="F365" s="312"/>
      <c r="G365" s="330"/>
      <c r="H365" s="330"/>
      <c r="J365" s="324"/>
      <c r="L365" s="330"/>
      <c r="AD365" s="380">
        <f>SUMIF('pdc2019'!$G$8:$G$1161,'CE MINISTERIALE 2019'!$B365,'pdc2019'!$P$8:$P$1161)</f>
        <v>325000</v>
      </c>
    </row>
    <row r="366" spans="1:30" s="337" customFormat="1" ht="24.95" customHeight="1">
      <c r="A366" s="345" t="s">
        <v>1503</v>
      </c>
      <c r="B366" s="338" t="s">
        <v>25</v>
      </c>
      <c r="C366" s="339" t="s">
        <v>26</v>
      </c>
      <c r="D366" s="380">
        <f>SUMIF('pdc2019'!$G$8:$G$1161,'CE MINISTERIALE 2019'!$B366,'pdc2019'!$Q$8:$Q$1161)</f>
        <v>0</v>
      </c>
      <c r="E366" s="311"/>
      <c r="F366" s="312"/>
      <c r="G366" s="330"/>
      <c r="H366" s="330"/>
      <c r="J366" s="324"/>
      <c r="L366" s="330"/>
      <c r="AD366" s="380">
        <f>SUMIF('pdc2019'!$G$8:$G$1161,'CE MINISTERIALE 2019'!$B366,'pdc2019'!$P$8:$P$1161)</f>
        <v>0</v>
      </c>
    </row>
    <row r="367" spans="1:30" s="337" customFormat="1" ht="24.95" customHeight="1">
      <c r="A367" s="345"/>
      <c r="B367" s="331" t="s">
        <v>27</v>
      </c>
      <c r="C367" s="332" t="s">
        <v>28</v>
      </c>
      <c r="D367" s="327">
        <f>+D368+D369</f>
        <v>2745000</v>
      </c>
      <c r="E367" s="311"/>
      <c r="F367" s="329"/>
      <c r="G367" s="330"/>
      <c r="H367" s="330"/>
      <c r="J367" s="324"/>
      <c r="L367" s="330"/>
      <c r="AD367" s="327">
        <f>+AD368+AD369</f>
        <v>1513000</v>
      </c>
    </row>
    <row r="368" spans="1:30" s="337" customFormat="1" ht="24.95" customHeight="1">
      <c r="A368" s="345"/>
      <c r="B368" s="335" t="s">
        <v>29</v>
      </c>
      <c r="C368" s="336" t="s">
        <v>30</v>
      </c>
      <c r="D368" s="380">
        <f>SUMIF('pdc2019'!$G$8:$G$1161,'CE MINISTERIALE 2019'!$B368,'pdc2019'!$Q$8:$Q$1161)</f>
        <v>340000</v>
      </c>
      <c r="E368" s="311"/>
      <c r="F368" s="312"/>
      <c r="G368" s="330"/>
      <c r="H368" s="330"/>
      <c r="J368" s="324"/>
      <c r="L368" s="330"/>
      <c r="AD368" s="380">
        <f>SUMIF('pdc2019'!$G$8:$G$1161,'CE MINISTERIALE 2019'!$B368,'pdc2019'!$P$8:$P$1161)</f>
        <v>141000</v>
      </c>
    </row>
    <row r="369" spans="1:30" s="337" customFormat="1" ht="24.95" customHeight="1">
      <c r="A369" s="345"/>
      <c r="B369" s="335" t="s">
        <v>31</v>
      </c>
      <c r="C369" s="336" t="s">
        <v>32</v>
      </c>
      <c r="D369" s="380">
        <f>SUMIF('pdc2019'!$G$8:$G$1161,'CE MINISTERIALE 2019'!$B369,'pdc2019'!$Q$8:$Q$1161)</f>
        <v>2405000</v>
      </c>
      <c r="E369" s="311"/>
      <c r="F369" s="312"/>
      <c r="G369" s="330"/>
      <c r="H369" s="330"/>
      <c r="J369" s="324"/>
      <c r="L369" s="330"/>
      <c r="AD369" s="380">
        <f>SUMIF('pdc2019'!$G$8:$G$1161,'CE MINISTERIALE 2019'!$B369,'pdc2019'!$P$8:$P$1161)</f>
        <v>1372000</v>
      </c>
    </row>
    <row r="370" spans="1:30" s="337" customFormat="1" ht="24.95" customHeight="1">
      <c r="A370" s="345"/>
      <c r="B370" s="325" t="s">
        <v>33</v>
      </c>
      <c r="C370" s="326" t="s">
        <v>34</v>
      </c>
      <c r="D370" s="327">
        <f>SUM(D371:D377)</f>
        <v>25304000</v>
      </c>
      <c r="E370" s="311"/>
      <c r="F370" s="329"/>
      <c r="G370" s="330"/>
      <c r="H370" s="330"/>
      <c r="J370" s="324"/>
      <c r="L370" s="330"/>
      <c r="AD370" s="327">
        <f>SUM(AD371:AD377)</f>
        <v>23976000</v>
      </c>
    </row>
    <row r="371" spans="1:30" s="337" customFormat="1" ht="24.95" customHeight="1">
      <c r="A371" s="345"/>
      <c r="B371" s="331" t="s">
        <v>35</v>
      </c>
      <c r="C371" s="332" t="s">
        <v>36</v>
      </c>
      <c r="D371" s="380">
        <f>SUMIF('pdc2019'!$G$8:$G$1161,'CE MINISTERIALE 2019'!$B371,'pdc2019'!$Q$8:$Q$1161)</f>
        <v>8059000</v>
      </c>
      <c r="E371" s="311"/>
      <c r="F371" s="312"/>
      <c r="G371" s="330"/>
      <c r="H371" s="330"/>
      <c r="J371" s="324"/>
      <c r="L371" s="330"/>
      <c r="AD371" s="380">
        <f>SUMIF('pdc2019'!$G$8:$G$1161,'CE MINISTERIALE 2019'!$B371,'pdc2019'!$P$8:$P$1161)</f>
        <v>7675000</v>
      </c>
    </row>
    <row r="372" spans="1:30" s="337" customFormat="1" ht="24.95" customHeight="1">
      <c r="A372" s="472"/>
      <c r="B372" s="331" t="s">
        <v>37</v>
      </c>
      <c r="C372" s="332" t="s">
        <v>38</v>
      </c>
      <c r="D372" s="380">
        <f>SUMIF('pdc2019'!$G$8:$G$1161,'CE MINISTERIALE 2019'!$B372,'pdc2019'!$Q$8:$Q$1161)</f>
        <v>131000</v>
      </c>
      <c r="E372" s="311"/>
      <c r="F372" s="312"/>
      <c r="G372" s="330"/>
      <c r="H372" s="330"/>
      <c r="J372" s="324"/>
      <c r="L372" s="330"/>
      <c r="AD372" s="380">
        <f>SUMIF('pdc2019'!$G$8:$G$1161,'CE MINISTERIALE 2019'!$B372,'pdc2019'!$P$8:$P$1161)</f>
        <v>125000</v>
      </c>
    </row>
    <row r="373" spans="1:30" s="337" customFormat="1" ht="24.95" customHeight="1">
      <c r="A373" s="472"/>
      <c r="B373" s="331" t="s">
        <v>39</v>
      </c>
      <c r="C373" s="332" t="s">
        <v>524</v>
      </c>
      <c r="D373" s="380">
        <f>SUMIF('pdc2019'!$G$8:$G$1161,'CE MINISTERIALE 2019'!$B373,'pdc2019'!$Q$8:$Q$1161)</f>
        <v>9405000</v>
      </c>
      <c r="E373" s="311"/>
      <c r="F373" s="312"/>
      <c r="G373" s="330"/>
      <c r="H373" s="330"/>
      <c r="J373" s="324"/>
      <c r="L373" s="330"/>
      <c r="AD373" s="380">
        <f>SUMIF('pdc2019'!$G$8:$G$1161,'CE MINISTERIALE 2019'!$B373,'pdc2019'!$P$8:$P$1161)</f>
        <v>8833000</v>
      </c>
    </row>
    <row r="374" spans="1:30" s="337" customFormat="1" ht="24.95" customHeight="1">
      <c r="A374" s="472"/>
      <c r="B374" s="331" t="s">
        <v>525</v>
      </c>
      <c r="C374" s="332" t="s">
        <v>526</v>
      </c>
      <c r="D374" s="380">
        <f>SUMIF('pdc2019'!$G$8:$G$1161,'CE MINISTERIALE 2019'!$B374,'pdc2019'!$Q$8:$Q$1161)</f>
        <v>0</v>
      </c>
      <c r="E374" s="311"/>
      <c r="F374" s="312"/>
      <c r="G374" s="330"/>
      <c r="H374" s="330"/>
      <c r="J374" s="324"/>
      <c r="L374" s="330"/>
      <c r="AD374" s="380">
        <f>SUMIF('pdc2019'!$G$8:$G$1161,'CE MINISTERIALE 2019'!$B374,'pdc2019'!$P$8:$P$1161)</f>
        <v>0</v>
      </c>
    </row>
    <row r="375" spans="1:30" s="337" customFormat="1" ht="24.95" customHeight="1">
      <c r="A375" s="472"/>
      <c r="B375" s="331" t="s">
        <v>527</v>
      </c>
      <c r="C375" s="332" t="s">
        <v>528</v>
      </c>
      <c r="D375" s="380">
        <f>SUMIF('pdc2019'!$G$8:$G$1161,'CE MINISTERIALE 2019'!$B375,'pdc2019'!$Q$8:$Q$1161)</f>
        <v>447000</v>
      </c>
      <c r="E375" s="311"/>
      <c r="F375" s="312"/>
      <c r="G375" s="330"/>
      <c r="H375" s="330"/>
      <c r="J375" s="324"/>
      <c r="L375" s="330"/>
      <c r="AD375" s="380">
        <f>SUMIF('pdc2019'!$G$8:$G$1161,'CE MINISTERIALE 2019'!$B375,'pdc2019'!$P$8:$P$1161)</f>
        <v>426000</v>
      </c>
    </row>
    <row r="376" spans="1:30" s="337" customFormat="1" ht="24.95" customHeight="1">
      <c r="A376" s="472"/>
      <c r="B376" s="331" t="s">
        <v>529</v>
      </c>
      <c r="C376" s="332" t="s">
        <v>530</v>
      </c>
      <c r="D376" s="380">
        <f>SUMIF('pdc2019'!$G$8:$G$1161,'CE MINISTERIALE 2019'!$B376,'pdc2019'!$Q$8:$Q$1161)</f>
        <v>7262000</v>
      </c>
      <c r="E376" s="311"/>
      <c r="F376" s="312"/>
      <c r="G376" s="330"/>
      <c r="H376" s="330"/>
      <c r="J376" s="324"/>
      <c r="L376" s="330"/>
      <c r="AD376" s="380">
        <f>SUMIF('pdc2019'!$G$8:$G$1161,'CE MINISTERIALE 2019'!$B376,'pdc2019'!$P$8:$P$1161)</f>
        <v>6917000</v>
      </c>
    </row>
    <row r="377" spans="1:30" s="337" customFormat="1" ht="24.95" customHeight="1">
      <c r="A377" s="477" t="s">
        <v>296</v>
      </c>
      <c r="B377" s="331" t="s">
        <v>531</v>
      </c>
      <c r="C377" s="332" t="s">
        <v>532</v>
      </c>
      <c r="D377" s="380">
        <f>SUMIF('pdc2019'!$G$8:$G$1161,'CE MINISTERIALE 2019'!$B377,'pdc2019'!$Q$8:$Q$1161)</f>
        <v>0</v>
      </c>
      <c r="E377" s="311"/>
      <c r="F377" s="312"/>
      <c r="G377" s="330"/>
      <c r="H377" s="330"/>
      <c r="J377" s="324"/>
      <c r="L377" s="330"/>
      <c r="AD377" s="380">
        <f>SUMIF('pdc2019'!$G$8:$G$1161,'CE MINISTERIALE 2019'!$B377,'pdc2019'!$P$8:$P$1161)</f>
        <v>0</v>
      </c>
    </row>
    <row r="378" spans="1:30" s="337" customFormat="1" ht="24.95" customHeight="1">
      <c r="A378" s="345"/>
      <c r="B378" s="325" t="s">
        <v>533</v>
      </c>
      <c r="C378" s="326" t="s">
        <v>534</v>
      </c>
      <c r="D378" s="327">
        <f>+D379+D380+D383+D386+D387</f>
        <v>10321000</v>
      </c>
      <c r="E378" s="311"/>
      <c r="F378" s="329"/>
      <c r="G378" s="330"/>
      <c r="H378" s="330"/>
      <c r="J378" s="324"/>
      <c r="L378" s="330"/>
      <c r="AD378" s="327">
        <f>+AD379+AD380+AD383+AD386+AD387</f>
        <v>10975000</v>
      </c>
    </row>
    <row r="379" spans="1:30" s="337" customFormat="1" ht="24.95" customHeight="1">
      <c r="A379" s="345"/>
      <c r="B379" s="331" t="s">
        <v>535</v>
      </c>
      <c r="C379" s="332" t="s">
        <v>536</v>
      </c>
      <c r="D379" s="380">
        <f>SUMIF('pdc2019'!$G$8:$G$1161,'CE MINISTERIALE 2019'!$B379,'pdc2019'!$Q$8:$Q$1161)</f>
        <v>3523000</v>
      </c>
      <c r="E379" s="311"/>
      <c r="F379" s="312"/>
      <c r="G379" s="330"/>
      <c r="H379" s="330"/>
      <c r="J379" s="324"/>
      <c r="L379" s="330"/>
      <c r="AD379" s="380">
        <f>SUMIF('pdc2019'!$G$8:$G$1161,'CE MINISTERIALE 2019'!$B379,'pdc2019'!$P$8:$P$1161)</f>
        <v>3513000</v>
      </c>
    </row>
    <row r="380" spans="1:30" s="337" customFormat="1" ht="24.95" customHeight="1">
      <c r="A380" s="345"/>
      <c r="B380" s="331" t="s">
        <v>537</v>
      </c>
      <c r="C380" s="332" t="s">
        <v>538</v>
      </c>
      <c r="D380" s="327">
        <f>+D381+D382</f>
        <v>6798000</v>
      </c>
      <c r="E380" s="311"/>
      <c r="F380" s="329"/>
      <c r="G380" s="330"/>
      <c r="H380" s="330"/>
      <c r="J380" s="324"/>
      <c r="L380" s="330"/>
      <c r="AD380" s="327">
        <f>+AD381+AD382</f>
        <v>7462000</v>
      </c>
    </row>
    <row r="381" spans="1:30" s="337" customFormat="1" ht="24.95" customHeight="1">
      <c r="A381" s="345"/>
      <c r="B381" s="335" t="s">
        <v>539</v>
      </c>
      <c r="C381" s="336" t="s">
        <v>540</v>
      </c>
      <c r="D381" s="380">
        <f>SUMIF('pdc2019'!$G$8:$G$1161,'CE MINISTERIALE 2019'!$B381,'pdc2019'!$Q$8:$Q$1161)</f>
        <v>3700000</v>
      </c>
      <c r="E381" s="311"/>
      <c r="F381" s="312"/>
      <c r="G381" s="330"/>
      <c r="H381" s="330"/>
      <c r="J381" s="324"/>
      <c r="L381" s="330"/>
      <c r="AD381" s="380">
        <f>SUMIF('pdc2019'!$G$8:$G$1161,'CE MINISTERIALE 2019'!$B381,'pdc2019'!$P$8:$P$1161)</f>
        <v>3700000</v>
      </c>
    </row>
    <row r="382" spans="1:30" s="337" customFormat="1" ht="24.95" customHeight="1">
      <c r="A382" s="345"/>
      <c r="B382" s="335" t="s">
        <v>541</v>
      </c>
      <c r="C382" s="336" t="s">
        <v>542</v>
      </c>
      <c r="D382" s="380">
        <f>SUMIF('pdc2019'!$G$8:$G$1161,'CE MINISTERIALE 2019'!$B382,'pdc2019'!$Q$8:$Q$1161)</f>
        <v>3098000</v>
      </c>
      <c r="E382" s="311"/>
      <c r="F382" s="312"/>
      <c r="G382" s="330"/>
      <c r="H382" s="330"/>
      <c r="J382" s="324"/>
      <c r="L382" s="330"/>
      <c r="AD382" s="380">
        <f>SUMIF('pdc2019'!$G$8:$G$1161,'CE MINISTERIALE 2019'!$B382,'pdc2019'!$P$8:$P$1161)</f>
        <v>3762000</v>
      </c>
    </row>
    <row r="383" spans="1:30" s="337" customFormat="1" ht="24.95" customHeight="1">
      <c r="A383" s="345"/>
      <c r="B383" s="331" t="s">
        <v>543</v>
      </c>
      <c r="C383" s="332" t="s">
        <v>544</v>
      </c>
      <c r="D383" s="327">
        <f>+D384+D385</f>
        <v>0</v>
      </c>
      <c r="E383" s="311"/>
      <c r="F383" s="329"/>
      <c r="G383" s="330"/>
      <c r="H383" s="330"/>
      <c r="J383" s="324"/>
      <c r="L383" s="330"/>
      <c r="AD383" s="327">
        <f>+AD384+AD385</f>
        <v>0</v>
      </c>
    </row>
    <row r="384" spans="1:30" s="337" customFormat="1" ht="24.95" customHeight="1">
      <c r="A384" s="345"/>
      <c r="B384" s="335" t="s">
        <v>545</v>
      </c>
      <c r="C384" s="336" t="s">
        <v>546</v>
      </c>
      <c r="D384" s="380">
        <f>SUMIF('pdc2019'!$G$8:$G$1161,'CE MINISTERIALE 2019'!$B384,'pdc2019'!$Q$8:$Q$1161)</f>
        <v>0</v>
      </c>
      <c r="E384" s="311"/>
      <c r="F384" s="312"/>
      <c r="G384" s="330"/>
      <c r="H384" s="330"/>
      <c r="J384" s="324"/>
      <c r="L384" s="330"/>
      <c r="AD384" s="380">
        <f>SUMIF('pdc2019'!$G$8:$G$1161,'CE MINISTERIALE 2019'!$B384,'pdc2019'!$P$8:$P$1161)</f>
        <v>0</v>
      </c>
    </row>
    <row r="385" spans="1:30" s="337" customFormat="1" ht="24.95" customHeight="1">
      <c r="A385" s="345"/>
      <c r="B385" s="335" t="s">
        <v>547</v>
      </c>
      <c r="C385" s="336" t="s">
        <v>548</v>
      </c>
      <c r="D385" s="380">
        <f>SUMIF('pdc2019'!$G$8:$G$1161,'CE MINISTERIALE 2019'!$B385,'pdc2019'!$Q$8:$Q$1161)</f>
        <v>0</v>
      </c>
      <c r="E385" s="311"/>
      <c r="F385" s="312"/>
      <c r="G385" s="330"/>
      <c r="H385" s="330"/>
      <c r="J385" s="324"/>
      <c r="L385" s="330"/>
      <c r="AD385" s="380">
        <f>SUMIF('pdc2019'!$G$8:$G$1161,'CE MINISTERIALE 2019'!$B385,'pdc2019'!$P$8:$P$1161)</f>
        <v>0</v>
      </c>
    </row>
    <row r="386" spans="1:30" s="312" customFormat="1" ht="24.95" customHeight="1">
      <c r="A386" s="342"/>
      <c r="B386" s="331" t="s">
        <v>4608</v>
      </c>
      <c r="C386" s="332" t="s">
        <v>4609</v>
      </c>
      <c r="D386" s="380">
        <f>SUMIF('pdc2019'!$G$8:$G$1161,'CE MINISTERIALE 2019'!$B386,'pdc2019'!$Q$8:$Q$1161)</f>
        <v>0</v>
      </c>
      <c r="E386" s="311"/>
      <c r="G386" s="330"/>
      <c r="H386" s="330"/>
      <c r="J386" s="324"/>
      <c r="L386" s="330"/>
      <c r="AD386" s="380">
        <f>SUMIF('pdc2019'!$G$8:$G$1161,'CE MINISTERIALE 2019'!$B386,'pdc2019'!$P$8:$P$1161)</f>
        <v>0</v>
      </c>
    </row>
    <row r="387" spans="1:30" s="312" customFormat="1" ht="24.95" customHeight="1">
      <c r="A387" s="478" t="s">
        <v>296</v>
      </c>
      <c r="B387" s="331" t="s">
        <v>549</v>
      </c>
      <c r="C387" s="332" t="s">
        <v>4610</v>
      </c>
      <c r="D387" s="380">
        <f>SUMIF('pdc2019'!$G$8:$G$1161,'CE MINISTERIALE 2019'!$B387,'pdc2019'!$Q$8:$Q$1161)</f>
        <v>0</v>
      </c>
      <c r="E387" s="311"/>
      <c r="G387" s="330"/>
      <c r="H387" s="330"/>
      <c r="J387" s="324"/>
      <c r="L387" s="330"/>
      <c r="AD387" s="380">
        <f>SUMIF('pdc2019'!$G$8:$G$1161,'CE MINISTERIALE 2019'!$B387,'pdc2019'!$P$8:$P$1161)</f>
        <v>0</v>
      </c>
    </row>
    <row r="388" spans="1:30" s="337" customFormat="1" ht="24.95" customHeight="1">
      <c r="A388" s="345"/>
      <c r="B388" s="353" t="s">
        <v>550</v>
      </c>
      <c r="C388" s="354" t="s">
        <v>551</v>
      </c>
      <c r="D388" s="327">
        <f>+D389+D403+D412+D421</f>
        <v>685945000</v>
      </c>
      <c r="E388" s="311"/>
      <c r="F388" s="329"/>
      <c r="G388" s="330"/>
      <c r="H388" s="330"/>
      <c r="J388" s="324"/>
      <c r="L388" s="330"/>
      <c r="AD388" s="327">
        <f>+AD389+AD403+AD412+AD421</f>
        <v>672660000</v>
      </c>
    </row>
    <row r="389" spans="1:30" s="337" customFormat="1" ht="24.95" customHeight="1">
      <c r="A389" s="345"/>
      <c r="B389" s="325" t="s">
        <v>552</v>
      </c>
      <c r="C389" s="326" t="s">
        <v>553</v>
      </c>
      <c r="D389" s="327">
        <f>+D390+D399</f>
        <v>537908000</v>
      </c>
      <c r="E389" s="311"/>
      <c r="F389" s="329"/>
      <c r="G389" s="330"/>
      <c r="H389" s="330"/>
      <c r="J389" s="324"/>
      <c r="L389" s="330"/>
      <c r="AD389" s="327">
        <f>+AD390+AD399</f>
        <v>528855000</v>
      </c>
    </row>
    <row r="390" spans="1:30" s="337" customFormat="1" ht="24.95" customHeight="1">
      <c r="A390" s="345"/>
      <c r="B390" s="331" t="s">
        <v>554</v>
      </c>
      <c r="C390" s="332" t="s">
        <v>555</v>
      </c>
      <c r="D390" s="327">
        <f>+D391+D395</f>
        <v>275227000</v>
      </c>
      <c r="E390" s="311"/>
      <c r="F390" s="329"/>
      <c r="G390" s="330"/>
      <c r="H390" s="330"/>
      <c r="J390" s="324"/>
      <c r="L390" s="330"/>
      <c r="AD390" s="327">
        <f>+AD391+AD395</f>
        <v>268732000</v>
      </c>
    </row>
    <row r="391" spans="1:30" s="337" customFormat="1" ht="24.95" customHeight="1">
      <c r="A391" s="345"/>
      <c r="B391" s="335" t="s">
        <v>556</v>
      </c>
      <c r="C391" s="336" t="s">
        <v>557</v>
      </c>
      <c r="D391" s="327">
        <f>SUM(D392:D394)</f>
        <v>242224000</v>
      </c>
      <c r="E391" s="311"/>
      <c r="F391" s="329"/>
      <c r="G391" s="330"/>
      <c r="H391" s="330"/>
      <c r="J391" s="324"/>
      <c r="L391" s="330"/>
      <c r="AD391" s="327">
        <f>SUM(AD392:AD394)</f>
        <v>236913000</v>
      </c>
    </row>
    <row r="392" spans="1:30" s="337" customFormat="1" ht="24.95" customHeight="1">
      <c r="A392" s="472"/>
      <c r="B392" s="335" t="s">
        <v>558</v>
      </c>
      <c r="C392" s="336" t="s">
        <v>559</v>
      </c>
      <c r="D392" s="380">
        <f>SUMIF('pdc2019'!$G$8:$G$1161,'CE MINISTERIALE 2019'!$B392,'pdc2019'!$Q$8:$Q$1161)</f>
        <v>188598000</v>
      </c>
      <c r="E392" s="311"/>
      <c r="F392" s="312"/>
      <c r="G392" s="330"/>
      <c r="H392" s="330"/>
      <c r="J392" s="324"/>
      <c r="L392" s="330"/>
      <c r="AD392" s="380">
        <f>SUMIF('pdc2019'!$G$8:$G$1161,'CE MINISTERIALE 2019'!$B392,'pdc2019'!$P$8:$P$1161)</f>
        <v>185124000</v>
      </c>
    </row>
    <row r="393" spans="1:30" s="337" customFormat="1" ht="24.95" customHeight="1">
      <c r="A393" s="472"/>
      <c r="B393" s="335" t="s">
        <v>561</v>
      </c>
      <c r="C393" s="336" t="s">
        <v>562</v>
      </c>
      <c r="D393" s="380">
        <f>SUMIF('pdc2019'!$G$8:$G$1161,'CE MINISTERIALE 2019'!$B393,'pdc2019'!$Q$8:$Q$1161)</f>
        <v>53564000</v>
      </c>
      <c r="E393" s="311"/>
      <c r="F393" s="312"/>
      <c r="G393" s="330"/>
      <c r="H393" s="330"/>
      <c r="J393" s="324"/>
      <c r="L393" s="330"/>
      <c r="AD393" s="380">
        <f>SUMIF('pdc2019'!$G$8:$G$1161,'CE MINISTERIALE 2019'!$B393,'pdc2019'!$P$8:$P$1161)</f>
        <v>51727000</v>
      </c>
    </row>
    <row r="394" spans="1:30" s="337" customFormat="1" ht="24.95" customHeight="1">
      <c r="A394" s="472"/>
      <c r="B394" s="335" t="s">
        <v>563</v>
      </c>
      <c r="C394" s="336" t="s">
        <v>564</v>
      </c>
      <c r="D394" s="380">
        <f>SUMIF('pdc2019'!$G$8:$G$1161,'CE MINISTERIALE 2019'!$B394,'pdc2019'!$Q$8:$Q$1161)</f>
        <v>62000</v>
      </c>
      <c r="E394" s="311"/>
      <c r="F394" s="312"/>
      <c r="G394" s="330"/>
      <c r="H394" s="330"/>
      <c r="J394" s="324"/>
      <c r="L394" s="330"/>
      <c r="AD394" s="380">
        <f>SUMIF('pdc2019'!$G$8:$G$1161,'CE MINISTERIALE 2019'!$B394,'pdc2019'!$P$8:$P$1161)</f>
        <v>62000</v>
      </c>
    </row>
    <row r="395" spans="1:30" s="337" customFormat="1" ht="24.95" customHeight="1">
      <c r="A395" s="345"/>
      <c r="B395" s="335" t="s">
        <v>565</v>
      </c>
      <c r="C395" s="336" t="s">
        <v>566</v>
      </c>
      <c r="D395" s="327">
        <f>SUM(D396:D398)</f>
        <v>33003000</v>
      </c>
      <c r="E395" s="311"/>
      <c r="F395" s="329"/>
      <c r="G395" s="330"/>
      <c r="H395" s="330"/>
      <c r="J395" s="324"/>
      <c r="L395" s="330"/>
      <c r="AD395" s="327">
        <f>SUM(AD396:AD398)</f>
        <v>31819000</v>
      </c>
    </row>
    <row r="396" spans="1:30" s="337" customFormat="1" ht="24.95" customHeight="1">
      <c r="A396" s="472"/>
      <c r="B396" s="335" t="s">
        <v>567</v>
      </c>
      <c r="C396" s="336" t="s">
        <v>568</v>
      </c>
      <c r="D396" s="380">
        <f>SUMIF('pdc2019'!$G$8:$G$1161,'CE MINISTERIALE 2019'!$B396,'pdc2019'!$Q$8:$Q$1161)</f>
        <v>29897000</v>
      </c>
      <c r="E396" s="311"/>
      <c r="F396" s="312"/>
      <c r="G396" s="330"/>
      <c r="H396" s="330"/>
      <c r="J396" s="324"/>
      <c r="L396" s="330"/>
      <c r="AD396" s="380">
        <f>SUMIF('pdc2019'!$G$8:$G$1161,'CE MINISTERIALE 2019'!$B396,'pdc2019'!$P$8:$P$1161)</f>
        <v>29109000</v>
      </c>
    </row>
    <row r="397" spans="1:30" s="337" customFormat="1" ht="24.95" customHeight="1">
      <c r="A397" s="472"/>
      <c r="B397" s="335" t="s">
        <v>569</v>
      </c>
      <c r="C397" s="336" t="s">
        <v>570</v>
      </c>
      <c r="D397" s="380">
        <f>SUMIF('pdc2019'!$G$8:$G$1161,'CE MINISTERIALE 2019'!$B397,'pdc2019'!$Q$8:$Q$1161)</f>
        <v>3106000</v>
      </c>
      <c r="E397" s="311"/>
      <c r="F397" s="312"/>
      <c r="G397" s="330"/>
      <c r="H397" s="330"/>
      <c r="J397" s="324"/>
      <c r="L397" s="330"/>
      <c r="AD397" s="380">
        <f>SUMIF('pdc2019'!$G$8:$G$1161,'CE MINISTERIALE 2019'!$B397,'pdc2019'!$P$8:$P$1161)</f>
        <v>2710000</v>
      </c>
    </row>
    <row r="398" spans="1:30" s="337" customFormat="1" ht="24.95" customHeight="1">
      <c r="A398" s="472"/>
      <c r="B398" s="335" t="s">
        <v>571</v>
      </c>
      <c r="C398" s="336" t="s">
        <v>572</v>
      </c>
      <c r="D398" s="380">
        <f>SUMIF('pdc2019'!$G$8:$G$1161,'CE MINISTERIALE 2019'!$B398,'pdc2019'!$Q$8:$Q$1161)</f>
        <v>0</v>
      </c>
      <c r="E398" s="311"/>
      <c r="F398" s="312"/>
      <c r="G398" s="330"/>
      <c r="H398" s="330"/>
      <c r="J398" s="324"/>
      <c r="L398" s="330"/>
      <c r="AD398" s="380">
        <f>SUMIF('pdc2019'!$G$8:$G$1161,'CE MINISTERIALE 2019'!$B398,'pdc2019'!$P$8:$P$1161)</f>
        <v>0</v>
      </c>
    </row>
    <row r="399" spans="1:30" s="337" customFormat="1" ht="24.95" customHeight="1">
      <c r="A399" s="345"/>
      <c r="B399" s="331" t="s">
        <v>573</v>
      </c>
      <c r="C399" s="332" t="s">
        <v>574</v>
      </c>
      <c r="D399" s="327">
        <f>SUM(D400:D402)</f>
        <v>262681000</v>
      </c>
      <c r="E399" s="311"/>
      <c r="F399" s="329"/>
      <c r="G399" s="330"/>
      <c r="H399" s="330"/>
      <c r="J399" s="324"/>
      <c r="L399" s="330"/>
      <c r="AD399" s="327">
        <f>SUM(AD400:AD402)</f>
        <v>260123000</v>
      </c>
    </row>
    <row r="400" spans="1:30" s="337" customFormat="1" ht="24.95" customHeight="1">
      <c r="A400" s="472"/>
      <c r="B400" s="335" t="s">
        <v>575</v>
      </c>
      <c r="C400" s="336" t="s">
        <v>576</v>
      </c>
      <c r="D400" s="380">
        <f>SUMIF('pdc2019'!$G$8:$G$1161,'CE MINISTERIALE 2019'!$B400,'pdc2019'!$Q$8:$Q$1161)</f>
        <v>223020000</v>
      </c>
      <c r="E400" s="311"/>
      <c r="F400" s="312"/>
      <c r="G400" s="330"/>
      <c r="H400" s="330"/>
      <c r="J400" s="324"/>
      <c r="L400" s="330"/>
      <c r="AD400" s="380">
        <f>SUMIF('pdc2019'!$G$8:$G$1161,'CE MINISTERIALE 2019'!$B400,'pdc2019'!$P$8:$P$1161)</f>
        <v>221322000</v>
      </c>
    </row>
    <row r="401" spans="1:30" s="337" customFormat="1" ht="24.95" customHeight="1">
      <c r="A401" s="472"/>
      <c r="B401" s="335" t="s">
        <v>1352</v>
      </c>
      <c r="C401" s="336" t="s">
        <v>1353</v>
      </c>
      <c r="D401" s="380">
        <f>SUMIF('pdc2019'!$G$8:$G$1161,'CE MINISTERIALE 2019'!$B401,'pdc2019'!$Q$8:$Q$1161)</f>
        <v>39661000</v>
      </c>
      <c r="E401" s="311"/>
      <c r="F401" s="312"/>
      <c r="G401" s="330"/>
      <c r="H401" s="330"/>
      <c r="J401" s="324"/>
      <c r="L401" s="330"/>
      <c r="AD401" s="380">
        <f>SUMIF('pdc2019'!$G$8:$G$1161,'CE MINISTERIALE 2019'!$B401,'pdc2019'!$P$8:$P$1161)</f>
        <v>38801000</v>
      </c>
    </row>
    <row r="402" spans="1:30" s="337" customFormat="1" ht="24.95" customHeight="1">
      <c r="A402" s="472"/>
      <c r="B402" s="335" t="s">
        <v>1354</v>
      </c>
      <c r="C402" s="336" t="s">
        <v>1355</v>
      </c>
      <c r="D402" s="380">
        <f>SUMIF('pdc2019'!$G$8:$G$1161,'CE MINISTERIALE 2019'!$B402,'pdc2019'!$Q$8:$Q$1161)</f>
        <v>0</v>
      </c>
      <c r="E402" s="311"/>
      <c r="F402" s="312"/>
      <c r="G402" s="330"/>
      <c r="H402" s="330"/>
      <c r="J402" s="324"/>
      <c r="L402" s="330"/>
      <c r="AD402" s="380">
        <f>SUMIF('pdc2019'!$G$8:$G$1161,'CE MINISTERIALE 2019'!$B402,'pdc2019'!$P$8:$P$1161)</f>
        <v>0</v>
      </c>
    </row>
    <row r="403" spans="1:30" s="337" customFormat="1" ht="24.95" customHeight="1">
      <c r="A403" s="345"/>
      <c r="B403" s="325" t="s">
        <v>1356</v>
      </c>
      <c r="C403" s="326" t="s">
        <v>1357</v>
      </c>
      <c r="D403" s="327">
        <f>+D404+D408</f>
        <v>3745000</v>
      </c>
      <c r="E403" s="311"/>
      <c r="F403" s="329"/>
      <c r="G403" s="330"/>
      <c r="H403" s="330"/>
      <c r="J403" s="324"/>
      <c r="L403" s="330"/>
      <c r="AD403" s="327">
        <f>+AD404+AD408</f>
        <v>3313000</v>
      </c>
    </row>
    <row r="404" spans="1:30" s="337" customFormat="1" ht="24.95" customHeight="1">
      <c r="A404" s="345"/>
      <c r="B404" s="331" t="s">
        <v>1358</v>
      </c>
      <c r="C404" s="332" t="s">
        <v>560</v>
      </c>
      <c r="D404" s="327">
        <f>SUM(D405:D407)</f>
        <v>1825000</v>
      </c>
      <c r="E404" s="311"/>
      <c r="F404" s="329"/>
      <c r="G404" s="330"/>
      <c r="H404" s="330"/>
      <c r="J404" s="324"/>
      <c r="L404" s="330"/>
      <c r="AD404" s="327">
        <f>SUM(AD405:AD407)</f>
        <v>1515000</v>
      </c>
    </row>
    <row r="405" spans="1:30" s="337" customFormat="1" ht="24.95" customHeight="1">
      <c r="A405" s="472"/>
      <c r="B405" s="335" t="s">
        <v>1359</v>
      </c>
      <c r="C405" s="336" t="s">
        <v>1360</v>
      </c>
      <c r="D405" s="380">
        <f>SUMIF('pdc2019'!$G$8:$G$1161,'CE MINISTERIALE 2019'!$B405,'pdc2019'!$Q$8:$Q$1161)</f>
        <v>1825000</v>
      </c>
      <c r="E405" s="311"/>
      <c r="F405" s="312"/>
      <c r="G405" s="330"/>
      <c r="H405" s="330"/>
      <c r="J405" s="324"/>
      <c r="L405" s="330"/>
      <c r="AD405" s="380">
        <f>SUMIF('pdc2019'!$G$8:$G$1161,'CE MINISTERIALE 2019'!$B405,'pdc2019'!$P$8:$P$1161)</f>
        <v>1515000</v>
      </c>
    </row>
    <row r="406" spans="1:30" s="337" customFormat="1" ht="24.95" customHeight="1">
      <c r="A406" s="472"/>
      <c r="B406" s="335" t="s">
        <v>1361</v>
      </c>
      <c r="C406" s="336" t="s">
        <v>1362</v>
      </c>
      <c r="D406" s="380">
        <f>SUMIF('pdc2019'!$G$8:$G$1161,'CE MINISTERIALE 2019'!$B406,'pdc2019'!$Q$8:$Q$1161)</f>
        <v>0</v>
      </c>
      <c r="E406" s="311"/>
      <c r="F406" s="312"/>
      <c r="G406" s="330"/>
      <c r="H406" s="330"/>
      <c r="J406" s="324"/>
      <c r="L406" s="330"/>
      <c r="AD406" s="380">
        <f>SUMIF('pdc2019'!$G$8:$G$1161,'CE MINISTERIALE 2019'!$B406,'pdc2019'!$P$8:$P$1161)</f>
        <v>0</v>
      </c>
    </row>
    <row r="407" spans="1:30" s="337" customFormat="1" ht="24.95" customHeight="1">
      <c r="A407" s="472"/>
      <c r="B407" s="335" t="s">
        <v>1363</v>
      </c>
      <c r="C407" s="336" t="s">
        <v>1364</v>
      </c>
      <c r="D407" s="380">
        <f>SUMIF('pdc2019'!$G$8:$G$1161,'CE MINISTERIALE 2019'!$B407,'pdc2019'!$Q$8:$Q$1161)</f>
        <v>0</v>
      </c>
      <c r="E407" s="311"/>
      <c r="F407" s="312"/>
      <c r="G407" s="330"/>
      <c r="H407" s="330"/>
      <c r="J407" s="324"/>
      <c r="L407" s="330"/>
      <c r="AD407" s="380">
        <f>SUMIF('pdc2019'!$G$8:$G$1161,'CE MINISTERIALE 2019'!$B407,'pdc2019'!$P$8:$P$1161)</f>
        <v>0</v>
      </c>
    </row>
    <row r="408" spans="1:30" s="337" customFormat="1" ht="24.95" customHeight="1">
      <c r="A408" s="345"/>
      <c r="B408" s="331" t="s">
        <v>1365</v>
      </c>
      <c r="C408" s="332" t="s">
        <v>1366</v>
      </c>
      <c r="D408" s="327">
        <f>SUM(D409:D411)</f>
        <v>1920000</v>
      </c>
      <c r="E408" s="311"/>
      <c r="F408" s="329"/>
      <c r="G408" s="330"/>
      <c r="H408" s="330"/>
      <c r="J408" s="324"/>
      <c r="L408" s="330"/>
      <c r="AD408" s="327">
        <f>SUM(AD409:AD411)</f>
        <v>1798000</v>
      </c>
    </row>
    <row r="409" spans="1:30" s="337" customFormat="1" ht="24.95" customHeight="1">
      <c r="A409" s="472"/>
      <c r="B409" s="335" t="s">
        <v>1367</v>
      </c>
      <c r="C409" s="336" t="s">
        <v>1368</v>
      </c>
      <c r="D409" s="380">
        <f>SUMIF('pdc2019'!$G$8:$G$1161,'CE MINISTERIALE 2019'!$B409,'pdc2019'!$Q$8:$Q$1161)</f>
        <v>1617000</v>
      </c>
      <c r="E409" s="311"/>
      <c r="F409" s="312"/>
      <c r="G409" s="330"/>
      <c r="H409" s="330"/>
      <c r="J409" s="324"/>
      <c r="L409" s="330"/>
      <c r="AD409" s="380">
        <f>SUMIF('pdc2019'!$G$8:$G$1161,'CE MINISTERIALE 2019'!$B409,'pdc2019'!$P$8:$P$1161)</f>
        <v>1495000</v>
      </c>
    </row>
    <row r="410" spans="1:30" s="337" customFormat="1" ht="24.95" customHeight="1">
      <c r="A410" s="472"/>
      <c r="B410" s="335" t="s">
        <v>1369</v>
      </c>
      <c r="C410" s="336" t="s">
        <v>1370</v>
      </c>
      <c r="D410" s="380">
        <f>SUMIF('pdc2019'!$G$8:$G$1161,'CE MINISTERIALE 2019'!$B410,'pdc2019'!$Q$8:$Q$1161)</f>
        <v>303000</v>
      </c>
      <c r="E410" s="311"/>
      <c r="F410" s="312"/>
      <c r="G410" s="330"/>
      <c r="H410" s="330"/>
      <c r="J410" s="324"/>
      <c r="L410" s="330"/>
      <c r="AD410" s="380">
        <f>SUMIF('pdc2019'!$G$8:$G$1161,'CE MINISTERIALE 2019'!$B410,'pdc2019'!$P$8:$P$1161)</f>
        <v>303000</v>
      </c>
    </row>
    <row r="411" spans="1:30" s="337" customFormat="1" ht="24.95" customHeight="1">
      <c r="A411" s="472"/>
      <c r="B411" s="335" t="s">
        <v>1371</v>
      </c>
      <c r="C411" s="336" t="s">
        <v>1372</v>
      </c>
      <c r="D411" s="380">
        <f>SUMIF('pdc2019'!$G$8:$G$1161,'CE MINISTERIALE 2019'!$B411,'pdc2019'!$Q$8:$Q$1161)</f>
        <v>0</v>
      </c>
      <c r="E411" s="311"/>
      <c r="F411" s="312"/>
      <c r="G411" s="330"/>
      <c r="H411" s="330"/>
      <c r="J411" s="324"/>
      <c r="L411" s="330"/>
      <c r="AD411" s="380">
        <f>SUMIF('pdc2019'!$G$8:$G$1161,'CE MINISTERIALE 2019'!$B411,'pdc2019'!$P$8:$P$1161)</f>
        <v>0</v>
      </c>
    </row>
    <row r="412" spans="1:30" s="337" customFormat="1" ht="24.95" customHeight="1">
      <c r="A412" s="345"/>
      <c r="B412" s="325" t="s">
        <v>1373</v>
      </c>
      <c r="C412" s="326" t="s">
        <v>1374</v>
      </c>
      <c r="D412" s="327">
        <f>+D413+D417</f>
        <v>85910000</v>
      </c>
      <c r="E412" s="311"/>
      <c r="F412" s="329"/>
      <c r="G412" s="330"/>
      <c r="H412" s="330"/>
      <c r="J412" s="324"/>
      <c r="L412" s="330"/>
      <c r="AD412" s="327">
        <f>+AD413+AD417</f>
        <v>84784000</v>
      </c>
    </row>
    <row r="413" spans="1:30" s="337" customFormat="1" ht="24.95" customHeight="1">
      <c r="A413" s="345"/>
      <c r="B413" s="331" t="s">
        <v>1375</v>
      </c>
      <c r="C413" s="332" t="s">
        <v>1376</v>
      </c>
      <c r="D413" s="327">
        <f>SUM(D414:D416)</f>
        <v>1354000</v>
      </c>
      <c r="E413" s="311"/>
      <c r="F413" s="329"/>
      <c r="G413" s="330"/>
      <c r="H413" s="330"/>
      <c r="J413" s="324"/>
      <c r="L413" s="330"/>
      <c r="AD413" s="327">
        <f>SUM(AD414:AD416)</f>
        <v>584000</v>
      </c>
    </row>
    <row r="414" spans="1:30" s="337" customFormat="1" ht="24.95" customHeight="1">
      <c r="A414" s="472"/>
      <c r="B414" s="335" t="s">
        <v>1377</v>
      </c>
      <c r="C414" s="336" t="s">
        <v>1378</v>
      </c>
      <c r="D414" s="380">
        <f>SUMIF('pdc2019'!$G$8:$G$1161,'CE MINISTERIALE 2019'!$B414,'pdc2019'!$Q$8:$Q$1161)</f>
        <v>1354000</v>
      </c>
      <c r="E414" s="311"/>
      <c r="F414" s="312"/>
      <c r="G414" s="330"/>
      <c r="H414" s="330"/>
      <c r="J414" s="324"/>
      <c r="L414" s="330"/>
      <c r="AD414" s="380">
        <f>SUMIF('pdc2019'!$G$8:$G$1161,'CE MINISTERIALE 2019'!$B414,'pdc2019'!$P$8:$P$1161)</f>
        <v>584000</v>
      </c>
    </row>
    <row r="415" spans="1:30" s="337" customFormat="1" ht="24.95" customHeight="1">
      <c r="A415" s="472"/>
      <c r="B415" s="335" t="s">
        <v>1379</v>
      </c>
      <c r="C415" s="336" t="s">
        <v>1380</v>
      </c>
      <c r="D415" s="380">
        <f>SUMIF('pdc2019'!$G$8:$G$1161,'CE MINISTERIALE 2019'!$B415,'pdc2019'!$Q$8:$Q$1161)</f>
        <v>0</v>
      </c>
      <c r="E415" s="311"/>
      <c r="F415" s="312"/>
      <c r="G415" s="330"/>
      <c r="H415" s="330"/>
      <c r="J415" s="324"/>
      <c r="L415" s="330"/>
      <c r="AD415" s="380">
        <f>SUMIF('pdc2019'!$G$8:$G$1161,'CE MINISTERIALE 2019'!$B415,'pdc2019'!$P$8:$P$1161)</f>
        <v>0</v>
      </c>
    </row>
    <row r="416" spans="1:30" s="337" customFormat="1" ht="24.95" customHeight="1">
      <c r="A416" s="472"/>
      <c r="B416" s="335" t="s">
        <v>1381</v>
      </c>
      <c r="C416" s="336" t="s">
        <v>307</v>
      </c>
      <c r="D416" s="380">
        <f>SUMIF('pdc2019'!$G$8:$G$1161,'CE MINISTERIALE 2019'!$B416,'pdc2019'!$Q$8:$Q$1161)</f>
        <v>0</v>
      </c>
      <c r="E416" s="311"/>
      <c r="F416" s="312"/>
      <c r="G416" s="330"/>
      <c r="H416" s="330"/>
      <c r="J416" s="324"/>
      <c r="L416" s="330"/>
      <c r="AD416" s="380">
        <f>SUMIF('pdc2019'!$G$8:$G$1161,'CE MINISTERIALE 2019'!$B416,'pdc2019'!$P$8:$P$1161)</f>
        <v>0</v>
      </c>
    </row>
    <row r="417" spans="1:30" s="337" customFormat="1" ht="24.95" customHeight="1">
      <c r="A417" s="345"/>
      <c r="B417" s="331" t="s">
        <v>308</v>
      </c>
      <c r="C417" s="332" t="s">
        <v>1073</v>
      </c>
      <c r="D417" s="327">
        <f>SUM(D418:D420)</f>
        <v>84556000</v>
      </c>
      <c r="E417" s="311"/>
      <c r="F417" s="329"/>
      <c r="G417" s="330"/>
      <c r="H417" s="330"/>
      <c r="J417" s="324"/>
      <c r="L417" s="330"/>
      <c r="AD417" s="327">
        <f>SUM(AD418:AD420)</f>
        <v>84200000</v>
      </c>
    </row>
    <row r="418" spans="1:30" s="337" customFormat="1" ht="24.95" customHeight="1">
      <c r="A418" s="472"/>
      <c r="B418" s="335" t="s">
        <v>1074</v>
      </c>
      <c r="C418" s="336" t="s">
        <v>1075</v>
      </c>
      <c r="D418" s="380">
        <f>SUMIF('pdc2019'!$G$8:$G$1161,'CE MINISTERIALE 2019'!$B418,'pdc2019'!$Q$8:$Q$1161)</f>
        <v>80208000</v>
      </c>
      <c r="E418" s="311"/>
      <c r="F418" s="312"/>
      <c r="G418" s="330"/>
      <c r="H418" s="330"/>
      <c r="J418" s="324"/>
      <c r="L418" s="330"/>
      <c r="AD418" s="380">
        <f>SUMIF('pdc2019'!$G$8:$G$1161,'CE MINISTERIALE 2019'!$B418,'pdc2019'!$P$8:$P$1161)</f>
        <v>79875000</v>
      </c>
    </row>
    <row r="419" spans="1:30" s="337" customFormat="1" ht="24.95" customHeight="1">
      <c r="A419" s="472"/>
      <c r="B419" s="335" t="s">
        <v>1076</v>
      </c>
      <c r="C419" s="336" t="s">
        <v>1077</v>
      </c>
      <c r="D419" s="380">
        <f>SUMIF('pdc2019'!$G$8:$G$1161,'CE MINISTERIALE 2019'!$B419,'pdc2019'!$Q$8:$Q$1161)</f>
        <v>4348000</v>
      </c>
      <c r="E419" s="311"/>
      <c r="F419" s="312"/>
      <c r="G419" s="330"/>
      <c r="H419" s="330"/>
      <c r="J419" s="324"/>
      <c r="L419" s="330"/>
      <c r="AD419" s="380">
        <f>SUMIF('pdc2019'!$G$8:$G$1161,'CE MINISTERIALE 2019'!$B419,'pdc2019'!$P$8:$P$1161)</f>
        <v>4325000</v>
      </c>
    </row>
    <row r="420" spans="1:30" s="337" customFormat="1" ht="24.95" customHeight="1">
      <c r="A420" s="472"/>
      <c r="B420" s="335" t="s">
        <v>1078</v>
      </c>
      <c r="C420" s="336" t="s">
        <v>1079</v>
      </c>
      <c r="D420" s="380">
        <f>SUMIF('pdc2019'!$G$8:$G$1161,'CE MINISTERIALE 2019'!$B420,'pdc2019'!$Q$8:$Q$1161)</f>
        <v>0</v>
      </c>
      <c r="E420" s="311"/>
      <c r="F420" s="312"/>
      <c r="G420" s="330"/>
      <c r="H420" s="330"/>
      <c r="J420" s="324"/>
      <c r="L420" s="330"/>
      <c r="AD420" s="380">
        <f>SUMIF('pdc2019'!$G$8:$G$1161,'CE MINISTERIALE 2019'!$B420,'pdc2019'!$P$8:$P$1161)</f>
        <v>0</v>
      </c>
    </row>
    <row r="421" spans="1:30" s="337" customFormat="1" ht="24.95" customHeight="1">
      <c r="A421" s="345"/>
      <c r="B421" s="325" t="s">
        <v>1080</v>
      </c>
      <c r="C421" s="326" t="s">
        <v>1081</v>
      </c>
      <c r="D421" s="327">
        <f>+D422+D426</f>
        <v>58382000</v>
      </c>
      <c r="E421" s="311"/>
      <c r="F421" s="329"/>
      <c r="G421" s="330"/>
      <c r="H421" s="330"/>
      <c r="J421" s="324"/>
      <c r="L421" s="330"/>
      <c r="AD421" s="327">
        <f>+AD422+AD426</f>
        <v>55708000</v>
      </c>
    </row>
    <row r="422" spans="1:30" s="337" customFormat="1" ht="24.95" customHeight="1">
      <c r="A422" s="345"/>
      <c r="B422" s="331" t="s">
        <v>1082</v>
      </c>
      <c r="C422" s="332" t="s">
        <v>1083</v>
      </c>
      <c r="D422" s="327">
        <f>SUM(D423:D425)</f>
        <v>6959000</v>
      </c>
      <c r="E422" s="311"/>
      <c r="F422" s="329"/>
      <c r="G422" s="330"/>
      <c r="H422" s="330"/>
      <c r="J422" s="324"/>
      <c r="L422" s="330"/>
      <c r="AD422" s="327">
        <f>SUM(AD423:AD425)</f>
        <v>7070000</v>
      </c>
    </row>
    <row r="423" spans="1:30" s="337" customFormat="1" ht="24.95" customHeight="1">
      <c r="A423" s="472"/>
      <c r="B423" s="335" t="s">
        <v>1084</v>
      </c>
      <c r="C423" s="336" t="s">
        <v>1085</v>
      </c>
      <c r="D423" s="380">
        <f>SUMIF('pdc2019'!$G$8:$G$1161,'CE MINISTERIALE 2019'!$B423,'pdc2019'!$Q$8:$Q$1161)</f>
        <v>6724000</v>
      </c>
      <c r="E423" s="311"/>
      <c r="F423" s="312"/>
      <c r="G423" s="330"/>
      <c r="H423" s="330"/>
      <c r="J423" s="324"/>
      <c r="L423" s="330"/>
      <c r="AD423" s="380">
        <f>SUMIF('pdc2019'!$G$8:$G$1161,'CE MINISTERIALE 2019'!$B423,'pdc2019'!$P$8:$P$1161)</f>
        <v>6833000</v>
      </c>
    </row>
    <row r="424" spans="1:30" s="337" customFormat="1" ht="24.95" customHeight="1">
      <c r="A424" s="472"/>
      <c r="B424" s="335" t="s">
        <v>1086</v>
      </c>
      <c r="C424" s="336" t="s">
        <v>1087</v>
      </c>
      <c r="D424" s="380">
        <f>SUMIF('pdc2019'!$G$8:$G$1161,'CE MINISTERIALE 2019'!$B424,'pdc2019'!$Q$8:$Q$1161)</f>
        <v>235000</v>
      </c>
      <c r="E424" s="311"/>
      <c r="F424" s="312"/>
      <c r="G424" s="330"/>
      <c r="H424" s="330"/>
      <c r="J424" s="324"/>
      <c r="L424" s="330"/>
      <c r="AD424" s="380">
        <f>SUMIF('pdc2019'!$G$8:$G$1161,'CE MINISTERIALE 2019'!$B424,'pdc2019'!$P$8:$P$1161)</f>
        <v>237000</v>
      </c>
    </row>
    <row r="425" spans="1:30" s="337" customFormat="1" ht="24.95" customHeight="1">
      <c r="A425" s="472"/>
      <c r="B425" s="335" t="s">
        <v>1088</v>
      </c>
      <c r="C425" s="336" t="s">
        <v>1089</v>
      </c>
      <c r="D425" s="380">
        <f>SUMIF('pdc2019'!$G$8:$G$1161,'CE MINISTERIALE 2019'!$B425,'pdc2019'!$Q$8:$Q$1161)</f>
        <v>0</v>
      </c>
      <c r="E425" s="311"/>
      <c r="F425" s="312"/>
      <c r="G425" s="330"/>
      <c r="H425" s="330"/>
      <c r="J425" s="324"/>
      <c r="L425" s="330"/>
      <c r="AD425" s="380">
        <f>SUMIF('pdc2019'!$G$8:$G$1161,'CE MINISTERIALE 2019'!$B425,'pdc2019'!$P$8:$P$1161)</f>
        <v>0</v>
      </c>
    </row>
    <row r="426" spans="1:30" s="337" customFormat="1" ht="24.95" customHeight="1">
      <c r="A426" s="345"/>
      <c r="B426" s="331" t="s">
        <v>1090</v>
      </c>
      <c r="C426" s="332" t="s">
        <v>1091</v>
      </c>
      <c r="D426" s="327">
        <f>SUM(D427:D429)</f>
        <v>51423000</v>
      </c>
      <c r="E426" s="311"/>
      <c r="F426" s="329"/>
      <c r="G426" s="330"/>
      <c r="H426" s="330"/>
      <c r="J426" s="324"/>
      <c r="L426" s="330"/>
      <c r="AD426" s="327">
        <f>SUM(AD427:AD429)</f>
        <v>48638000</v>
      </c>
    </row>
    <row r="427" spans="1:30" s="337" customFormat="1" ht="24.95" customHeight="1">
      <c r="A427" s="472"/>
      <c r="B427" s="335" t="s">
        <v>1092</v>
      </c>
      <c r="C427" s="336" t="s">
        <v>1093</v>
      </c>
      <c r="D427" s="380">
        <f>SUMIF('pdc2019'!$G$8:$G$1161,'CE MINISTERIALE 2019'!$B427,'pdc2019'!$Q$8:$Q$1161)</f>
        <v>46868000</v>
      </c>
      <c r="E427" s="311"/>
      <c r="F427" s="312"/>
      <c r="G427" s="330"/>
      <c r="H427" s="330"/>
      <c r="J427" s="324"/>
      <c r="L427" s="330"/>
      <c r="AD427" s="380">
        <f>SUMIF('pdc2019'!$G$8:$G$1161,'CE MINISTERIALE 2019'!$B427,'pdc2019'!$P$8:$P$1161)</f>
        <v>45216000</v>
      </c>
    </row>
    <row r="428" spans="1:30" s="337" customFormat="1" ht="24.95" customHeight="1">
      <c r="A428" s="472"/>
      <c r="B428" s="335" t="s">
        <v>1094</v>
      </c>
      <c r="C428" s="336" t="s">
        <v>1095</v>
      </c>
      <c r="D428" s="380">
        <f>SUMIF('pdc2019'!$G$8:$G$1161,'CE MINISTERIALE 2019'!$B428,'pdc2019'!$Q$8:$Q$1161)</f>
        <v>4555000</v>
      </c>
      <c r="E428" s="311"/>
      <c r="F428" s="312"/>
      <c r="G428" s="330"/>
      <c r="H428" s="330"/>
      <c r="J428" s="324"/>
      <c r="L428" s="330"/>
      <c r="AD428" s="380">
        <f>SUMIF('pdc2019'!$G$8:$G$1161,'CE MINISTERIALE 2019'!$B428,'pdc2019'!$P$8:$P$1161)</f>
        <v>3422000</v>
      </c>
    </row>
    <row r="429" spans="1:30" s="337" customFormat="1" ht="24.95" customHeight="1">
      <c r="A429" s="472"/>
      <c r="B429" s="335" t="s">
        <v>1096</v>
      </c>
      <c r="C429" s="336" t="s">
        <v>1097</v>
      </c>
      <c r="D429" s="380">
        <f>SUMIF('pdc2019'!$G$8:$G$1161,'CE MINISTERIALE 2019'!$B429,'pdc2019'!$Q$8:$Q$1161)</f>
        <v>0</v>
      </c>
      <c r="E429" s="311"/>
      <c r="F429" s="312"/>
      <c r="G429" s="330"/>
      <c r="H429" s="330"/>
      <c r="J429" s="324"/>
      <c r="L429" s="330"/>
      <c r="AD429" s="380">
        <f>SUMIF('pdc2019'!$G$8:$G$1161,'CE MINISTERIALE 2019'!$B429,'pdc2019'!$P$8:$P$1161)</f>
        <v>0</v>
      </c>
    </row>
    <row r="430" spans="1:30" s="337" customFormat="1" ht="24.95" customHeight="1">
      <c r="A430" s="345"/>
      <c r="B430" s="325" t="s">
        <v>1098</v>
      </c>
      <c r="C430" s="326" t="s">
        <v>1099</v>
      </c>
      <c r="D430" s="327">
        <f>+D431+D432+D433</f>
        <v>3175000</v>
      </c>
      <c r="E430" s="311"/>
      <c r="F430" s="329"/>
      <c r="G430" s="330"/>
      <c r="H430" s="330"/>
      <c r="J430" s="324"/>
      <c r="L430" s="330"/>
      <c r="AD430" s="327">
        <f>+AD431+AD432+AD433</f>
        <v>2917000</v>
      </c>
    </row>
    <row r="431" spans="1:30" s="337" customFormat="1" ht="24.95" customHeight="1">
      <c r="A431" s="345"/>
      <c r="B431" s="331" t="s">
        <v>1100</v>
      </c>
      <c r="C431" s="332" t="s">
        <v>1101</v>
      </c>
      <c r="D431" s="380">
        <f>SUMIF('pdc2019'!$G$8:$G$1161,'CE MINISTERIALE 2019'!$B431,'pdc2019'!$Q$8:$Q$1161)</f>
        <v>567000</v>
      </c>
      <c r="E431" s="311"/>
      <c r="F431" s="312"/>
      <c r="G431" s="330"/>
      <c r="H431" s="330"/>
      <c r="J431" s="324"/>
      <c r="L431" s="330"/>
      <c r="AD431" s="380">
        <f>SUMIF('pdc2019'!$G$8:$G$1161,'CE MINISTERIALE 2019'!$B431,'pdc2019'!$P$8:$P$1161)</f>
        <v>567000</v>
      </c>
    </row>
    <row r="432" spans="1:30" s="337" customFormat="1" ht="24.95" customHeight="1">
      <c r="A432" s="345"/>
      <c r="B432" s="331" t="s">
        <v>1102</v>
      </c>
      <c r="C432" s="332" t="s">
        <v>1103</v>
      </c>
      <c r="D432" s="380">
        <f>SUMIF('pdc2019'!$G$8:$G$1161,'CE MINISTERIALE 2019'!$B432,'pdc2019'!$Q$8:$Q$1161)</f>
        <v>5000</v>
      </c>
      <c r="E432" s="311"/>
      <c r="F432" s="312"/>
      <c r="G432" s="330"/>
      <c r="H432" s="330"/>
      <c r="J432" s="324"/>
      <c r="L432" s="330"/>
      <c r="AD432" s="380">
        <f>SUMIF('pdc2019'!$G$8:$G$1161,'CE MINISTERIALE 2019'!$B432,'pdc2019'!$P$8:$P$1161)</f>
        <v>5000</v>
      </c>
    </row>
    <row r="433" spans="1:30" s="337" customFormat="1" ht="24.95" customHeight="1">
      <c r="A433" s="345"/>
      <c r="B433" s="331" t="s">
        <v>1104</v>
      </c>
      <c r="C433" s="332" t="s">
        <v>1105</v>
      </c>
      <c r="D433" s="327">
        <f>+D434+D435+D436+D437</f>
        <v>2603000</v>
      </c>
      <c r="E433" s="311"/>
      <c r="F433" s="329"/>
      <c r="G433" s="330"/>
      <c r="H433" s="330"/>
      <c r="J433" s="324"/>
      <c r="L433" s="330"/>
      <c r="AD433" s="327">
        <f>+AD434+AD435+AD436+AD437</f>
        <v>2345000</v>
      </c>
    </row>
    <row r="434" spans="1:30" s="337" customFormat="1" ht="24.95" customHeight="1">
      <c r="A434" s="345"/>
      <c r="B434" s="335" t="s">
        <v>1106</v>
      </c>
      <c r="C434" s="336" t="s">
        <v>1107</v>
      </c>
      <c r="D434" s="380">
        <f>SUMIF('pdc2019'!$G$8:$G$1161,'CE MINISTERIALE 2019'!$B434,'pdc2019'!$Q$8:$Q$1161)</f>
        <v>1636000</v>
      </c>
      <c r="E434" s="311"/>
      <c r="F434" s="312"/>
      <c r="G434" s="330"/>
      <c r="H434" s="330"/>
      <c r="J434" s="324"/>
      <c r="L434" s="330"/>
      <c r="AD434" s="380">
        <f>SUMIF('pdc2019'!$G$8:$G$1161,'CE MINISTERIALE 2019'!$B434,'pdc2019'!$P$8:$P$1161)</f>
        <v>1636000</v>
      </c>
    </row>
    <row r="435" spans="1:30" s="337" customFormat="1" ht="24.95" customHeight="1">
      <c r="A435" s="472"/>
      <c r="B435" s="335" t="s">
        <v>1108</v>
      </c>
      <c r="C435" s="336" t="s">
        <v>1109</v>
      </c>
      <c r="D435" s="380">
        <f>SUMIF('pdc2019'!$G$8:$G$1161,'CE MINISTERIALE 2019'!$B435,'pdc2019'!$Q$8:$Q$1161)</f>
        <v>967000</v>
      </c>
      <c r="E435" s="311"/>
      <c r="F435" s="312"/>
      <c r="G435" s="330"/>
      <c r="H435" s="330"/>
      <c r="J435" s="324"/>
      <c r="L435" s="330"/>
      <c r="AD435" s="380">
        <f>SUMIF('pdc2019'!$G$8:$G$1161,'CE MINISTERIALE 2019'!$B435,'pdc2019'!$P$8:$P$1161)</f>
        <v>709000</v>
      </c>
    </row>
    <row r="436" spans="1:30" s="346" customFormat="1" ht="24.95" customHeight="1">
      <c r="A436" s="472" t="s">
        <v>296</v>
      </c>
      <c r="B436" s="335" t="s">
        <v>4611</v>
      </c>
      <c r="C436" s="336" t="s">
        <v>4612</v>
      </c>
      <c r="D436" s="380">
        <f>SUMIF('pdc2019'!$G$8:$G$1161,'CE MINISTERIALE 2019'!$B436,'pdc2019'!$Q$8:$Q$1161)</f>
        <v>0</v>
      </c>
      <c r="E436" s="311"/>
      <c r="F436" s="311"/>
      <c r="G436" s="330"/>
      <c r="H436" s="330"/>
      <c r="J436" s="324"/>
      <c r="L436" s="330"/>
      <c r="AD436" s="380">
        <f>SUMIF('pdc2019'!$G$8:$G$1161,'CE MINISTERIALE 2019'!$B436,'pdc2019'!$P$8:$P$1161)</f>
        <v>0</v>
      </c>
    </row>
    <row r="437" spans="1:30" s="346" customFormat="1" ht="24.95" customHeight="1">
      <c r="A437" s="472"/>
      <c r="B437" s="335" t="s">
        <v>4613</v>
      </c>
      <c r="C437" s="336" t="s">
        <v>4614</v>
      </c>
      <c r="D437" s="380">
        <f>SUMIF('pdc2019'!$G$8:$G$1161,'CE MINISTERIALE 2019'!$B437,'pdc2019'!$Q$8:$Q$1161)</f>
        <v>0</v>
      </c>
      <c r="E437" s="311"/>
      <c r="F437" s="311"/>
      <c r="G437" s="330"/>
      <c r="H437" s="330"/>
      <c r="J437" s="324"/>
      <c r="L437" s="330"/>
      <c r="AD437" s="380">
        <f>SUMIF('pdc2019'!$G$8:$G$1161,'CE MINISTERIALE 2019'!$B437,'pdc2019'!$P$8:$P$1161)</f>
        <v>0</v>
      </c>
    </row>
    <row r="438" spans="1:30" s="337" customFormat="1" ht="24.95" customHeight="1">
      <c r="A438" s="345"/>
      <c r="B438" s="353" t="s">
        <v>1110</v>
      </c>
      <c r="C438" s="354" t="s">
        <v>1111</v>
      </c>
      <c r="D438" s="327">
        <f>+D439+D440</f>
        <v>27727000</v>
      </c>
      <c r="E438" s="311"/>
      <c r="F438" s="329"/>
      <c r="G438" s="330"/>
      <c r="H438" s="330"/>
      <c r="J438" s="324"/>
      <c r="L438" s="330"/>
      <c r="AD438" s="327">
        <f>+AD439+AD440</f>
        <v>26245000</v>
      </c>
    </row>
    <row r="439" spans="1:30" s="337" customFormat="1" ht="24.95" customHeight="1">
      <c r="A439" s="345"/>
      <c r="B439" s="325" t="s">
        <v>1112</v>
      </c>
      <c r="C439" s="326" t="s">
        <v>1113</v>
      </c>
      <c r="D439" s="380">
        <f>SUMIF('pdc2019'!$G$8:$G$1161,'CE MINISTERIALE 2019'!$B439,'pdc2019'!$Q$8:$Q$1161)</f>
        <v>11158000</v>
      </c>
      <c r="E439" s="311"/>
      <c r="F439" s="312"/>
      <c r="G439" s="330"/>
      <c r="H439" s="330"/>
      <c r="J439" s="324"/>
      <c r="L439" s="330"/>
      <c r="AD439" s="380">
        <f>SUMIF('pdc2019'!$G$8:$G$1161,'CE MINISTERIALE 2019'!$B439,'pdc2019'!$P$8:$P$1161)</f>
        <v>10532000</v>
      </c>
    </row>
    <row r="440" spans="1:30" s="337" customFormat="1" ht="24.95" customHeight="1">
      <c r="A440" s="345"/>
      <c r="B440" s="325" t="s">
        <v>1114</v>
      </c>
      <c r="C440" s="326" t="s">
        <v>1115</v>
      </c>
      <c r="D440" s="327">
        <f>+D441+D444</f>
        <v>16569000</v>
      </c>
      <c r="E440" s="311"/>
      <c r="F440" s="329"/>
      <c r="G440" s="330"/>
      <c r="H440" s="330"/>
      <c r="J440" s="324"/>
      <c r="L440" s="330"/>
      <c r="AD440" s="327">
        <f>+AD441+AD444</f>
        <v>15713000</v>
      </c>
    </row>
    <row r="441" spans="1:30" s="312" customFormat="1" ht="24.95" customHeight="1">
      <c r="A441" s="342"/>
      <c r="B441" s="331" t="s">
        <v>1116</v>
      </c>
      <c r="C441" s="332" t="s">
        <v>4615</v>
      </c>
      <c r="D441" s="327">
        <f>+D442+D443</f>
        <v>0</v>
      </c>
      <c r="E441" s="311"/>
      <c r="F441" s="329"/>
      <c r="G441" s="330"/>
      <c r="H441" s="330"/>
      <c r="J441" s="324"/>
      <c r="L441" s="330"/>
      <c r="AD441" s="327">
        <f>+AD442+AD443</f>
        <v>0</v>
      </c>
    </row>
    <row r="442" spans="1:30" s="312" customFormat="1" ht="24.95" customHeight="1">
      <c r="A442" s="342"/>
      <c r="B442" s="335" t="s">
        <v>1117</v>
      </c>
      <c r="C442" s="336" t="s">
        <v>4616</v>
      </c>
      <c r="D442" s="380">
        <f>SUMIF('pdc2019'!$G$8:$G$1161,'CE MINISTERIALE 2019'!$B442,'pdc2019'!$Q$8:$Q$1161)</f>
        <v>0</v>
      </c>
      <c r="E442" s="311"/>
      <c r="G442" s="330"/>
      <c r="H442" s="330"/>
      <c r="J442" s="324"/>
      <c r="L442" s="330"/>
      <c r="AD442" s="380">
        <f>SUMIF('pdc2019'!$G$8:$G$1161,'CE MINISTERIALE 2019'!$B442,'pdc2019'!$P$8:$P$1161)</f>
        <v>0</v>
      </c>
    </row>
    <row r="443" spans="1:30" s="312" customFormat="1" ht="24.95" customHeight="1">
      <c r="A443" s="342"/>
      <c r="B443" s="335" t="s">
        <v>1118</v>
      </c>
      <c r="C443" s="336" t="s">
        <v>4617</v>
      </c>
      <c r="D443" s="380">
        <f>SUMIF('pdc2019'!$G$8:$G$1161,'CE MINISTERIALE 2019'!$B443,'pdc2019'!$Q$8:$Q$1161)</f>
        <v>0</v>
      </c>
      <c r="E443" s="311"/>
      <c r="G443" s="330"/>
      <c r="H443" s="330"/>
      <c r="J443" s="324"/>
      <c r="L443" s="330"/>
      <c r="AD443" s="380">
        <f>SUMIF('pdc2019'!$G$8:$G$1161,'CE MINISTERIALE 2019'!$B443,'pdc2019'!$P$8:$P$1161)</f>
        <v>0</v>
      </c>
    </row>
    <row r="444" spans="1:30" s="312" customFormat="1" ht="24.95" customHeight="1">
      <c r="A444" s="342"/>
      <c r="B444" s="325" t="s">
        <v>1119</v>
      </c>
      <c r="C444" s="326" t="s">
        <v>4618</v>
      </c>
      <c r="D444" s="380">
        <f>SUMIF('pdc2019'!$G$8:$G$1161,'CE MINISTERIALE 2019'!$B444,'pdc2019'!$Q$8:$Q$1161)</f>
        <v>16569000</v>
      </c>
      <c r="E444" s="311"/>
      <c r="G444" s="330"/>
      <c r="H444" s="330"/>
      <c r="J444" s="324"/>
      <c r="L444" s="330"/>
      <c r="AD444" s="380">
        <f>SUMIF('pdc2019'!$G$8:$G$1161,'CE MINISTERIALE 2019'!$B444,'pdc2019'!$P$8:$P$1161)</f>
        <v>15713000</v>
      </c>
    </row>
    <row r="445" spans="1:30" s="312" customFormat="1" ht="24.95" customHeight="1">
      <c r="A445" s="342"/>
      <c r="B445" s="325" t="s">
        <v>1120</v>
      </c>
      <c r="C445" s="326" t="s">
        <v>4619</v>
      </c>
      <c r="D445" s="327">
        <f>+D446+D447</f>
        <v>1255000</v>
      </c>
      <c r="E445" s="311"/>
      <c r="F445" s="329"/>
      <c r="G445" s="330"/>
      <c r="H445" s="330"/>
      <c r="J445" s="324"/>
      <c r="L445" s="330"/>
      <c r="AD445" s="327">
        <f>+AD446+AD447</f>
        <v>1255000</v>
      </c>
    </row>
    <row r="446" spans="1:30" s="312" customFormat="1" ht="24.95" customHeight="1">
      <c r="A446" s="342"/>
      <c r="B446" s="331" t="s">
        <v>115</v>
      </c>
      <c r="C446" s="332" t="s">
        <v>4620</v>
      </c>
      <c r="D446" s="380">
        <f>SUMIF('pdc2019'!$G$8:$G$1161,'CE MINISTERIALE 2019'!$B446,'pdc2019'!$Q$8:$Q$1161)</f>
        <v>0</v>
      </c>
      <c r="E446" s="311"/>
      <c r="G446" s="330"/>
      <c r="H446" s="330"/>
      <c r="J446" s="324"/>
      <c r="L446" s="330"/>
      <c r="AD446" s="380">
        <f>SUMIF('pdc2019'!$G$8:$G$1161,'CE MINISTERIALE 2019'!$B446,'pdc2019'!$P$8:$P$1161)</f>
        <v>0</v>
      </c>
    </row>
    <row r="447" spans="1:30" s="312" customFormat="1" ht="24.95" customHeight="1">
      <c r="A447" s="342"/>
      <c r="B447" s="331" t="s">
        <v>116</v>
      </c>
      <c r="C447" s="332" t="s">
        <v>4621</v>
      </c>
      <c r="D447" s="380">
        <f>SUMIF('pdc2019'!$G$8:$G$1161,'CE MINISTERIALE 2019'!$B447,'pdc2019'!$Q$8:$Q$1161)</f>
        <v>1255000</v>
      </c>
      <c r="E447" s="311"/>
      <c r="G447" s="330"/>
      <c r="H447" s="330"/>
      <c r="J447" s="324"/>
      <c r="L447" s="330"/>
      <c r="AD447" s="380">
        <f>SUMIF('pdc2019'!$G$8:$G$1161,'CE MINISTERIALE 2019'!$B447,'pdc2019'!$P$8:$P$1161)</f>
        <v>1255000</v>
      </c>
    </row>
    <row r="448" spans="1:30" s="312" customFormat="1" ht="24.95" customHeight="1">
      <c r="A448" s="342"/>
      <c r="B448" s="325" t="s">
        <v>117</v>
      </c>
      <c r="C448" s="326" t="s">
        <v>4622</v>
      </c>
      <c r="D448" s="327">
        <f>+D449+D458</f>
        <v>162000</v>
      </c>
      <c r="E448" s="311"/>
      <c r="F448" s="329"/>
      <c r="G448" s="330"/>
      <c r="H448" s="330"/>
      <c r="J448" s="324"/>
      <c r="L448" s="330"/>
      <c r="AD448" s="327">
        <f>+AD449+AD458</f>
        <v>162000</v>
      </c>
    </row>
    <row r="449" spans="1:30" s="312" customFormat="1" ht="24.95" customHeight="1">
      <c r="A449" s="342"/>
      <c r="B449" s="331" t="s">
        <v>118</v>
      </c>
      <c r="C449" s="332" t="s">
        <v>4623</v>
      </c>
      <c r="D449" s="327">
        <f>SUM(D450:D457)</f>
        <v>146000</v>
      </c>
      <c r="E449" s="311"/>
      <c r="F449" s="329"/>
      <c r="G449" s="330"/>
      <c r="H449" s="330"/>
      <c r="J449" s="324"/>
      <c r="L449" s="330"/>
      <c r="AC449" s="400" t="s">
        <v>5025</v>
      </c>
      <c r="AD449" s="327">
        <f>SUM(AD450:AD457)</f>
        <v>146000</v>
      </c>
    </row>
    <row r="450" spans="1:30" s="312" customFormat="1" ht="24.95" customHeight="1">
      <c r="A450" s="342"/>
      <c r="B450" s="335" t="s">
        <v>4624</v>
      </c>
      <c r="C450" s="336" t="s">
        <v>4625</v>
      </c>
      <c r="D450" s="380">
        <f>SUMIF('pdc2019'!$G$8:$G$1161,'CE MINISTERIALE 2019'!$B450,'pdc2019'!$Q$8:$Q$1161)</f>
        <v>30000</v>
      </c>
      <c r="E450" s="311"/>
      <c r="G450" s="330"/>
      <c r="H450" s="330"/>
      <c r="J450" s="324"/>
      <c r="L450" s="330"/>
      <c r="AD450" s="380">
        <f>SUMIF('pdc2019'!$G$8:$G$1161,'CE MINISTERIALE 2019'!$B450,'pdc2019'!$P$8:$P$1161)</f>
        <v>30000</v>
      </c>
    </row>
    <row r="451" spans="1:30" s="312" customFormat="1" ht="24.95" customHeight="1">
      <c r="A451" s="342"/>
      <c r="B451" s="335" t="s">
        <v>4626</v>
      </c>
      <c r="C451" s="336" t="s">
        <v>4627</v>
      </c>
      <c r="D451" s="380">
        <f>SUMIF('pdc2019'!$G$8:$G$1161,'CE MINISTERIALE 2019'!$B451,'pdc2019'!$Q$8:$Q$1161)</f>
        <v>0</v>
      </c>
      <c r="E451" s="311"/>
      <c r="G451" s="330"/>
      <c r="H451" s="330"/>
      <c r="J451" s="324"/>
      <c r="L451" s="330"/>
      <c r="AD451" s="380">
        <f>SUMIF('pdc2019'!$G$8:$G$1161,'CE MINISTERIALE 2019'!$B451,'pdc2019'!$P$8:$P$1161)</f>
        <v>0</v>
      </c>
    </row>
    <row r="452" spans="1:30" s="312" customFormat="1" ht="24.95" customHeight="1">
      <c r="A452" s="342"/>
      <c r="B452" s="335" t="s">
        <v>4628</v>
      </c>
      <c r="C452" s="336" t="s">
        <v>4629</v>
      </c>
      <c r="D452" s="380">
        <f>SUMIF('pdc2019'!$G$8:$G$1161,'CE MINISTERIALE 2019'!$B452,'pdc2019'!$Q$8:$Q$1161)</f>
        <v>84000</v>
      </c>
      <c r="E452" s="311"/>
      <c r="G452" s="330"/>
      <c r="H452" s="330"/>
      <c r="J452" s="324"/>
      <c r="L452" s="330"/>
      <c r="AD452" s="380">
        <f>SUMIF('pdc2019'!$G$8:$G$1161,'CE MINISTERIALE 2019'!$B452,'pdc2019'!$P$8:$P$1161)</f>
        <v>84000</v>
      </c>
    </row>
    <row r="453" spans="1:30" s="312" customFormat="1" ht="24.95" customHeight="1">
      <c r="A453" s="342"/>
      <c r="B453" s="335" t="s">
        <v>4630</v>
      </c>
      <c r="C453" s="336" t="s">
        <v>4631</v>
      </c>
      <c r="D453" s="380">
        <f>SUMIF('pdc2019'!$G$8:$G$1161,'CE MINISTERIALE 2019'!$B453,'pdc2019'!$Q$8:$Q$1161)</f>
        <v>4000</v>
      </c>
      <c r="E453" s="311"/>
      <c r="G453" s="330"/>
      <c r="H453" s="330"/>
      <c r="J453" s="324"/>
      <c r="L453" s="330"/>
      <c r="AD453" s="380">
        <f>SUMIF('pdc2019'!$G$8:$G$1161,'CE MINISTERIALE 2019'!$B453,'pdc2019'!$P$8:$P$1161)</f>
        <v>4000</v>
      </c>
    </row>
    <row r="454" spans="1:30" s="312" customFormat="1" ht="24.95" customHeight="1">
      <c r="A454" s="342"/>
      <c r="B454" s="335" t="s">
        <v>4632</v>
      </c>
      <c r="C454" s="336" t="s">
        <v>4633</v>
      </c>
      <c r="D454" s="380">
        <f>SUMIF('pdc2019'!$G$8:$G$1161,'CE MINISTERIALE 2019'!$B454,'pdc2019'!$Q$8:$Q$1161)</f>
        <v>21000</v>
      </c>
      <c r="E454" s="311"/>
      <c r="G454" s="330"/>
      <c r="H454" s="330"/>
      <c r="J454" s="324"/>
      <c r="L454" s="330"/>
      <c r="AD454" s="380">
        <f>SUMIF('pdc2019'!$G$8:$G$1161,'CE MINISTERIALE 2019'!$B454,'pdc2019'!$P$8:$P$1161)</f>
        <v>21000</v>
      </c>
    </row>
    <row r="455" spans="1:30" s="312" customFormat="1" ht="24.95" customHeight="1">
      <c r="A455" s="342"/>
      <c r="B455" s="335" t="s">
        <v>4634</v>
      </c>
      <c r="C455" s="336" t="s">
        <v>4635</v>
      </c>
      <c r="D455" s="380">
        <f>SUMIF('pdc2019'!$G$8:$G$1161,'CE MINISTERIALE 2019'!$B455,'pdc2019'!$Q$8:$Q$1161)</f>
        <v>1000</v>
      </c>
      <c r="E455" s="311"/>
      <c r="G455" s="330"/>
      <c r="H455" s="330"/>
      <c r="J455" s="324"/>
      <c r="L455" s="330"/>
      <c r="AD455" s="380">
        <f>SUMIF('pdc2019'!$G$8:$G$1161,'CE MINISTERIALE 2019'!$B455,'pdc2019'!$P$8:$P$1161)</f>
        <v>1000</v>
      </c>
    </row>
    <row r="456" spans="1:30" s="312" customFormat="1" ht="24.95" customHeight="1">
      <c r="A456" s="342"/>
      <c r="B456" s="335" t="s">
        <v>4636</v>
      </c>
      <c r="C456" s="336" t="s">
        <v>4637</v>
      </c>
      <c r="D456" s="380">
        <f>SUMIF('pdc2019'!$G$8:$G$1161,'CE MINISTERIALE 2019'!$B456,'pdc2019'!$Q$8:$Q$1161)</f>
        <v>0</v>
      </c>
      <c r="E456" s="311"/>
      <c r="G456" s="330"/>
      <c r="H456" s="330"/>
      <c r="J456" s="324"/>
      <c r="L456" s="330"/>
      <c r="AD456" s="380">
        <f>SUMIF('pdc2019'!$G$8:$G$1161,'CE MINISTERIALE 2019'!$B456,'pdc2019'!$P$8:$P$1161)</f>
        <v>0</v>
      </c>
    </row>
    <row r="457" spans="1:30" s="312" customFormat="1" ht="24.95" customHeight="1">
      <c r="A457" s="342"/>
      <c r="B457" s="335" t="s">
        <v>4638</v>
      </c>
      <c r="C457" s="336" t="s">
        <v>4639</v>
      </c>
      <c r="D457" s="380">
        <f>SUMIF('pdc2019'!$G$8:$G$1161,'CE MINISTERIALE 2019'!$B457,'pdc2019'!$Q$8:$Q$1161)</f>
        <v>6000</v>
      </c>
      <c r="E457" s="311"/>
      <c r="G457" s="330"/>
      <c r="H457" s="330"/>
      <c r="J457" s="324"/>
      <c r="L457" s="330"/>
      <c r="AD457" s="380">
        <f>SUMIF('pdc2019'!$G$8:$G$1161,'CE MINISTERIALE 2019'!$B457,'pdc2019'!$P$8:$P$1161)</f>
        <v>6000</v>
      </c>
    </row>
    <row r="458" spans="1:30" s="312" customFormat="1" ht="24.95" customHeight="1">
      <c r="A458" s="342"/>
      <c r="B458" s="331" t="s">
        <v>119</v>
      </c>
      <c r="C458" s="332" t="s">
        <v>4640</v>
      </c>
      <c r="D458" s="327">
        <f>SUM(D459:D464)</f>
        <v>16000</v>
      </c>
      <c r="E458" s="311"/>
      <c r="F458" s="329"/>
      <c r="G458" s="330"/>
      <c r="H458" s="330"/>
      <c r="J458" s="324"/>
      <c r="L458" s="330"/>
      <c r="AC458" s="400" t="s">
        <v>5025</v>
      </c>
      <c r="AD458" s="327">
        <f>SUM(AD459:AD464)</f>
        <v>16000</v>
      </c>
    </row>
    <row r="459" spans="1:30" s="312" customFormat="1" ht="24.95" customHeight="1">
      <c r="A459" s="342"/>
      <c r="B459" s="335" t="s">
        <v>4641</v>
      </c>
      <c r="C459" s="336" t="s">
        <v>4642</v>
      </c>
      <c r="D459" s="380">
        <f>SUMIF('pdc2019'!$G$8:$G$1161,'CE MINISTERIALE 2019'!$B459,'pdc2019'!$Q$8:$Q$1161)</f>
        <v>0</v>
      </c>
      <c r="E459" s="311"/>
      <c r="G459" s="330"/>
      <c r="H459" s="330"/>
      <c r="J459" s="324"/>
      <c r="L459" s="330"/>
      <c r="AD459" s="380">
        <f>SUMIF('pdc2019'!$G$8:$G$1161,'CE MINISTERIALE 2019'!$B459,'pdc2019'!$P$8:$P$1161)</f>
        <v>0</v>
      </c>
    </row>
    <row r="460" spans="1:30" s="312" customFormat="1" ht="24.95" customHeight="1">
      <c r="A460" s="342"/>
      <c r="B460" s="335" t="s">
        <v>4643</v>
      </c>
      <c r="C460" s="336" t="s">
        <v>4644</v>
      </c>
      <c r="D460" s="380">
        <f>SUMIF('pdc2019'!$G$8:$G$1161,'CE MINISTERIALE 2019'!$B460,'pdc2019'!$Q$8:$Q$1161)</f>
        <v>1000</v>
      </c>
      <c r="E460" s="311"/>
      <c r="G460" s="330"/>
      <c r="H460" s="330"/>
      <c r="J460" s="324"/>
      <c r="L460" s="330"/>
      <c r="AD460" s="380">
        <f>SUMIF('pdc2019'!$G$8:$G$1161,'CE MINISTERIALE 2019'!$B460,'pdc2019'!$P$8:$P$1161)</f>
        <v>1000</v>
      </c>
    </row>
    <row r="461" spans="1:30" s="312" customFormat="1" ht="24.95" customHeight="1">
      <c r="A461" s="342"/>
      <c r="B461" s="335" t="s">
        <v>4645</v>
      </c>
      <c r="C461" s="336" t="s">
        <v>4646</v>
      </c>
      <c r="D461" s="380">
        <f>SUMIF('pdc2019'!$G$8:$G$1161,'CE MINISTERIALE 2019'!$B461,'pdc2019'!$Q$8:$Q$1161)</f>
        <v>0</v>
      </c>
      <c r="E461" s="311"/>
      <c r="G461" s="330"/>
      <c r="H461" s="330"/>
      <c r="J461" s="324"/>
      <c r="L461" s="330"/>
      <c r="AD461" s="380">
        <f>SUMIF('pdc2019'!$G$8:$G$1161,'CE MINISTERIALE 2019'!$B461,'pdc2019'!$P$8:$P$1161)</f>
        <v>0</v>
      </c>
    </row>
    <row r="462" spans="1:30" s="312" customFormat="1" ht="24.95" customHeight="1">
      <c r="A462" s="342"/>
      <c r="B462" s="335" t="s">
        <v>4647</v>
      </c>
      <c r="C462" s="336" t="s">
        <v>4648</v>
      </c>
      <c r="D462" s="380">
        <f>SUMIF('pdc2019'!$G$8:$G$1161,'CE MINISTERIALE 2019'!$B462,'pdc2019'!$Q$8:$Q$1161)</f>
        <v>15000</v>
      </c>
      <c r="E462" s="311"/>
      <c r="G462" s="330"/>
      <c r="H462" s="330"/>
      <c r="J462" s="324"/>
      <c r="L462" s="330"/>
      <c r="AD462" s="380">
        <f>SUMIF('pdc2019'!$G$8:$G$1161,'CE MINISTERIALE 2019'!$B462,'pdc2019'!$P$8:$P$1161)</f>
        <v>15000</v>
      </c>
    </row>
    <row r="463" spans="1:30" s="312" customFormat="1" ht="24.95" customHeight="1">
      <c r="A463" s="342"/>
      <c r="B463" s="335" t="s">
        <v>4649</v>
      </c>
      <c r="C463" s="336" t="s">
        <v>4650</v>
      </c>
      <c r="D463" s="380">
        <f>SUMIF('pdc2019'!$G$8:$G$1161,'CE MINISTERIALE 2019'!$B463,'pdc2019'!$Q$8:$Q$1161)</f>
        <v>0</v>
      </c>
      <c r="E463" s="311"/>
      <c r="G463" s="330"/>
      <c r="H463" s="330"/>
      <c r="J463" s="324"/>
      <c r="L463" s="330"/>
      <c r="AD463" s="380">
        <f>SUMIF('pdc2019'!$G$8:$G$1161,'CE MINISTERIALE 2019'!$B463,'pdc2019'!$P$8:$P$1161)</f>
        <v>0</v>
      </c>
    </row>
    <row r="464" spans="1:30" s="312" customFormat="1" ht="24.95" customHeight="1">
      <c r="A464" s="342"/>
      <c r="B464" s="335" t="s">
        <v>4651</v>
      </c>
      <c r="C464" s="336" t="s">
        <v>4652</v>
      </c>
      <c r="D464" s="380">
        <f>SUMIF('pdc2019'!$G$8:$G$1161,'CE MINISTERIALE 2019'!$B464,'pdc2019'!$Q$8:$Q$1161)</f>
        <v>0</v>
      </c>
      <c r="E464" s="311"/>
      <c r="G464" s="330"/>
      <c r="H464" s="330"/>
      <c r="J464" s="324"/>
      <c r="L464" s="330"/>
      <c r="AD464" s="380">
        <f>SUMIF('pdc2019'!$G$8:$G$1161,'CE MINISTERIALE 2019'!$B464,'pdc2019'!$P$8:$P$1161)</f>
        <v>0</v>
      </c>
    </row>
    <row r="465" spans="1:30" s="312" customFormat="1" ht="24.95" customHeight="1">
      <c r="A465" s="342"/>
      <c r="B465" s="325" t="s">
        <v>120</v>
      </c>
      <c r="C465" s="326" t="s">
        <v>4653</v>
      </c>
      <c r="D465" s="327">
        <f>+D466+D474+D475+D482</f>
        <v>8717000</v>
      </c>
      <c r="E465" s="311"/>
      <c r="F465" s="329"/>
      <c r="G465" s="330"/>
      <c r="H465" s="330"/>
      <c r="J465" s="324"/>
      <c r="L465" s="330"/>
      <c r="AD465" s="327">
        <f>+AD466+AD474+AD475+AD482</f>
        <v>37536000</v>
      </c>
    </row>
    <row r="466" spans="1:30" s="312" customFormat="1" ht="24.95" customHeight="1">
      <c r="A466" s="342"/>
      <c r="B466" s="331" t="s">
        <v>121</v>
      </c>
      <c r="C466" s="332" t="s">
        <v>4654</v>
      </c>
      <c r="D466" s="327">
        <f>SUM(D467:D473)</f>
        <v>228000</v>
      </c>
      <c r="E466" s="311"/>
      <c r="F466" s="329"/>
      <c r="G466" s="330"/>
      <c r="H466" s="330"/>
      <c r="J466" s="324"/>
      <c r="L466" s="330"/>
      <c r="AD466" s="327">
        <f>SUM(AD467:AD473)</f>
        <v>1047000</v>
      </c>
    </row>
    <row r="467" spans="1:30" s="312" customFormat="1" ht="24.95" customHeight="1">
      <c r="A467" s="342"/>
      <c r="B467" s="335" t="s">
        <v>122</v>
      </c>
      <c r="C467" s="336" t="s">
        <v>4655</v>
      </c>
      <c r="D467" s="380">
        <f>SUMIF('pdc2019'!$G$8:$G$1161,'CE MINISTERIALE 2019'!$B467,'pdc2019'!$Q$8:$Q$1161)</f>
        <v>40000</v>
      </c>
      <c r="E467" s="311"/>
      <c r="G467" s="330"/>
      <c r="H467" s="330"/>
      <c r="J467" s="324"/>
      <c r="L467" s="330"/>
      <c r="AD467" s="380">
        <f>SUMIF('pdc2019'!$G$8:$G$1161,'CE MINISTERIALE 2019'!$B467,'pdc2019'!$P$8:$P$1161)</f>
        <v>548000</v>
      </c>
    </row>
    <row r="468" spans="1:30" s="312" customFormat="1" ht="24.95" customHeight="1">
      <c r="A468" s="342"/>
      <c r="B468" s="335" t="s">
        <v>123</v>
      </c>
      <c r="C468" s="336" t="s">
        <v>4656</v>
      </c>
      <c r="D468" s="380">
        <f>SUMIF('pdc2019'!$G$8:$G$1161,'CE MINISTERIALE 2019'!$B468,'pdc2019'!$Q$8:$Q$1161)</f>
        <v>88000</v>
      </c>
      <c r="E468" s="311"/>
      <c r="G468" s="330"/>
      <c r="H468" s="330"/>
      <c r="J468" s="324"/>
      <c r="L468" s="330"/>
      <c r="AD468" s="380">
        <f>SUMIF('pdc2019'!$G$8:$G$1161,'CE MINISTERIALE 2019'!$B468,'pdc2019'!$P$8:$P$1161)</f>
        <v>277000</v>
      </c>
    </row>
    <row r="469" spans="1:30" s="312" customFormat="1" ht="24.95" customHeight="1">
      <c r="A469" s="342"/>
      <c r="B469" s="335" t="s">
        <v>124</v>
      </c>
      <c r="C469" s="336" t="s">
        <v>4657</v>
      </c>
      <c r="D469" s="380">
        <f>SUMIF('pdc2019'!$G$8:$G$1161,'CE MINISTERIALE 2019'!$B469,'pdc2019'!$Q$8:$Q$1161)</f>
        <v>0</v>
      </c>
      <c r="E469" s="311"/>
      <c r="G469" s="330"/>
      <c r="H469" s="330"/>
      <c r="J469" s="324"/>
      <c r="L469" s="330"/>
      <c r="AD469" s="380">
        <f>SUMIF('pdc2019'!$G$8:$G$1161,'CE MINISTERIALE 2019'!$B469,'pdc2019'!$P$8:$P$1161)</f>
        <v>0</v>
      </c>
    </row>
    <row r="470" spans="1:30" s="312" customFormat="1" ht="24.95" customHeight="1">
      <c r="A470" s="342"/>
      <c r="B470" s="335" t="s">
        <v>125</v>
      </c>
      <c r="C470" s="336" t="s">
        <v>4658</v>
      </c>
      <c r="D470" s="380">
        <f>SUMIF('pdc2019'!$G$8:$G$1161,'CE MINISTERIALE 2019'!$B470,'pdc2019'!$Q$8:$Q$1161)</f>
        <v>0</v>
      </c>
      <c r="E470" s="311"/>
      <c r="G470" s="330"/>
      <c r="H470" s="330"/>
      <c r="J470" s="324"/>
      <c r="L470" s="330"/>
      <c r="AD470" s="380">
        <f>SUMIF('pdc2019'!$G$8:$G$1161,'CE MINISTERIALE 2019'!$B470,'pdc2019'!$P$8:$P$1161)</f>
        <v>0</v>
      </c>
    </row>
    <row r="471" spans="1:30" s="312" customFormat="1" ht="24.95" customHeight="1">
      <c r="A471" s="342"/>
      <c r="B471" s="335" t="s">
        <v>4659</v>
      </c>
      <c r="C471" s="336" t="s">
        <v>4660</v>
      </c>
      <c r="D471" s="380">
        <f>SUMIF('pdc2019'!$G$8:$G$1161,'CE MINISTERIALE 2019'!$B471,'pdc2019'!$Q$8:$Q$1161)</f>
        <v>0</v>
      </c>
      <c r="E471" s="311"/>
      <c r="G471" s="330"/>
      <c r="H471" s="330"/>
      <c r="J471" s="324"/>
      <c r="L471" s="330"/>
      <c r="AD471" s="380">
        <f>SUMIF('pdc2019'!$G$8:$G$1161,'CE MINISTERIALE 2019'!$B471,'pdc2019'!$P$8:$P$1161)</f>
        <v>0</v>
      </c>
    </row>
    <row r="472" spans="1:30" s="312" customFormat="1" ht="24.95" customHeight="1">
      <c r="A472" s="342"/>
      <c r="B472" s="335" t="s">
        <v>126</v>
      </c>
      <c r="C472" s="336" t="s">
        <v>4661</v>
      </c>
      <c r="D472" s="380">
        <f>SUMIF('pdc2019'!$G$8:$G$1161,'CE MINISTERIALE 2019'!$B472,'pdc2019'!$Q$8:$Q$1161)</f>
        <v>100000</v>
      </c>
      <c r="E472" s="311"/>
      <c r="G472" s="330"/>
      <c r="H472" s="330"/>
      <c r="J472" s="324"/>
      <c r="L472" s="330"/>
      <c r="AD472" s="380">
        <f>SUMIF('pdc2019'!$G$8:$G$1161,'CE MINISTERIALE 2019'!$B472,'pdc2019'!$P$8:$P$1161)</f>
        <v>222000</v>
      </c>
    </row>
    <row r="473" spans="1:30" s="311" customFormat="1" ht="24.95" customHeight="1">
      <c r="A473" s="342"/>
      <c r="B473" s="335" t="s">
        <v>4662</v>
      </c>
      <c r="C473" s="336" t="s">
        <v>4663</v>
      </c>
      <c r="D473" s="380">
        <f>SUMIF('pdc2019'!$G$8:$G$1161,'CE MINISTERIALE 2019'!$B473,'pdc2019'!$Q$8:$Q$1161)</f>
        <v>0</v>
      </c>
      <c r="G473" s="330"/>
      <c r="H473" s="330"/>
      <c r="J473" s="324"/>
      <c r="L473" s="330"/>
      <c r="AD473" s="380">
        <f>SUMIF('pdc2019'!$G$8:$G$1161,'CE MINISTERIALE 2019'!$B473,'pdc2019'!$P$8:$P$1161)</f>
        <v>0</v>
      </c>
    </row>
    <row r="474" spans="1:30" s="312" customFormat="1" ht="24.95" customHeight="1">
      <c r="A474" s="342"/>
      <c r="B474" s="331" t="s">
        <v>127</v>
      </c>
      <c r="C474" s="332" t="s">
        <v>4664</v>
      </c>
      <c r="D474" s="380">
        <f>SUMIF('pdc2019'!$G$8:$G$1161,'CE MINISTERIALE 2019'!$B474,'pdc2019'!$Q$8:$Q$1161)</f>
        <v>45000</v>
      </c>
      <c r="E474" s="311"/>
      <c r="G474" s="330"/>
      <c r="H474" s="330"/>
      <c r="J474" s="324"/>
      <c r="L474" s="330"/>
      <c r="AD474" s="380">
        <f>SUMIF('pdc2019'!$G$8:$G$1161,'CE MINISTERIALE 2019'!$B474,'pdc2019'!$P$8:$P$1161)</f>
        <v>45000</v>
      </c>
    </row>
    <row r="475" spans="1:30" s="312" customFormat="1" ht="24.95" customHeight="1">
      <c r="A475" s="342"/>
      <c r="B475" s="331" t="s">
        <v>128</v>
      </c>
      <c r="C475" s="332" t="s">
        <v>4665</v>
      </c>
      <c r="D475" s="327">
        <f>SUM(D476:D481)</f>
        <v>0</v>
      </c>
      <c r="E475" s="311"/>
      <c r="F475" s="329"/>
      <c r="G475" s="330"/>
      <c r="H475" s="330"/>
      <c r="J475" s="324"/>
      <c r="L475" s="330"/>
      <c r="AD475" s="327">
        <f>SUM(AD476:AD481)</f>
        <v>28000000</v>
      </c>
    </row>
    <row r="476" spans="1:30" s="312" customFormat="1" ht="24.95" customHeight="1">
      <c r="A476" s="342"/>
      <c r="B476" s="335" t="s">
        <v>4666</v>
      </c>
      <c r="C476" s="336" t="s">
        <v>4667</v>
      </c>
      <c r="D476" s="380">
        <f>SUMIF('pdc2019'!$G$8:$G$1161,'CE MINISTERIALE 2019'!$B476,'pdc2019'!$Q$8:$Q$1161)</f>
        <v>0</v>
      </c>
      <c r="E476" s="311"/>
      <c r="G476" s="330"/>
      <c r="H476" s="330"/>
      <c r="J476" s="324"/>
      <c r="L476" s="330"/>
      <c r="AD476" s="380">
        <f>SUMIF('pdc2019'!$G$8:$G$1161,'CE MINISTERIALE 2019'!$B476,'pdc2019'!$P$8:$P$1161)</f>
        <v>28000000</v>
      </c>
    </row>
    <row r="477" spans="1:30" s="312" customFormat="1" ht="24.95" customHeight="1">
      <c r="A477" s="342"/>
      <c r="B477" s="335" t="s">
        <v>129</v>
      </c>
      <c r="C477" s="336" t="s">
        <v>4668</v>
      </c>
      <c r="D477" s="380">
        <f>SUMIF('pdc2019'!$G$8:$G$1161,'CE MINISTERIALE 2019'!$B477,'pdc2019'!$Q$8:$Q$1161)</f>
        <v>0</v>
      </c>
      <c r="E477" s="311"/>
      <c r="G477" s="330"/>
      <c r="H477" s="330"/>
      <c r="J477" s="324"/>
      <c r="L477" s="330"/>
      <c r="AD477" s="380">
        <f>SUMIF('pdc2019'!$G$8:$G$1161,'CE MINISTERIALE 2019'!$B477,'pdc2019'!$P$8:$P$1161)</f>
        <v>0</v>
      </c>
    </row>
    <row r="478" spans="1:30" s="312" customFormat="1" ht="24.95" customHeight="1">
      <c r="A478" s="342"/>
      <c r="B478" s="335" t="s">
        <v>773</v>
      </c>
      <c r="C478" s="336" t="s">
        <v>4669</v>
      </c>
      <c r="D478" s="380">
        <f>SUMIF('pdc2019'!$G$8:$G$1161,'CE MINISTERIALE 2019'!$B478,'pdc2019'!$Q$8:$Q$1161)</f>
        <v>0</v>
      </c>
      <c r="E478" s="311"/>
      <c r="G478" s="330"/>
      <c r="H478" s="330"/>
      <c r="J478" s="324"/>
      <c r="L478" s="330"/>
      <c r="AD478" s="380">
        <f>SUMIF('pdc2019'!$G$8:$G$1161,'CE MINISTERIALE 2019'!$B478,'pdc2019'!$P$8:$P$1161)</f>
        <v>0</v>
      </c>
    </row>
    <row r="479" spans="1:30" s="312" customFormat="1" ht="24.95" customHeight="1">
      <c r="A479" s="342"/>
      <c r="B479" s="335" t="s">
        <v>774</v>
      </c>
      <c r="C479" s="336" t="s">
        <v>4670</v>
      </c>
      <c r="D479" s="380">
        <f>SUMIF('pdc2019'!$G$8:$G$1161,'CE MINISTERIALE 2019'!$B479,'pdc2019'!$Q$8:$Q$1161)</f>
        <v>0</v>
      </c>
      <c r="E479" s="311"/>
      <c r="G479" s="330"/>
      <c r="H479" s="330"/>
      <c r="J479" s="324"/>
      <c r="L479" s="330"/>
      <c r="AD479" s="380">
        <f>SUMIF('pdc2019'!$G$8:$G$1161,'CE MINISTERIALE 2019'!$B479,'pdc2019'!$P$8:$P$1161)</f>
        <v>0</v>
      </c>
    </row>
    <row r="480" spans="1:30" s="312" customFormat="1" ht="24.95" customHeight="1">
      <c r="A480" s="342"/>
      <c r="B480" s="335" t="s">
        <v>775</v>
      </c>
      <c r="C480" s="336" t="s">
        <v>4671</v>
      </c>
      <c r="D480" s="380">
        <f>SUMIF('pdc2019'!$G$8:$G$1161,'CE MINISTERIALE 2019'!$B480,'pdc2019'!$Q$8:$Q$1161)</f>
        <v>0</v>
      </c>
      <c r="E480" s="311"/>
      <c r="G480" s="330"/>
      <c r="H480" s="330"/>
      <c r="J480" s="324"/>
      <c r="L480" s="330"/>
      <c r="AD480" s="380">
        <f>SUMIF('pdc2019'!$G$8:$G$1161,'CE MINISTERIALE 2019'!$B480,'pdc2019'!$P$8:$P$1161)</f>
        <v>0</v>
      </c>
    </row>
    <row r="481" spans="1:30" s="311" customFormat="1" ht="24.95" customHeight="1">
      <c r="A481" s="342"/>
      <c r="B481" s="335" t="s">
        <v>4672</v>
      </c>
      <c r="C481" s="336" t="s">
        <v>4673</v>
      </c>
      <c r="D481" s="380">
        <f>SUMIF('pdc2019'!$G$8:$G$1161,'CE MINISTERIALE 2019'!$B481,'pdc2019'!$Q$8:$Q$1161)</f>
        <v>0</v>
      </c>
      <c r="G481" s="330"/>
      <c r="H481" s="330"/>
      <c r="J481" s="324"/>
      <c r="L481" s="330"/>
      <c r="AD481" s="380">
        <f>SUMIF('pdc2019'!$G$8:$G$1161,'CE MINISTERIALE 2019'!$B481,'pdc2019'!$P$8:$P$1161)</f>
        <v>0</v>
      </c>
    </row>
    <row r="482" spans="1:30" s="312" customFormat="1" ht="24.95" customHeight="1">
      <c r="A482" s="342"/>
      <c r="B482" s="331" t="s">
        <v>776</v>
      </c>
      <c r="C482" s="332" t="s">
        <v>4674</v>
      </c>
      <c r="D482" s="327">
        <f>SUM(D483:D492)</f>
        <v>8444000</v>
      </c>
      <c r="E482" s="311"/>
      <c r="F482" s="329"/>
      <c r="G482" s="330"/>
      <c r="H482" s="330"/>
      <c r="J482" s="324"/>
      <c r="L482" s="330"/>
      <c r="AD482" s="327">
        <f>SUM(AD483:AD492)</f>
        <v>8444000</v>
      </c>
    </row>
    <row r="483" spans="1:30" s="312" customFormat="1" ht="24.95" customHeight="1">
      <c r="A483" s="342"/>
      <c r="B483" s="355" t="s">
        <v>777</v>
      </c>
      <c r="C483" s="356" t="s">
        <v>4675</v>
      </c>
      <c r="D483" s="380">
        <f>SUMIF('pdc2019'!$G$8:$G$1161,'CE MINISTERIALE 2019'!$B483,'pdc2019'!$Q$8:$Q$1161)</f>
        <v>0</v>
      </c>
      <c r="E483" s="311"/>
      <c r="G483" s="330"/>
      <c r="H483" s="330"/>
      <c r="J483" s="324"/>
      <c r="L483" s="330"/>
      <c r="AD483" s="380">
        <f>SUMIF('pdc2019'!$G$8:$G$1161,'CE MINISTERIALE 2019'!$B483,'pdc2019'!$P$8:$P$1161)</f>
        <v>0</v>
      </c>
    </row>
    <row r="484" spans="1:30" s="312" customFormat="1" ht="24.95" customHeight="1">
      <c r="A484" s="342"/>
      <c r="B484" s="355" t="s">
        <v>778</v>
      </c>
      <c r="C484" s="356" t="s">
        <v>4676</v>
      </c>
      <c r="D484" s="380">
        <f>SUMIF('pdc2019'!$G$8:$G$1161,'CE MINISTERIALE 2019'!$B484,'pdc2019'!$Q$8:$Q$1161)</f>
        <v>0</v>
      </c>
      <c r="E484" s="311"/>
      <c r="G484" s="330"/>
      <c r="H484" s="330"/>
      <c r="J484" s="324"/>
      <c r="L484" s="330"/>
      <c r="AD484" s="380">
        <f>SUMIF('pdc2019'!$G$8:$G$1161,'CE MINISTERIALE 2019'!$B484,'pdc2019'!$P$8:$P$1161)</f>
        <v>0</v>
      </c>
    </row>
    <row r="485" spans="1:30" s="312" customFormat="1" ht="24.95" customHeight="1">
      <c r="A485" s="342"/>
      <c r="B485" s="355" t="s">
        <v>779</v>
      </c>
      <c r="C485" s="356" t="s">
        <v>4677</v>
      </c>
      <c r="D485" s="380">
        <f>SUMIF('pdc2019'!$G$8:$G$1161,'CE MINISTERIALE 2019'!$B485,'pdc2019'!$Q$8:$Q$1161)</f>
        <v>0</v>
      </c>
      <c r="E485" s="311"/>
      <c r="G485" s="330"/>
      <c r="H485" s="330"/>
      <c r="J485" s="324"/>
      <c r="L485" s="330"/>
      <c r="AD485" s="380">
        <f>SUMIF('pdc2019'!$G$8:$G$1161,'CE MINISTERIALE 2019'!$B485,'pdc2019'!$P$8:$P$1161)</f>
        <v>0</v>
      </c>
    </row>
    <row r="486" spans="1:30" s="312" customFormat="1" ht="24.95" customHeight="1">
      <c r="A486" s="342"/>
      <c r="B486" s="335" t="s">
        <v>780</v>
      </c>
      <c r="C486" s="336" t="s">
        <v>4678</v>
      </c>
      <c r="D486" s="380">
        <f>SUMIF('pdc2019'!$G$8:$G$1161,'CE MINISTERIALE 2019'!$B486,'pdc2019'!$Q$8:$Q$1161)</f>
        <v>0</v>
      </c>
      <c r="E486" s="311"/>
      <c r="G486" s="330"/>
      <c r="H486" s="330"/>
      <c r="J486" s="324"/>
      <c r="L486" s="330"/>
      <c r="AD486" s="380">
        <f>SUMIF('pdc2019'!$G$8:$G$1161,'CE MINISTERIALE 2019'!$B486,'pdc2019'!$P$8:$P$1161)</f>
        <v>0</v>
      </c>
    </row>
    <row r="487" spans="1:30" s="312" customFormat="1" ht="24.95" customHeight="1">
      <c r="A487" s="342"/>
      <c r="B487" s="335" t="s">
        <v>781</v>
      </c>
      <c r="C487" s="336" t="s">
        <v>4679</v>
      </c>
      <c r="D487" s="380">
        <f>SUMIF('pdc2019'!$G$8:$G$1161,'CE MINISTERIALE 2019'!$B487,'pdc2019'!$Q$8:$Q$1161)</f>
        <v>0</v>
      </c>
      <c r="E487" s="311"/>
      <c r="G487" s="330"/>
      <c r="H487" s="330"/>
      <c r="J487" s="324"/>
      <c r="L487" s="330"/>
      <c r="AD487" s="380">
        <f>SUMIF('pdc2019'!$G$8:$G$1161,'CE MINISTERIALE 2019'!$B487,'pdc2019'!$P$8:$P$1161)</f>
        <v>0</v>
      </c>
    </row>
    <row r="488" spans="1:30" s="312" customFormat="1" ht="24.95" customHeight="1">
      <c r="A488" s="342"/>
      <c r="B488" s="335" t="s">
        <v>4680</v>
      </c>
      <c r="C488" s="336" t="s">
        <v>4681</v>
      </c>
      <c r="D488" s="380">
        <f>SUMIF('pdc2019'!$G$8:$G$1161,'CE MINISTERIALE 2019'!$B488,'pdc2019'!$Q$8:$Q$1161)</f>
        <v>8240000</v>
      </c>
      <c r="E488" s="311"/>
      <c r="G488" s="330"/>
      <c r="H488" s="330"/>
      <c r="J488" s="324"/>
      <c r="L488" s="330"/>
      <c r="AD488" s="380">
        <f>SUMIF('pdc2019'!$G$8:$G$1161,'CE MINISTERIALE 2019'!$B488,'pdc2019'!$P$8:$P$1161)</f>
        <v>8240000</v>
      </c>
    </row>
    <row r="489" spans="1:30" s="312" customFormat="1" ht="24.95" customHeight="1">
      <c r="A489" s="342"/>
      <c r="B489" s="335" t="s">
        <v>4682</v>
      </c>
      <c r="C489" s="336" t="s">
        <v>4683</v>
      </c>
      <c r="D489" s="380">
        <f>SUMIF('pdc2019'!$G$8:$G$1161,'CE MINISTERIALE 2019'!$B489,'pdc2019'!$Q$8:$Q$1161)</f>
        <v>0</v>
      </c>
      <c r="E489" s="311"/>
      <c r="G489" s="330"/>
      <c r="H489" s="330"/>
      <c r="J489" s="324"/>
      <c r="L489" s="330"/>
      <c r="AD489" s="380">
        <f>SUMIF('pdc2019'!$G$8:$G$1161,'CE MINISTERIALE 2019'!$B489,'pdc2019'!$P$8:$P$1161)</f>
        <v>0</v>
      </c>
    </row>
    <row r="490" spans="1:30" s="312" customFormat="1" ht="24.95" customHeight="1">
      <c r="A490" s="342"/>
      <c r="B490" s="335" t="s">
        <v>4684</v>
      </c>
      <c r="C490" s="336" t="s">
        <v>4685</v>
      </c>
      <c r="D490" s="380">
        <f>SUMIF('pdc2019'!$G$8:$G$1161,'CE MINISTERIALE 2019'!$B490,'pdc2019'!$Q$8:$Q$1161)</f>
        <v>0</v>
      </c>
      <c r="E490" s="311"/>
      <c r="G490" s="330"/>
      <c r="H490" s="330"/>
      <c r="J490" s="324"/>
      <c r="L490" s="330"/>
      <c r="AD490" s="380">
        <f>SUMIF('pdc2019'!$G$8:$G$1161,'CE MINISTERIALE 2019'!$B490,'pdc2019'!$P$8:$P$1161)</f>
        <v>0</v>
      </c>
    </row>
    <row r="491" spans="1:30" s="312" customFormat="1" ht="24.95" customHeight="1">
      <c r="A491" s="342"/>
      <c r="B491" s="335" t="s">
        <v>4686</v>
      </c>
      <c r="C491" s="336" t="s">
        <v>4687</v>
      </c>
      <c r="D491" s="380">
        <f>SUMIF('pdc2019'!$G$8:$G$1161,'CE MINISTERIALE 2019'!$B491,'pdc2019'!$Q$8:$Q$1161)</f>
        <v>0</v>
      </c>
      <c r="E491" s="311"/>
      <c r="G491" s="330"/>
      <c r="H491" s="330"/>
      <c r="J491" s="324"/>
      <c r="L491" s="330"/>
      <c r="AD491" s="380">
        <f>SUMIF('pdc2019'!$G$8:$G$1161,'CE MINISTERIALE 2019'!$B491,'pdc2019'!$P$8:$P$1161)</f>
        <v>0</v>
      </c>
    </row>
    <row r="492" spans="1:30" s="312" customFormat="1" ht="24.95" customHeight="1">
      <c r="A492" s="342"/>
      <c r="B492" s="355" t="s">
        <v>782</v>
      </c>
      <c r="C492" s="357" t="s">
        <v>4688</v>
      </c>
      <c r="D492" s="380">
        <f>SUMIF('pdc2019'!$G$8:$G$1161,'CE MINISTERIALE 2019'!$B492,'pdc2019'!$Q$8:$Q$1161)</f>
        <v>204000</v>
      </c>
      <c r="E492" s="311"/>
      <c r="G492" s="330"/>
      <c r="H492" s="330"/>
      <c r="J492" s="324"/>
      <c r="L492" s="330"/>
      <c r="AD492" s="380">
        <f>SUMIF('pdc2019'!$G$8:$G$1161,'CE MINISTERIALE 2019'!$B492,'pdc2019'!$P$8:$P$1161)</f>
        <v>204000</v>
      </c>
    </row>
    <row r="493" spans="1:30" s="337" customFormat="1" ht="24.95" customHeight="1">
      <c r="A493" s="345"/>
      <c r="B493" s="325" t="s">
        <v>783</v>
      </c>
      <c r="C493" s="326" t="s">
        <v>784</v>
      </c>
      <c r="D493" s="327">
        <f>+D465+D448+D438+D430+D388+D378+D370+D201+D161+D445</f>
        <v>1435247061.1900001</v>
      </c>
      <c r="E493" s="311"/>
      <c r="F493" s="329"/>
      <c r="G493" s="330"/>
      <c r="H493" s="330"/>
      <c r="J493" s="324"/>
      <c r="L493" s="330"/>
      <c r="AD493" s="327">
        <f>+AD465+AD448+AD438+AD430+AD388+AD378+AD370+AD201+AD161+AD445</f>
        <v>1424023812</v>
      </c>
    </row>
    <row r="494" spans="1:30" s="337" customFormat="1" ht="24.95" customHeight="1">
      <c r="A494" s="345"/>
      <c r="B494" s="338"/>
      <c r="C494" s="326" t="s">
        <v>785</v>
      </c>
      <c r="D494" s="327"/>
      <c r="E494" s="311"/>
      <c r="F494" s="312"/>
      <c r="G494" s="330"/>
      <c r="H494" s="330"/>
      <c r="J494" s="324"/>
      <c r="L494" s="330"/>
      <c r="AD494" s="327"/>
    </row>
    <row r="495" spans="1:30" s="337" customFormat="1" ht="24.95" customHeight="1">
      <c r="A495" s="345"/>
      <c r="B495" s="325" t="s">
        <v>786</v>
      </c>
      <c r="C495" s="326" t="s">
        <v>787</v>
      </c>
      <c r="D495" s="327">
        <f>+D496+D497+D498</f>
        <v>10000</v>
      </c>
      <c r="E495" s="311"/>
      <c r="F495" s="329"/>
      <c r="G495" s="330"/>
      <c r="H495" s="330"/>
      <c r="J495" s="324"/>
      <c r="L495" s="330"/>
      <c r="AD495" s="327">
        <f>+AD496+AD497+AD498</f>
        <v>10000</v>
      </c>
    </row>
    <row r="496" spans="1:30" s="337" customFormat="1" ht="24.95" customHeight="1">
      <c r="A496" s="345"/>
      <c r="B496" s="331" t="s">
        <v>788</v>
      </c>
      <c r="C496" s="332" t="s">
        <v>789</v>
      </c>
      <c r="D496" s="380">
        <f>SUMIF('pdc2019'!$G$8:$G$1161,'CE MINISTERIALE 2019'!$B496,'pdc2019'!$Q$8:$Q$1161)</f>
        <v>0</v>
      </c>
      <c r="E496" s="311"/>
      <c r="F496" s="312"/>
      <c r="G496" s="330"/>
      <c r="H496" s="330"/>
      <c r="J496" s="324"/>
      <c r="L496" s="330"/>
      <c r="AD496" s="380">
        <f>SUMIF('pdc2019'!$G$8:$G$1161,'CE MINISTERIALE 2019'!$B496,'pdc2019'!$P$8:$P$1161)</f>
        <v>0</v>
      </c>
    </row>
    <row r="497" spans="1:30" s="337" customFormat="1" ht="24.95" customHeight="1">
      <c r="A497" s="345"/>
      <c r="B497" s="331" t="s">
        <v>790</v>
      </c>
      <c r="C497" s="332" t="s">
        <v>791</v>
      </c>
      <c r="D497" s="380">
        <f>SUMIF('pdc2019'!$G$8:$G$1161,'CE MINISTERIALE 2019'!$B497,'pdc2019'!$Q$8:$Q$1161)</f>
        <v>0</v>
      </c>
      <c r="E497" s="311"/>
      <c r="F497" s="312"/>
      <c r="G497" s="330"/>
      <c r="H497" s="330"/>
      <c r="J497" s="324"/>
      <c r="L497" s="330"/>
      <c r="AD497" s="380">
        <f>SUMIF('pdc2019'!$G$8:$G$1161,'CE MINISTERIALE 2019'!$B497,'pdc2019'!$P$8:$P$1161)</f>
        <v>0</v>
      </c>
    </row>
    <row r="498" spans="1:30" s="337" customFormat="1" ht="24.95" customHeight="1">
      <c r="A498" s="345"/>
      <c r="B498" s="331" t="s">
        <v>792</v>
      </c>
      <c r="C498" s="332" t="s">
        <v>793</v>
      </c>
      <c r="D498" s="380">
        <f>SUMIF('pdc2019'!$G$8:$G$1161,'CE MINISTERIALE 2019'!$B498,'pdc2019'!$Q$8:$Q$1161)</f>
        <v>10000</v>
      </c>
      <c r="E498" s="311"/>
      <c r="F498" s="312"/>
      <c r="G498" s="330"/>
      <c r="H498" s="330"/>
      <c r="J498" s="324"/>
      <c r="L498" s="330"/>
      <c r="AD498" s="380">
        <f>SUMIF('pdc2019'!$G$8:$G$1161,'CE MINISTERIALE 2019'!$B498,'pdc2019'!$P$8:$P$1161)</f>
        <v>10000</v>
      </c>
    </row>
    <row r="499" spans="1:30" s="337" customFormat="1" ht="24.95" customHeight="1">
      <c r="A499" s="345"/>
      <c r="B499" s="325" t="s">
        <v>794</v>
      </c>
      <c r="C499" s="326" t="s">
        <v>795</v>
      </c>
      <c r="D499" s="327">
        <f>SUM(D500:D504)</f>
        <v>0</v>
      </c>
      <c r="E499" s="311"/>
      <c r="F499" s="329"/>
      <c r="G499" s="330"/>
      <c r="H499" s="330"/>
      <c r="J499" s="324"/>
      <c r="L499" s="330"/>
      <c r="AD499" s="327">
        <f>SUM(AD500:AD504)</f>
        <v>0</v>
      </c>
    </row>
    <row r="500" spans="1:30" s="337" customFormat="1" ht="24.95" customHeight="1">
      <c r="A500" s="345"/>
      <c r="B500" s="331" t="s">
        <v>796</v>
      </c>
      <c r="C500" s="332" t="s">
        <v>797</v>
      </c>
      <c r="D500" s="380">
        <f>SUMIF('pdc2019'!$G$8:$G$1161,'CE MINISTERIALE 2019'!$B500,'pdc2019'!$Q$8:$Q$1161)</f>
        <v>0</v>
      </c>
      <c r="E500" s="311"/>
      <c r="F500" s="312"/>
      <c r="G500" s="330"/>
      <c r="H500" s="330"/>
      <c r="J500" s="324"/>
      <c r="L500" s="330"/>
      <c r="AD500" s="380">
        <f>SUMIF('pdc2019'!$G$8:$G$1161,'CE MINISTERIALE 2019'!$B500,'pdc2019'!$P$8:$P$1161)</f>
        <v>0</v>
      </c>
    </row>
    <row r="501" spans="1:30" s="337" customFormat="1" ht="24.95" customHeight="1">
      <c r="A501" s="345"/>
      <c r="B501" s="331" t="s">
        <v>798</v>
      </c>
      <c r="C501" s="332" t="s">
        <v>799</v>
      </c>
      <c r="D501" s="380">
        <f>SUMIF('pdc2019'!$G$8:$G$1161,'CE MINISTERIALE 2019'!$B501,'pdc2019'!$Q$8:$Q$1161)</f>
        <v>0</v>
      </c>
      <c r="E501" s="311"/>
      <c r="F501" s="312"/>
      <c r="G501" s="330"/>
      <c r="H501" s="330"/>
      <c r="J501" s="324"/>
      <c r="L501" s="330"/>
      <c r="AD501" s="380">
        <f>SUMIF('pdc2019'!$G$8:$G$1161,'CE MINISTERIALE 2019'!$B501,'pdc2019'!$P$8:$P$1161)</f>
        <v>0</v>
      </c>
    </row>
    <row r="502" spans="1:30" s="337" customFormat="1" ht="24.95" customHeight="1">
      <c r="A502" s="345"/>
      <c r="B502" s="331" t="s">
        <v>800</v>
      </c>
      <c r="C502" s="332" t="s">
        <v>801</v>
      </c>
      <c r="D502" s="380">
        <f>SUMIF('pdc2019'!$G$8:$G$1161,'CE MINISTERIALE 2019'!$B502,'pdc2019'!$Q$8:$Q$1161)</f>
        <v>0</v>
      </c>
      <c r="E502" s="311"/>
      <c r="F502" s="312"/>
      <c r="G502" s="330"/>
      <c r="H502" s="330"/>
      <c r="J502" s="324"/>
      <c r="L502" s="330"/>
      <c r="AD502" s="380">
        <f>SUMIF('pdc2019'!$G$8:$G$1161,'CE MINISTERIALE 2019'!$B502,'pdc2019'!$P$8:$P$1161)</f>
        <v>0</v>
      </c>
    </row>
    <row r="503" spans="1:30" s="337" customFormat="1" ht="24.95" customHeight="1">
      <c r="A503" s="345"/>
      <c r="B503" s="331" t="s">
        <v>802</v>
      </c>
      <c r="C503" s="332" t="s">
        <v>803</v>
      </c>
      <c r="D503" s="380">
        <f>SUMIF('pdc2019'!$G$8:$G$1161,'CE MINISTERIALE 2019'!$B503,'pdc2019'!$Q$8:$Q$1161)</f>
        <v>0</v>
      </c>
      <c r="E503" s="311"/>
      <c r="F503" s="312"/>
      <c r="G503" s="330"/>
      <c r="H503" s="330"/>
      <c r="J503" s="324"/>
      <c r="L503" s="330"/>
      <c r="AD503" s="380">
        <f>SUMIF('pdc2019'!$G$8:$G$1161,'CE MINISTERIALE 2019'!$B503,'pdc2019'!$P$8:$P$1161)</f>
        <v>0</v>
      </c>
    </row>
    <row r="504" spans="1:30" s="337" customFormat="1" ht="24.95" customHeight="1">
      <c r="A504" s="345"/>
      <c r="B504" s="331" t="s">
        <v>804</v>
      </c>
      <c r="C504" s="332" t="s">
        <v>805</v>
      </c>
      <c r="D504" s="380">
        <f>SUMIF('pdc2019'!$G$8:$G$1161,'CE MINISTERIALE 2019'!$B504,'pdc2019'!$Q$8:$Q$1161)</f>
        <v>0</v>
      </c>
      <c r="E504" s="311"/>
      <c r="F504" s="312"/>
      <c r="G504" s="330"/>
      <c r="H504" s="330"/>
      <c r="J504" s="324"/>
      <c r="L504" s="330"/>
      <c r="AD504" s="380">
        <f>SUMIF('pdc2019'!$G$8:$G$1161,'CE MINISTERIALE 2019'!$B504,'pdc2019'!$P$8:$P$1161)</f>
        <v>0</v>
      </c>
    </row>
    <row r="505" spans="1:30" s="337" customFormat="1" ht="24.95" customHeight="1">
      <c r="A505" s="345"/>
      <c r="B505" s="325" t="s">
        <v>806</v>
      </c>
      <c r="C505" s="326" t="s">
        <v>807</v>
      </c>
      <c r="D505" s="327">
        <f>SUM(D506:D508)</f>
        <v>20000</v>
      </c>
      <c r="E505" s="311"/>
      <c r="F505" s="329"/>
      <c r="G505" s="330"/>
      <c r="H505" s="330"/>
      <c r="J505" s="324"/>
      <c r="L505" s="330"/>
      <c r="AD505" s="327">
        <f>SUM(AD506:AD508)</f>
        <v>21000</v>
      </c>
    </row>
    <row r="506" spans="1:30" s="337" customFormat="1" ht="24.95" customHeight="1">
      <c r="A506" s="345"/>
      <c r="B506" s="331" t="s">
        <v>808</v>
      </c>
      <c r="C506" s="332" t="s">
        <v>809</v>
      </c>
      <c r="D506" s="380">
        <f>SUMIF('pdc2019'!$G$8:$G$1161,'CE MINISTERIALE 2019'!$B506,'pdc2019'!$Q$8:$Q$1161)</f>
        <v>10000</v>
      </c>
      <c r="E506" s="311"/>
      <c r="F506" s="312"/>
      <c r="G506" s="330"/>
      <c r="H506" s="330"/>
      <c r="J506" s="324"/>
      <c r="L506" s="330"/>
      <c r="AD506" s="380">
        <f>SUMIF('pdc2019'!$G$8:$G$1161,'CE MINISTERIALE 2019'!$B506,'pdc2019'!$P$8:$P$1161)</f>
        <v>10000</v>
      </c>
    </row>
    <row r="507" spans="1:30" s="337" customFormat="1" ht="24.95" customHeight="1">
      <c r="A507" s="345"/>
      <c r="B507" s="331" t="s">
        <v>810</v>
      </c>
      <c r="C507" s="332" t="s">
        <v>811</v>
      </c>
      <c r="D507" s="380">
        <f>SUMIF('pdc2019'!$G$8:$G$1161,'CE MINISTERIALE 2019'!$B507,'pdc2019'!$Q$8:$Q$1161)</f>
        <v>0</v>
      </c>
      <c r="E507" s="311"/>
      <c r="F507" s="312"/>
      <c r="G507" s="330"/>
      <c r="H507" s="330"/>
      <c r="J507" s="324"/>
      <c r="L507" s="330"/>
      <c r="AD507" s="380">
        <f>SUMIF('pdc2019'!$G$8:$G$1161,'CE MINISTERIALE 2019'!$B507,'pdc2019'!$P$8:$P$1161)</f>
        <v>0</v>
      </c>
    </row>
    <row r="508" spans="1:30" s="337" customFormat="1" ht="24.95" customHeight="1">
      <c r="A508" s="345"/>
      <c r="B508" s="331" t="s">
        <v>812</v>
      </c>
      <c r="C508" s="332" t="s">
        <v>813</v>
      </c>
      <c r="D508" s="380">
        <f>SUMIF('pdc2019'!$G$8:$G$1161,'CE MINISTERIALE 2019'!$B508,'pdc2019'!$Q$8:$Q$1161)</f>
        <v>10000</v>
      </c>
      <c r="E508" s="311"/>
      <c r="F508" s="312"/>
      <c r="G508" s="330"/>
      <c r="H508" s="330"/>
      <c r="J508" s="324"/>
      <c r="L508" s="330"/>
      <c r="AD508" s="380">
        <f>SUMIF('pdc2019'!$G$8:$G$1161,'CE MINISTERIALE 2019'!$B508,'pdc2019'!$P$8:$P$1161)</f>
        <v>11000</v>
      </c>
    </row>
    <row r="509" spans="1:30" s="337" customFormat="1" ht="24.95" customHeight="1">
      <c r="A509" s="472"/>
      <c r="B509" s="325" t="s">
        <v>814</v>
      </c>
      <c r="C509" s="326" t="s">
        <v>815</v>
      </c>
      <c r="D509" s="327">
        <f>SUM(D510:D511)</f>
        <v>1000</v>
      </c>
      <c r="E509" s="311"/>
      <c r="F509" s="329"/>
      <c r="G509" s="330"/>
      <c r="H509" s="330"/>
      <c r="J509" s="324"/>
      <c r="L509" s="330"/>
      <c r="AD509" s="327">
        <f>SUM(AD510:AD511)</f>
        <v>4000</v>
      </c>
    </row>
    <row r="510" spans="1:30" s="337" customFormat="1" ht="24.95" customHeight="1">
      <c r="A510" s="472"/>
      <c r="B510" s="331" t="s">
        <v>816</v>
      </c>
      <c r="C510" s="332" t="s">
        <v>817</v>
      </c>
      <c r="D510" s="380">
        <f>SUMIF('pdc2019'!$G$8:$G$1161,'CE MINISTERIALE 2019'!$B510,'pdc2019'!$Q$8:$Q$1161)</f>
        <v>1000</v>
      </c>
      <c r="E510" s="311"/>
      <c r="F510" s="312"/>
      <c r="G510" s="330"/>
      <c r="H510" s="330"/>
      <c r="J510" s="324"/>
      <c r="L510" s="330"/>
      <c r="AD510" s="380">
        <f>SUMIF('pdc2019'!$G$8:$G$1161,'CE MINISTERIALE 2019'!$B510,'pdc2019'!$P$8:$P$1161)</f>
        <v>1000</v>
      </c>
    </row>
    <row r="511" spans="1:30" s="337" customFormat="1" ht="24.95" customHeight="1">
      <c r="A511" s="345"/>
      <c r="B511" s="331" t="s">
        <v>818</v>
      </c>
      <c r="C511" s="332" t="s">
        <v>819</v>
      </c>
      <c r="D511" s="380">
        <f>SUMIF('pdc2019'!$G$8:$G$1161,'CE MINISTERIALE 2019'!$B511,'pdc2019'!$Q$8:$Q$1161)</f>
        <v>0</v>
      </c>
      <c r="E511" s="311"/>
      <c r="F511" s="312"/>
      <c r="G511" s="330"/>
      <c r="H511" s="330"/>
      <c r="J511" s="324"/>
      <c r="L511" s="330"/>
      <c r="AD511" s="380">
        <f>SUMIF('pdc2019'!$G$8:$G$1161,'CE MINISTERIALE 2019'!$B511,'pdc2019'!$P$8:$P$1161)</f>
        <v>3000</v>
      </c>
    </row>
    <row r="512" spans="1:30" s="337" customFormat="1" ht="24.95" customHeight="1">
      <c r="A512" s="472"/>
      <c r="B512" s="325" t="s">
        <v>820</v>
      </c>
      <c r="C512" s="326" t="s">
        <v>821</v>
      </c>
      <c r="D512" s="327">
        <f>+D495+D499-D505-D509</f>
        <v>-11000</v>
      </c>
      <c r="E512" s="311"/>
      <c r="F512" s="329"/>
      <c r="G512" s="330"/>
      <c r="H512" s="330"/>
      <c r="J512" s="324"/>
      <c r="L512" s="330"/>
      <c r="AD512" s="327">
        <f>+AD495+AD499-AD505-AD509</f>
        <v>-15000</v>
      </c>
    </row>
    <row r="513" spans="1:30" s="337" customFormat="1" ht="24.95" customHeight="1">
      <c r="A513" s="345"/>
      <c r="B513" s="338"/>
      <c r="C513" s="326" t="s">
        <v>822</v>
      </c>
      <c r="D513" s="380">
        <f>SUMIF('pdc2019'!$G$8:$G$1161,'CE MINISTERIALE 2019'!$B513,'pdc2019'!$Q$8:$Q$1161)</f>
        <v>0</v>
      </c>
      <c r="E513" s="311"/>
      <c r="F513" s="312"/>
      <c r="G513" s="330"/>
      <c r="H513" s="330"/>
      <c r="J513" s="324"/>
      <c r="L513" s="330"/>
      <c r="AD513" s="380">
        <f>SUMIF('pdc2019'!$G$8:$G$1161,'CE MINISTERIALE 2019'!$B513,'pdc2019'!$P$8:$P$1161)</f>
        <v>0</v>
      </c>
    </row>
    <row r="514" spans="1:30" s="337" customFormat="1" ht="24.95" customHeight="1">
      <c r="A514" s="345"/>
      <c r="B514" s="325" t="s">
        <v>823</v>
      </c>
      <c r="C514" s="326" t="s">
        <v>824</v>
      </c>
      <c r="D514" s="380">
        <f>SUMIF('pdc2019'!$G$8:$G$1161,'CE MINISTERIALE 2019'!$B514,'pdc2019'!$Q$8:$Q$1161)</f>
        <v>0</v>
      </c>
      <c r="E514" s="311"/>
      <c r="F514" s="312"/>
      <c r="G514" s="330"/>
      <c r="H514" s="330"/>
      <c r="J514" s="324"/>
      <c r="L514" s="330"/>
      <c r="AD514" s="380">
        <f>SUMIF('pdc2019'!$G$8:$G$1161,'CE MINISTERIALE 2019'!$B514,'pdc2019'!$P$8:$P$1161)</f>
        <v>0</v>
      </c>
    </row>
    <row r="515" spans="1:30" s="337" customFormat="1" ht="24.95" customHeight="1">
      <c r="A515" s="345"/>
      <c r="B515" s="325" t="s">
        <v>825</v>
      </c>
      <c r="C515" s="326" t="s">
        <v>826</v>
      </c>
      <c r="D515" s="380">
        <f>SUMIF('pdc2019'!$G$8:$G$1161,'CE MINISTERIALE 2019'!$B515,'pdc2019'!$Q$8:$Q$1161)</f>
        <v>0</v>
      </c>
      <c r="E515" s="311"/>
      <c r="F515" s="312"/>
      <c r="G515" s="330"/>
      <c r="H515" s="330"/>
      <c r="J515" s="324"/>
      <c r="L515" s="330"/>
      <c r="AD515" s="380">
        <f>SUMIF('pdc2019'!$G$8:$G$1161,'CE MINISTERIALE 2019'!$B515,'pdc2019'!$P$8:$P$1161)</f>
        <v>0</v>
      </c>
    </row>
    <row r="516" spans="1:30" s="337" customFormat="1" ht="24.95" customHeight="1">
      <c r="A516" s="345"/>
      <c r="B516" s="325" t="s">
        <v>827</v>
      </c>
      <c r="C516" s="326" t="s">
        <v>828</v>
      </c>
      <c r="D516" s="327">
        <f>+D514-D515</f>
        <v>0</v>
      </c>
      <c r="E516" s="311"/>
      <c r="F516" s="329"/>
      <c r="G516" s="330"/>
      <c r="H516" s="330"/>
      <c r="J516" s="324"/>
      <c r="L516" s="330"/>
      <c r="AD516" s="327">
        <f>+AD514-AD515</f>
        <v>0</v>
      </c>
    </row>
    <row r="517" spans="1:30" s="337" customFormat="1" ht="24.95" customHeight="1">
      <c r="A517" s="345"/>
      <c r="B517" s="338"/>
      <c r="C517" s="326" t="s">
        <v>829</v>
      </c>
      <c r="D517" s="380">
        <f>SUMIF('pdc2019'!$G$8:$G$1161,'CE MINISTERIALE 2019'!$B517,'pdc2019'!$Q$8:$Q$1161)</f>
        <v>0</v>
      </c>
      <c r="E517" s="311"/>
      <c r="F517" s="312"/>
      <c r="G517" s="330"/>
      <c r="H517" s="330"/>
      <c r="J517" s="324"/>
      <c r="L517" s="330"/>
      <c r="AD517" s="380">
        <f>SUMIF('pdc2019'!$G$8:$G$1161,'CE MINISTERIALE 2019'!$B517,'pdc2019'!$P$8:$P$1161)</f>
        <v>0</v>
      </c>
    </row>
    <row r="518" spans="1:30" s="337" customFormat="1" ht="24.95" customHeight="1">
      <c r="A518" s="345"/>
      <c r="B518" s="325" t="s">
        <v>830</v>
      </c>
      <c r="C518" s="326" t="s">
        <v>831</v>
      </c>
      <c r="D518" s="327">
        <f>+D519+D520</f>
        <v>5020000</v>
      </c>
      <c r="E518" s="311"/>
      <c r="F518" s="329"/>
      <c r="G518" s="330"/>
      <c r="H518" s="330"/>
      <c r="J518" s="324"/>
      <c r="L518" s="330"/>
      <c r="AD518" s="327">
        <f>+AD519+AD520</f>
        <v>7018040</v>
      </c>
    </row>
    <row r="519" spans="1:30" s="337" customFormat="1" ht="24.95" customHeight="1">
      <c r="A519" s="345"/>
      <c r="B519" s="331" t="s">
        <v>832</v>
      </c>
      <c r="C519" s="332" t="s">
        <v>833</v>
      </c>
      <c r="D519" s="380">
        <f>SUMIF('pdc2019'!$G$8:$G$1161,'CE MINISTERIALE 2019'!$B519,'pdc2019'!$Q$8:$Q$1161)</f>
        <v>0</v>
      </c>
      <c r="E519" s="311"/>
      <c r="F519" s="312"/>
      <c r="G519" s="330"/>
      <c r="H519" s="330"/>
      <c r="J519" s="324"/>
      <c r="L519" s="330"/>
      <c r="AD519" s="380">
        <f>SUMIF('pdc2019'!$G$8:$G$1161,'CE MINISTERIALE 2019'!$B519,'pdc2019'!$P$8:$P$1161)</f>
        <v>0</v>
      </c>
    </row>
    <row r="520" spans="1:30" s="337" customFormat="1" ht="24.95" customHeight="1">
      <c r="A520" s="345"/>
      <c r="B520" s="331" t="s">
        <v>834</v>
      </c>
      <c r="C520" s="332" t="s">
        <v>835</v>
      </c>
      <c r="D520" s="327">
        <f>+D521+D522+D533+D543</f>
        <v>5020000</v>
      </c>
      <c r="E520" s="311"/>
      <c r="F520" s="329"/>
      <c r="G520" s="330"/>
      <c r="H520" s="330"/>
      <c r="J520" s="324"/>
      <c r="L520" s="330"/>
      <c r="AD520" s="327">
        <f>+AD521+AD522+AD533+AD543</f>
        <v>7018040</v>
      </c>
    </row>
    <row r="521" spans="1:30" s="337" customFormat="1" ht="24.95" customHeight="1">
      <c r="A521" s="345"/>
      <c r="B521" s="335" t="s">
        <v>836</v>
      </c>
      <c r="C521" s="336" t="s">
        <v>837</v>
      </c>
      <c r="D521" s="380">
        <f>SUMIF('pdc2019'!$G$8:$G$1161,'CE MINISTERIALE 2019'!$B521,'pdc2019'!$Q$8:$Q$1161)</f>
        <v>20000</v>
      </c>
      <c r="E521" s="311"/>
      <c r="F521" s="312"/>
      <c r="G521" s="330"/>
      <c r="H521" s="330"/>
      <c r="J521" s="324"/>
      <c r="L521" s="330"/>
      <c r="AD521" s="380">
        <f>SUMIF('pdc2019'!$G$8:$G$1161,'CE MINISTERIALE 2019'!$B521,'pdc2019'!$P$8:$P$1161)</f>
        <v>290000</v>
      </c>
    </row>
    <row r="522" spans="1:30" s="337" customFormat="1" ht="24.95" customHeight="1">
      <c r="A522" s="345"/>
      <c r="B522" s="335" t="s">
        <v>838</v>
      </c>
      <c r="C522" s="336" t="s">
        <v>839</v>
      </c>
      <c r="D522" s="327">
        <f>+D523+D524+D525</f>
        <v>5000000</v>
      </c>
      <c r="E522" s="311"/>
      <c r="F522" s="329"/>
      <c r="G522" s="330"/>
      <c r="H522" s="330"/>
      <c r="J522" s="324"/>
      <c r="L522" s="330"/>
      <c r="AD522" s="327">
        <f>+AD523+AD524+AD525</f>
        <v>6656860</v>
      </c>
    </row>
    <row r="523" spans="1:30" s="312" customFormat="1" ht="24.95" customHeight="1">
      <c r="A523" s="342"/>
      <c r="B523" s="335" t="s">
        <v>4689</v>
      </c>
      <c r="C523" s="336" t="s">
        <v>4690</v>
      </c>
      <c r="D523" s="380">
        <f>SUMIF('pdc2019'!$G$8:$G$1161,'CE MINISTERIALE 2019'!$B523,'pdc2019'!$Q$8:$Q$1161)</f>
        <v>0</v>
      </c>
      <c r="E523" s="311"/>
      <c r="G523" s="330"/>
      <c r="H523" s="330"/>
      <c r="J523" s="324"/>
      <c r="L523" s="330"/>
      <c r="AD523" s="380">
        <f>SUMIF('pdc2019'!$G$8:$G$1161,'CE MINISTERIALE 2019'!$B523,'pdc2019'!$P$8:$P$1161)</f>
        <v>0</v>
      </c>
    </row>
    <row r="524" spans="1:30" s="312" customFormat="1" ht="24.95" customHeight="1">
      <c r="A524" s="342" t="s">
        <v>296</v>
      </c>
      <c r="B524" s="335" t="s">
        <v>840</v>
      </c>
      <c r="C524" s="336" t="s">
        <v>4691</v>
      </c>
      <c r="D524" s="380">
        <f>SUMIF('pdc2019'!$G$8:$G$1161,'CE MINISTERIALE 2019'!$B524,'pdc2019'!$Q$8:$Q$1161)</f>
        <v>0</v>
      </c>
      <c r="E524" s="311"/>
      <c r="G524" s="330"/>
      <c r="H524" s="330"/>
      <c r="J524" s="324"/>
      <c r="L524" s="330"/>
      <c r="AD524" s="380">
        <f>SUMIF('pdc2019'!$G$8:$G$1161,'CE MINISTERIALE 2019'!$B524,'pdc2019'!$P$8:$P$1161)</f>
        <v>0</v>
      </c>
    </row>
    <row r="525" spans="1:30" s="312" customFormat="1" ht="24.95" customHeight="1">
      <c r="A525" s="342"/>
      <c r="B525" s="335" t="s">
        <v>841</v>
      </c>
      <c r="C525" s="336" t="s">
        <v>4692</v>
      </c>
      <c r="D525" s="327">
        <f>SUM(D526:D532)</f>
        <v>5000000</v>
      </c>
      <c r="E525" s="311"/>
      <c r="F525" s="329"/>
      <c r="G525" s="330"/>
      <c r="H525" s="330"/>
      <c r="J525" s="324"/>
      <c r="L525" s="330"/>
      <c r="AD525" s="327">
        <f>SUM(AD526:AD532)</f>
        <v>6656860</v>
      </c>
    </row>
    <row r="526" spans="1:30" s="312" customFormat="1" ht="24.95" customHeight="1">
      <c r="A526" s="342" t="s">
        <v>1498</v>
      </c>
      <c r="B526" s="338" t="s">
        <v>1539</v>
      </c>
      <c r="C526" s="339" t="s">
        <v>4693</v>
      </c>
      <c r="D526" s="380">
        <f>SUMIF('pdc2019'!$G$8:$G$1161,'CE MINISTERIALE 2019'!$B526,'pdc2019'!$Q$8:$Q$1161)</f>
        <v>0</v>
      </c>
      <c r="E526" s="311"/>
      <c r="G526" s="330"/>
      <c r="H526" s="330"/>
      <c r="J526" s="324"/>
      <c r="L526" s="330"/>
      <c r="AD526" s="380">
        <f>SUMIF('pdc2019'!$G$8:$G$1161,'CE MINISTERIALE 2019'!$B526,'pdc2019'!$P$8:$P$1161)</f>
        <v>0</v>
      </c>
    </row>
    <row r="527" spans="1:30" s="312" customFormat="1" ht="24.95" customHeight="1">
      <c r="A527" s="342"/>
      <c r="B527" s="338" t="s">
        <v>1540</v>
      </c>
      <c r="C527" s="339" t="s">
        <v>4694</v>
      </c>
      <c r="D527" s="380">
        <f>SUMIF('pdc2019'!$G$8:$G$1161,'CE MINISTERIALE 2019'!$B527,'pdc2019'!$Q$8:$Q$1161)</f>
        <v>5000000</v>
      </c>
      <c r="E527" s="311"/>
      <c r="G527" s="330"/>
      <c r="H527" s="330"/>
      <c r="J527" s="324"/>
      <c r="L527" s="330"/>
      <c r="AD527" s="380">
        <f>SUMIF('pdc2019'!$G$8:$G$1161,'CE MINISTERIALE 2019'!$B527,'pdc2019'!$P$8:$P$1161)</f>
        <v>5383000</v>
      </c>
    </row>
    <row r="528" spans="1:30" s="312" customFormat="1" ht="24.95" customHeight="1">
      <c r="A528" s="342"/>
      <c r="B528" s="338" t="s">
        <v>1541</v>
      </c>
      <c r="C528" s="339" t="s">
        <v>4695</v>
      </c>
      <c r="D528" s="380">
        <f>SUMIF('pdc2019'!$G$8:$G$1161,'CE MINISTERIALE 2019'!$B528,'pdc2019'!$Q$8:$Q$1161)</f>
        <v>0</v>
      </c>
      <c r="E528" s="311"/>
      <c r="G528" s="330"/>
      <c r="H528" s="330"/>
      <c r="J528" s="324"/>
      <c r="L528" s="330"/>
      <c r="AD528" s="380">
        <f>SUMIF('pdc2019'!$G$8:$G$1161,'CE MINISTERIALE 2019'!$B528,'pdc2019'!$P$8:$P$1161)</f>
        <v>9200</v>
      </c>
    </row>
    <row r="529" spans="1:30" s="312" customFormat="1" ht="24.95" customHeight="1">
      <c r="A529" s="342"/>
      <c r="B529" s="338" t="s">
        <v>1542</v>
      </c>
      <c r="C529" s="339" t="s">
        <v>4696</v>
      </c>
      <c r="D529" s="380">
        <f>SUMIF('pdc2019'!$G$8:$G$1161,'CE MINISTERIALE 2019'!$B529,'pdc2019'!$Q$8:$Q$1161)</f>
        <v>0</v>
      </c>
      <c r="E529" s="311"/>
      <c r="G529" s="330"/>
      <c r="H529" s="330"/>
      <c r="J529" s="324"/>
      <c r="L529" s="330"/>
      <c r="AD529" s="380">
        <f>SUMIF('pdc2019'!$G$8:$G$1161,'CE MINISTERIALE 2019'!$B529,'pdc2019'!$P$8:$P$1161)</f>
        <v>5170</v>
      </c>
    </row>
    <row r="530" spans="1:30" s="312" customFormat="1" ht="24.95" customHeight="1">
      <c r="A530" s="342"/>
      <c r="B530" s="338" t="s">
        <v>1543</v>
      </c>
      <c r="C530" s="339" t="s">
        <v>4697</v>
      </c>
      <c r="D530" s="380">
        <f>SUMIF('pdc2019'!$G$8:$G$1161,'CE MINISTERIALE 2019'!$B530,'pdc2019'!$Q$8:$Q$1161)</f>
        <v>0</v>
      </c>
      <c r="E530" s="311"/>
      <c r="G530" s="330"/>
      <c r="H530" s="330"/>
      <c r="J530" s="324"/>
      <c r="L530" s="330"/>
      <c r="AD530" s="380">
        <f>SUMIF('pdc2019'!$G$8:$G$1161,'CE MINISTERIALE 2019'!$B530,'pdc2019'!$P$8:$P$1161)</f>
        <v>1110</v>
      </c>
    </row>
    <row r="531" spans="1:30" s="312" customFormat="1" ht="24.95" customHeight="1">
      <c r="A531" s="342"/>
      <c r="B531" s="338" t="s">
        <v>1544</v>
      </c>
      <c r="C531" s="339" t="s">
        <v>4698</v>
      </c>
      <c r="D531" s="380">
        <f>SUMIF('pdc2019'!$G$8:$G$1161,'CE MINISTERIALE 2019'!$B531,'pdc2019'!$Q$8:$Q$1161)</f>
        <v>0</v>
      </c>
      <c r="E531" s="311"/>
      <c r="G531" s="330"/>
      <c r="H531" s="330"/>
      <c r="J531" s="324"/>
      <c r="L531" s="330"/>
      <c r="AD531" s="380">
        <f>SUMIF('pdc2019'!$G$8:$G$1161,'CE MINISTERIALE 2019'!$B531,'pdc2019'!$P$8:$P$1161)</f>
        <v>804280</v>
      </c>
    </row>
    <row r="532" spans="1:30" s="312" customFormat="1" ht="24.95" customHeight="1">
      <c r="A532" s="342"/>
      <c r="B532" s="338" t="s">
        <v>1545</v>
      </c>
      <c r="C532" s="339" t="s">
        <v>4699</v>
      </c>
      <c r="D532" s="380">
        <f>SUMIF('pdc2019'!$G$8:$G$1161,'CE MINISTERIALE 2019'!$B532,'pdc2019'!$Q$8:$Q$1161)</f>
        <v>0</v>
      </c>
      <c r="E532" s="311"/>
      <c r="G532" s="330"/>
      <c r="H532" s="330"/>
      <c r="J532" s="324"/>
      <c r="L532" s="330"/>
      <c r="AD532" s="380">
        <f>SUMIF('pdc2019'!$G$8:$G$1161,'CE MINISTERIALE 2019'!$B532,'pdc2019'!$P$8:$P$1161)</f>
        <v>454100</v>
      </c>
    </row>
    <row r="533" spans="1:30" s="312" customFormat="1" ht="24.95" customHeight="1">
      <c r="A533" s="342"/>
      <c r="B533" s="335" t="s">
        <v>1546</v>
      </c>
      <c r="C533" s="336" t="s">
        <v>1547</v>
      </c>
      <c r="D533" s="327">
        <f>+D534+D535</f>
        <v>0</v>
      </c>
      <c r="E533" s="311"/>
      <c r="F533" s="329"/>
      <c r="G533" s="330"/>
      <c r="H533" s="330"/>
      <c r="J533" s="324"/>
      <c r="L533" s="330"/>
      <c r="AD533" s="327">
        <f>+AD534+AD535</f>
        <v>58670</v>
      </c>
    </row>
    <row r="534" spans="1:30" s="337" customFormat="1" ht="24.95" customHeight="1">
      <c r="A534" s="345" t="s">
        <v>296</v>
      </c>
      <c r="B534" s="335" t="s">
        <v>1548</v>
      </c>
      <c r="C534" s="336" t="s">
        <v>1549</v>
      </c>
      <c r="D534" s="380">
        <f>SUMIF('pdc2019'!$G$8:$G$1161,'CE MINISTERIALE 2019'!$B534,'pdc2019'!$Q$8:$Q$1161)</f>
        <v>0</v>
      </c>
      <c r="E534" s="311"/>
      <c r="F534" s="312"/>
      <c r="G534" s="330"/>
      <c r="H534" s="330"/>
      <c r="J534" s="324"/>
      <c r="L534" s="330"/>
      <c r="AD534" s="380">
        <f>SUMIF('pdc2019'!$G$8:$G$1161,'CE MINISTERIALE 2019'!$B534,'pdc2019'!$P$8:$P$1161)</f>
        <v>0</v>
      </c>
    </row>
    <row r="535" spans="1:30" s="337" customFormat="1" ht="24.95" customHeight="1">
      <c r="A535" s="345"/>
      <c r="B535" s="335" t="s">
        <v>1550</v>
      </c>
      <c r="C535" s="336" t="s">
        <v>1551</v>
      </c>
      <c r="D535" s="327">
        <f>SUM(D536:D542)</f>
        <v>0</v>
      </c>
      <c r="E535" s="311"/>
      <c r="F535" s="329"/>
      <c r="G535" s="330"/>
      <c r="H535" s="330"/>
      <c r="J535" s="324"/>
      <c r="L535" s="330"/>
      <c r="AD535" s="327">
        <f>SUM(AD536:AD542)</f>
        <v>58670</v>
      </c>
    </row>
    <row r="536" spans="1:30" s="337" customFormat="1" ht="24.95" customHeight="1">
      <c r="A536" s="345" t="s">
        <v>1498</v>
      </c>
      <c r="B536" s="338" t="s">
        <v>1552</v>
      </c>
      <c r="C536" s="339" t="s">
        <v>1553</v>
      </c>
      <c r="D536" s="380">
        <f>SUMIF('pdc2019'!$G$8:$G$1161,'CE MINISTERIALE 2019'!$B536,'pdc2019'!$Q$8:$Q$1161)</f>
        <v>0</v>
      </c>
      <c r="E536" s="311"/>
      <c r="F536" s="312"/>
      <c r="G536" s="330"/>
      <c r="H536" s="330"/>
      <c r="J536" s="324"/>
      <c r="L536" s="330"/>
      <c r="AD536" s="380">
        <f>SUMIF('pdc2019'!$G$8:$G$1161,'CE MINISTERIALE 2019'!$B536,'pdc2019'!$P$8:$P$1161)</f>
        <v>0</v>
      </c>
    </row>
    <row r="537" spans="1:30" s="337" customFormat="1" ht="24.95" customHeight="1">
      <c r="A537" s="345"/>
      <c r="B537" s="338" t="s">
        <v>1554</v>
      </c>
      <c r="C537" s="339" t="s">
        <v>1555</v>
      </c>
      <c r="D537" s="380">
        <f>SUMIF('pdc2019'!$G$8:$G$1161,'CE MINISTERIALE 2019'!$B537,'pdc2019'!$Q$8:$Q$1161)</f>
        <v>0</v>
      </c>
      <c r="E537" s="311"/>
      <c r="F537" s="312"/>
      <c r="G537" s="330"/>
      <c r="H537" s="330"/>
      <c r="J537" s="324"/>
      <c r="L537" s="330"/>
      <c r="AD537" s="380">
        <f>SUMIF('pdc2019'!$G$8:$G$1161,'CE MINISTERIALE 2019'!$B537,'pdc2019'!$P$8:$P$1161)</f>
        <v>0</v>
      </c>
    </row>
    <row r="538" spans="1:30" s="337" customFormat="1" ht="24.95" customHeight="1">
      <c r="A538" s="345"/>
      <c r="B538" s="338" t="s">
        <v>397</v>
      </c>
      <c r="C538" s="339" t="s">
        <v>398</v>
      </c>
      <c r="D538" s="380">
        <f>SUMIF('pdc2019'!$G$8:$G$1161,'CE MINISTERIALE 2019'!$B538,'pdc2019'!$Q$8:$Q$1161)</f>
        <v>0</v>
      </c>
      <c r="E538" s="311"/>
      <c r="F538" s="312"/>
      <c r="G538" s="330"/>
      <c r="H538" s="330"/>
      <c r="J538" s="324"/>
      <c r="L538" s="330"/>
      <c r="AD538" s="380">
        <f>SUMIF('pdc2019'!$G$8:$G$1161,'CE MINISTERIALE 2019'!$B538,'pdc2019'!$P$8:$P$1161)</f>
        <v>80</v>
      </c>
    </row>
    <row r="539" spans="1:30" s="337" customFormat="1" ht="24.95" customHeight="1">
      <c r="A539" s="345"/>
      <c r="B539" s="338" t="s">
        <v>399</v>
      </c>
      <c r="C539" s="339" t="s">
        <v>400</v>
      </c>
      <c r="D539" s="380">
        <f>SUMIF('pdc2019'!$G$8:$G$1161,'CE MINISTERIALE 2019'!$B539,'pdc2019'!$Q$8:$Q$1161)</f>
        <v>0</v>
      </c>
      <c r="E539" s="311"/>
      <c r="F539" s="312"/>
      <c r="G539" s="330"/>
      <c r="H539" s="330"/>
      <c r="J539" s="324"/>
      <c r="L539" s="330"/>
      <c r="AD539" s="380">
        <f>SUMIF('pdc2019'!$G$8:$G$1161,'CE MINISTERIALE 2019'!$B539,'pdc2019'!$P$8:$P$1161)</f>
        <v>0</v>
      </c>
    </row>
    <row r="540" spans="1:30" s="337" customFormat="1" ht="24.95" customHeight="1">
      <c r="A540" s="345"/>
      <c r="B540" s="338" t="s">
        <v>401</v>
      </c>
      <c r="C540" s="339" t="s">
        <v>402</v>
      </c>
      <c r="D540" s="380">
        <f>SUMIF('pdc2019'!$G$8:$G$1161,'CE MINISTERIALE 2019'!$B540,'pdc2019'!$Q$8:$Q$1161)</f>
        <v>0</v>
      </c>
      <c r="E540" s="311"/>
      <c r="F540" s="312"/>
      <c r="G540" s="330"/>
      <c r="H540" s="330"/>
      <c r="J540" s="324"/>
      <c r="L540" s="330"/>
      <c r="AD540" s="380">
        <f>SUMIF('pdc2019'!$G$8:$G$1161,'CE MINISTERIALE 2019'!$B540,'pdc2019'!$P$8:$P$1161)</f>
        <v>0</v>
      </c>
    </row>
    <row r="541" spans="1:30" s="337" customFormat="1" ht="24.95" customHeight="1">
      <c r="A541" s="345"/>
      <c r="B541" s="338" t="s">
        <v>403</v>
      </c>
      <c r="C541" s="339" t="s">
        <v>404</v>
      </c>
      <c r="D541" s="380">
        <f>SUMIF('pdc2019'!$G$8:$G$1161,'CE MINISTERIALE 2019'!$B541,'pdc2019'!$Q$8:$Q$1161)</f>
        <v>0</v>
      </c>
      <c r="E541" s="311"/>
      <c r="F541" s="312"/>
      <c r="G541" s="330"/>
      <c r="H541" s="330"/>
      <c r="J541" s="324"/>
      <c r="L541" s="330"/>
      <c r="AD541" s="380">
        <f>SUMIF('pdc2019'!$G$8:$G$1161,'CE MINISTERIALE 2019'!$B541,'pdc2019'!$P$8:$P$1161)</f>
        <v>54360</v>
      </c>
    </row>
    <row r="542" spans="1:30" s="337" customFormat="1" ht="24.95" customHeight="1">
      <c r="A542" s="345"/>
      <c r="B542" s="338" t="s">
        <v>405</v>
      </c>
      <c r="C542" s="339" t="s">
        <v>406</v>
      </c>
      <c r="D542" s="380">
        <f>SUMIF('pdc2019'!$G$8:$G$1161,'CE MINISTERIALE 2019'!$B542,'pdc2019'!$Q$8:$Q$1161)</f>
        <v>0</v>
      </c>
      <c r="E542" s="311"/>
      <c r="F542" s="312"/>
      <c r="G542" s="330"/>
      <c r="H542" s="330"/>
      <c r="J542" s="324"/>
      <c r="L542" s="330"/>
      <c r="AD542" s="380">
        <f>SUMIF('pdc2019'!$G$8:$G$1161,'CE MINISTERIALE 2019'!$B542,'pdc2019'!$P$8:$P$1161)</f>
        <v>4230</v>
      </c>
    </row>
    <row r="543" spans="1:30" s="337" customFormat="1" ht="24.95" customHeight="1">
      <c r="A543" s="345"/>
      <c r="B543" s="335" t="s">
        <v>407</v>
      </c>
      <c r="C543" s="336" t="s">
        <v>408</v>
      </c>
      <c r="D543" s="380">
        <f>SUMIF('pdc2019'!$G$8:$G$1161,'CE MINISTERIALE 2019'!$B543,'pdc2019'!$Q$8:$Q$1161)</f>
        <v>0</v>
      </c>
      <c r="E543" s="311"/>
      <c r="F543" s="312"/>
      <c r="G543" s="330"/>
      <c r="H543" s="330"/>
      <c r="J543" s="324"/>
      <c r="L543" s="330"/>
      <c r="AD543" s="380">
        <f>SUMIF('pdc2019'!$G$8:$G$1161,'CE MINISTERIALE 2019'!$B543,'pdc2019'!$P$8:$P$1161)</f>
        <v>12510</v>
      </c>
    </row>
    <row r="544" spans="1:30" s="337" customFormat="1" ht="24.95" customHeight="1">
      <c r="A544" s="345"/>
      <c r="B544" s="325" t="s">
        <v>409</v>
      </c>
      <c r="C544" s="326" t="s">
        <v>410</v>
      </c>
      <c r="D544" s="327">
        <f>+D545+D546</f>
        <v>154500</v>
      </c>
      <c r="E544" s="311"/>
      <c r="F544" s="329"/>
      <c r="G544" s="330"/>
      <c r="H544" s="330"/>
      <c r="J544" s="324"/>
      <c r="L544" s="330"/>
      <c r="AD544" s="327">
        <f>+AD545+AD546</f>
        <v>1003150</v>
      </c>
    </row>
    <row r="545" spans="1:30" s="337" customFormat="1" ht="24.95" customHeight="1">
      <c r="A545" s="345"/>
      <c r="B545" s="331" t="s">
        <v>411</v>
      </c>
      <c r="C545" s="332" t="s">
        <v>412</v>
      </c>
      <c r="D545" s="380">
        <f>SUMIF('pdc2019'!$G$8:$G$1161,'CE MINISTERIALE 2019'!$B545,'pdc2019'!$Q$8:$Q$1161)</f>
        <v>52000</v>
      </c>
      <c r="E545" s="311"/>
      <c r="F545" s="312"/>
      <c r="G545" s="330"/>
      <c r="H545" s="330"/>
      <c r="J545" s="324"/>
      <c r="L545" s="330"/>
      <c r="AD545" s="380">
        <f>SUMIF('pdc2019'!$G$8:$G$1161,'CE MINISTERIALE 2019'!$B545,'pdc2019'!$P$8:$P$1161)</f>
        <v>52000</v>
      </c>
    </row>
    <row r="546" spans="1:30" s="337" customFormat="1" ht="24.95" customHeight="1">
      <c r="A546" s="345"/>
      <c r="B546" s="331" t="s">
        <v>413</v>
      </c>
      <c r="C546" s="332" t="s">
        <v>414</v>
      </c>
      <c r="D546" s="327">
        <f>+D547+D548+D549+D564+D575</f>
        <v>102500</v>
      </c>
      <c r="E546" s="311"/>
      <c r="F546" s="329"/>
      <c r="G546" s="330"/>
      <c r="H546" s="330"/>
      <c r="J546" s="324"/>
      <c r="L546" s="330"/>
      <c r="AD546" s="327">
        <f>+AD547+AD548+AD549+AD564+AD575</f>
        <v>951150</v>
      </c>
    </row>
    <row r="547" spans="1:30" s="337" customFormat="1" ht="24.95" customHeight="1">
      <c r="A547" s="345"/>
      <c r="B547" s="335" t="s">
        <v>415</v>
      </c>
      <c r="C547" s="336" t="s">
        <v>416</v>
      </c>
      <c r="D547" s="380">
        <f>SUMIF('pdc2019'!$G$8:$G$1161,'CE MINISTERIALE 2019'!$B547,'pdc2019'!$Q$8:$Q$1161)</f>
        <v>0</v>
      </c>
      <c r="E547" s="311"/>
      <c r="F547" s="312"/>
      <c r="G547" s="330"/>
      <c r="H547" s="330"/>
      <c r="J547" s="324"/>
      <c r="L547" s="330"/>
      <c r="AD547" s="380">
        <f>SUMIF('pdc2019'!$G$8:$G$1161,'CE MINISTERIALE 2019'!$B547,'pdc2019'!$P$8:$P$1161)</f>
        <v>0</v>
      </c>
    </row>
    <row r="548" spans="1:30" s="337" customFormat="1" ht="24.95" customHeight="1">
      <c r="A548" s="345"/>
      <c r="B548" s="335" t="s">
        <v>417</v>
      </c>
      <c r="C548" s="336" t="s">
        <v>418</v>
      </c>
      <c r="D548" s="380">
        <f>SUMIF('pdc2019'!$G$8:$G$1161,'CE MINISTERIALE 2019'!$B548,'pdc2019'!$Q$8:$Q$1161)</f>
        <v>102000</v>
      </c>
      <c r="E548" s="311"/>
      <c r="F548" s="312"/>
      <c r="G548" s="330"/>
      <c r="H548" s="330"/>
      <c r="J548" s="324"/>
      <c r="L548" s="330"/>
      <c r="AD548" s="380">
        <f>SUMIF('pdc2019'!$G$8:$G$1161,'CE MINISTERIALE 2019'!$B548,'pdc2019'!$P$8:$P$1161)</f>
        <v>15000</v>
      </c>
    </row>
    <row r="549" spans="1:30" s="337" customFormat="1" ht="24.95" customHeight="1">
      <c r="A549" s="345"/>
      <c r="B549" s="335" t="s">
        <v>419</v>
      </c>
      <c r="C549" s="336" t="s">
        <v>420</v>
      </c>
      <c r="D549" s="327">
        <f>+D550+D553</f>
        <v>0</v>
      </c>
      <c r="E549" s="311"/>
      <c r="F549" s="329"/>
      <c r="G549" s="330"/>
      <c r="H549" s="330"/>
      <c r="J549" s="324"/>
      <c r="L549" s="330"/>
      <c r="AD549" s="327">
        <f>+AD550+AD553</f>
        <v>914050</v>
      </c>
    </row>
    <row r="550" spans="1:30" s="337" customFormat="1" ht="24.95" customHeight="1">
      <c r="A550" s="345" t="s">
        <v>296</v>
      </c>
      <c r="B550" s="335" t="s">
        <v>421</v>
      </c>
      <c r="C550" s="336" t="s">
        <v>422</v>
      </c>
      <c r="D550" s="327">
        <f>+D551+D552</f>
        <v>0</v>
      </c>
      <c r="E550" s="311"/>
      <c r="F550" s="329"/>
      <c r="G550" s="330"/>
      <c r="H550" s="330"/>
      <c r="J550" s="324"/>
      <c r="L550" s="330"/>
      <c r="AD550" s="327">
        <f>+AD551+AD552</f>
        <v>0</v>
      </c>
    </row>
    <row r="551" spans="1:30" s="337" customFormat="1" ht="24.95" customHeight="1">
      <c r="A551" s="345" t="s">
        <v>296</v>
      </c>
      <c r="B551" s="338" t="s">
        <v>423</v>
      </c>
      <c r="C551" s="339" t="s">
        <v>424</v>
      </c>
      <c r="D551" s="380">
        <f>SUMIF('pdc2019'!$G$8:$G$1161,'CE MINISTERIALE 2019'!$B551,'pdc2019'!$Q$8:$Q$1161)</f>
        <v>0</v>
      </c>
      <c r="E551" s="311"/>
      <c r="F551" s="312"/>
      <c r="G551" s="330"/>
      <c r="H551" s="330"/>
      <c r="J551" s="324"/>
      <c r="L551" s="330"/>
      <c r="AD551" s="380">
        <f>SUMIF('pdc2019'!$G$8:$G$1161,'CE MINISTERIALE 2019'!$B551,'pdc2019'!$P$8:$P$1161)</f>
        <v>0</v>
      </c>
    </row>
    <row r="552" spans="1:30" s="337" customFormat="1" ht="24.95" customHeight="1">
      <c r="A552" s="345" t="s">
        <v>296</v>
      </c>
      <c r="B552" s="338" t="s">
        <v>425</v>
      </c>
      <c r="C552" s="339" t="s">
        <v>228</v>
      </c>
      <c r="D552" s="380">
        <f>SUMIF('pdc2019'!$G$8:$G$1161,'CE MINISTERIALE 2019'!$B552,'pdc2019'!$Q$8:$Q$1161)</f>
        <v>0</v>
      </c>
      <c r="E552" s="311"/>
      <c r="F552" s="312"/>
      <c r="G552" s="330"/>
      <c r="H552" s="330"/>
      <c r="J552" s="324"/>
      <c r="L552" s="330"/>
      <c r="AD552" s="380">
        <f>SUMIF('pdc2019'!$G$8:$G$1161,'CE MINISTERIALE 2019'!$B552,'pdc2019'!$P$8:$P$1161)</f>
        <v>0</v>
      </c>
    </row>
    <row r="553" spans="1:30" s="337" customFormat="1" ht="24.95" customHeight="1">
      <c r="A553" s="345"/>
      <c r="B553" s="335" t="s">
        <v>229</v>
      </c>
      <c r="C553" s="336" t="s">
        <v>230</v>
      </c>
      <c r="D553" s="327">
        <f>+D554+D555+D559+D560+D561+D562+D563</f>
        <v>0</v>
      </c>
      <c r="E553" s="311"/>
      <c r="F553" s="329"/>
      <c r="G553" s="330"/>
      <c r="H553" s="330"/>
      <c r="J553" s="324"/>
      <c r="L553" s="330"/>
      <c r="AD553" s="327">
        <f>+AD554+AD555+AD559+AD560+AD561+AD562+AD563</f>
        <v>914050</v>
      </c>
    </row>
    <row r="554" spans="1:30" s="337" customFormat="1" ht="24.95" customHeight="1">
      <c r="A554" s="345" t="s">
        <v>1498</v>
      </c>
      <c r="B554" s="338" t="s">
        <v>231</v>
      </c>
      <c r="C554" s="339" t="s">
        <v>232</v>
      </c>
      <c r="D554" s="380">
        <f>SUMIF('pdc2019'!$G$8:$G$1161,'CE MINISTERIALE 2019'!$B554,'pdc2019'!$Q$8:$Q$1161)</f>
        <v>0</v>
      </c>
      <c r="E554" s="311"/>
      <c r="F554" s="312"/>
      <c r="G554" s="330"/>
      <c r="H554" s="330"/>
      <c r="J554" s="324"/>
      <c r="L554" s="330"/>
      <c r="AD554" s="380">
        <f>SUMIF('pdc2019'!$G$8:$G$1161,'CE MINISTERIALE 2019'!$B554,'pdc2019'!$P$8:$P$1161)</f>
        <v>0</v>
      </c>
    </row>
    <row r="555" spans="1:30" s="337" customFormat="1" ht="24.95" customHeight="1">
      <c r="A555" s="345"/>
      <c r="B555" s="338" t="s">
        <v>233</v>
      </c>
      <c r="C555" s="339" t="s">
        <v>234</v>
      </c>
      <c r="D555" s="327">
        <f>+D556+D557+D558</f>
        <v>0</v>
      </c>
      <c r="E555" s="311"/>
      <c r="F555" s="329"/>
      <c r="G555" s="330"/>
      <c r="H555" s="330"/>
      <c r="J555" s="324"/>
      <c r="L555" s="330"/>
      <c r="AD555" s="327">
        <f>+AD556+AD557+AD558</f>
        <v>7000</v>
      </c>
    </row>
    <row r="556" spans="1:30" s="337" customFormat="1" ht="24.95" customHeight="1">
      <c r="A556" s="345"/>
      <c r="B556" s="335" t="s">
        <v>235</v>
      </c>
      <c r="C556" s="336" t="s">
        <v>236</v>
      </c>
      <c r="D556" s="380">
        <f>SUMIF('pdc2019'!$G$8:$G$1161,'CE MINISTERIALE 2019'!$B556,'pdc2019'!$Q$8:$Q$1161)</f>
        <v>0</v>
      </c>
      <c r="E556" s="311"/>
      <c r="F556" s="312"/>
      <c r="G556" s="330"/>
      <c r="H556" s="330"/>
      <c r="J556" s="324"/>
      <c r="L556" s="330"/>
      <c r="AD556" s="380">
        <f>SUMIF('pdc2019'!$G$8:$G$1161,'CE MINISTERIALE 2019'!$B556,'pdc2019'!$P$8:$P$1161)</f>
        <v>0</v>
      </c>
    </row>
    <row r="557" spans="1:30" s="337" customFormat="1" ht="24.95" customHeight="1">
      <c r="A557" s="345"/>
      <c r="B557" s="335" t="s">
        <v>237</v>
      </c>
      <c r="C557" s="336" t="s">
        <v>238</v>
      </c>
      <c r="D557" s="380">
        <f>SUMIF('pdc2019'!$G$8:$G$1161,'CE MINISTERIALE 2019'!$B557,'pdc2019'!$Q$8:$Q$1161)</f>
        <v>0</v>
      </c>
      <c r="E557" s="311"/>
      <c r="F557" s="312"/>
      <c r="G557" s="330"/>
      <c r="H557" s="330"/>
      <c r="J557" s="324"/>
      <c r="L557" s="330"/>
      <c r="AD557" s="380">
        <f>SUMIF('pdc2019'!$G$8:$G$1161,'CE MINISTERIALE 2019'!$B557,'pdc2019'!$P$8:$P$1161)</f>
        <v>0</v>
      </c>
    </row>
    <row r="558" spans="1:30" s="337" customFormat="1" ht="24.95" customHeight="1">
      <c r="A558" s="345"/>
      <c r="B558" s="335" t="s">
        <v>239</v>
      </c>
      <c r="C558" s="336" t="s">
        <v>240</v>
      </c>
      <c r="D558" s="380">
        <f>SUMIF('pdc2019'!$G$8:$G$1161,'CE MINISTERIALE 2019'!$B558,'pdc2019'!$Q$8:$Q$1161)</f>
        <v>0</v>
      </c>
      <c r="E558" s="311"/>
      <c r="F558" s="312"/>
      <c r="G558" s="330"/>
      <c r="H558" s="330"/>
      <c r="J558" s="324"/>
      <c r="L558" s="330"/>
      <c r="AD558" s="380">
        <f>SUMIF('pdc2019'!$G$8:$G$1161,'CE MINISTERIALE 2019'!$B558,'pdc2019'!$P$8:$P$1161)</f>
        <v>7000</v>
      </c>
    </row>
    <row r="559" spans="1:30" s="337" customFormat="1" ht="24.95" customHeight="1">
      <c r="A559" s="345"/>
      <c r="B559" s="338" t="s">
        <v>241</v>
      </c>
      <c r="C559" s="339" t="s">
        <v>242</v>
      </c>
      <c r="D559" s="380">
        <f>SUMIF('pdc2019'!$G$8:$G$1161,'CE MINISTERIALE 2019'!$B559,'pdc2019'!$Q$8:$Q$1161)</f>
        <v>0</v>
      </c>
      <c r="E559" s="311"/>
      <c r="F559" s="312"/>
      <c r="G559" s="330"/>
      <c r="H559" s="330"/>
      <c r="J559" s="324"/>
      <c r="L559" s="330"/>
      <c r="AD559" s="380">
        <f>SUMIF('pdc2019'!$G$8:$G$1161,'CE MINISTERIALE 2019'!$B559,'pdc2019'!$P$8:$P$1161)</f>
        <v>0</v>
      </c>
    </row>
    <row r="560" spans="1:30" s="337" customFormat="1" ht="24.95" customHeight="1">
      <c r="A560" s="345"/>
      <c r="B560" s="338" t="s">
        <v>243</v>
      </c>
      <c r="C560" s="339" t="s">
        <v>244</v>
      </c>
      <c r="D560" s="380">
        <f>SUMIF('pdc2019'!$G$8:$G$1161,'CE MINISTERIALE 2019'!$B560,'pdc2019'!$Q$8:$Q$1161)</f>
        <v>0</v>
      </c>
      <c r="E560" s="311"/>
      <c r="F560" s="312"/>
      <c r="G560" s="330"/>
      <c r="H560" s="330"/>
      <c r="J560" s="324"/>
      <c r="L560" s="330"/>
      <c r="AD560" s="380">
        <f>SUMIF('pdc2019'!$G$8:$G$1161,'CE MINISTERIALE 2019'!$B560,'pdc2019'!$P$8:$P$1161)</f>
        <v>50</v>
      </c>
    </row>
    <row r="561" spans="1:30" s="337" customFormat="1" ht="24.95" customHeight="1">
      <c r="A561" s="345"/>
      <c r="B561" s="338" t="s">
        <v>245</v>
      </c>
      <c r="C561" s="339" t="s">
        <v>246</v>
      </c>
      <c r="D561" s="380">
        <f>SUMIF('pdc2019'!$G$8:$G$1161,'CE MINISTERIALE 2019'!$B561,'pdc2019'!$Q$8:$Q$1161)</f>
        <v>0</v>
      </c>
      <c r="E561" s="311"/>
      <c r="F561" s="312"/>
      <c r="G561" s="330"/>
      <c r="H561" s="330"/>
      <c r="J561" s="324"/>
      <c r="L561" s="330"/>
      <c r="AD561" s="380">
        <f>SUMIF('pdc2019'!$G$8:$G$1161,'CE MINISTERIALE 2019'!$B561,'pdc2019'!$P$8:$P$1161)</f>
        <v>150000</v>
      </c>
    </row>
    <row r="562" spans="1:30" s="337" customFormat="1" ht="24.95" customHeight="1">
      <c r="A562" s="345"/>
      <c r="B562" s="338" t="s">
        <v>247</v>
      </c>
      <c r="C562" s="339" t="s">
        <v>248</v>
      </c>
      <c r="D562" s="380">
        <f>SUMIF('pdc2019'!$G$8:$G$1161,'CE MINISTERIALE 2019'!$B562,'pdc2019'!$Q$8:$Q$1161)</f>
        <v>0</v>
      </c>
      <c r="E562" s="311"/>
      <c r="F562" s="312"/>
      <c r="G562" s="330"/>
      <c r="H562" s="330"/>
      <c r="J562" s="324"/>
      <c r="L562" s="330"/>
      <c r="AD562" s="380">
        <f>SUMIF('pdc2019'!$G$8:$G$1161,'CE MINISTERIALE 2019'!$B562,'pdc2019'!$P$8:$P$1161)</f>
        <v>502000</v>
      </c>
    </row>
    <row r="563" spans="1:30" s="337" customFormat="1" ht="24.95" customHeight="1">
      <c r="A563" s="345"/>
      <c r="B563" s="338" t="s">
        <v>249</v>
      </c>
      <c r="C563" s="339" t="s">
        <v>250</v>
      </c>
      <c r="D563" s="380">
        <f>SUMIF('pdc2019'!$G$8:$G$1161,'CE MINISTERIALE 2019'!$B563,'pdc2019'!$Q$8:$Q$1161)</f>
        <v>0</v>
      </c>
      <c r="E563" s="311"/>
      <c r="F563" s="312"/>
      <c r="G563" s="330"/>
      <c r="H563" s="330"/>
      <c r="J563" s="324"/>
      <c r="L563" s="330"/>
      <c r="AD563" s="380">
        <f>SUMIF('pdc2019'!$G$8:$G$1161,'CE MINISTERIALE 2019'!$B563,'pdc2019'!$P$8:$P$1161)</f>
        <v>255000</v>
      </c>
    </row>
    <row r="564" spans="1:30" s="337" customFormat="1" ht="24.95" customHeight="1">
      <c r="A564" s="345"/>
      <c r="B564" s="335" t="s">
        <v>251</v>
      </c>
      <c r="C564" s="336" t="s">
        <v>252</v>
      </c>
      <c r="D564" s="327">
        <f>+D565+D566+D567</f>
        <v>0</v>
      </c>
      <c r="E564" s="311"/>
      <c r="F564" s="329"/>
      <c r="G564" s="330"/>
      <c r="H564" s="330"/>
      <c r="J564" s="324"/>
      <c r="L564" s="330"/>
      <c r="AD564" s="327">
        <f>+AD565+AD566+AD567</f>
        <v>22000</v>
      </c>
    </row>
    <row r="565" spans="1:30" s="312" customFormat="1" ht="24.95" customHeight="1">
      <c r="A565" s="342"/>
      <c r="B565" s="335" t="s">
        <v>4700</v>
      </c>
      <c r="C565" s="336" t="s">
        <v>4701</v>
      </c>
      <c r="D565" s="380">
        <f>SUMIF('pdc2019'!$G$8:$G$1161,'CE MINISTERIALE 2019'!$B565,'pdc2019'!$Q$8:$Q$1161)</f>
        <v>0</v>
      </c>
      <c r="E565" s="311"/>
      <c r="G565" s="330"/>
      <c r="H565" s="330"/>
      <c r="J565" s="324"/>
      <c r="L565" s="330"/>
      <c r="AD565" s="380">
        <f>SUMIF('pdc2019'!$G$8:$G$1161,'CE MINISTERIALE 2019'!$B565,'pdc2019'!$P$8:$P$1161)</f>
        <v>0</v>
      </c>
    </row>
    <row r="566" spans="1:30" s="312" customFormat="1" ht="24.95" customHeight="1">
      <c r="A566" s="342" t="s">
        <v>296</v>
      </c>
      <c r="B566" s="335" t="s">
        <v>253</v>
      </c>
      <c r="C566" s="336" t="s">
        <v>4702</v>
      </c>
      <c r="D566" s="380">
        <f>SUMIF('pdc2019'!$G$8:$G$1161,'CE MINISTERIALE 2019'!$B566,'pdc2019'!$Q$8:$Q$1161)</f>
        <v>0</v>
      </c>
      <c r="E566" s="311"/>
      <c r="G566" s="330"/>
      <c r="H566" s="330"/>
      <c r="J566" s="324"/>
      <c r="L566" s="330"/>
      <c r="AD566" s="380">
        <f>SUMIF('pdc2019'!$G$8:$G$1161,'CE MINISTERIALE 2019'!$B566,'pdc2019'!$P$8:$P$1161)</f>
        <v>0</v>
      </c>
    </row>
    <row r="567" spans="1:30" s="312" customFormat="1" ht="24.95" customHeight="1">
      <c r="A567" s="342"/>
      <c r="B567" s="335" t="s">
        <v>254</v>
      </c>
      <c r="C567" s="336" t="s">
        <v>4703</v>
      </c>
      <c r="D567" s="327">
        <f>SUM(D568:D574)</f>
        <v>0</v>
      </c>
      <c r="E567" s="311"/>
      <c r="F567" s="329"/>
      <c r="G567" s="330"/>
      <c r="H567" s="330"/>
      <c r="J567" s="324"/>
      <c r="L567" s="330"/>
      <c r="AD567" s="327">
        <f>SUM(AD568:AD574)</f>
        <v>22000</v>
      </c>
    </row>
    <row r="568" spans="1:30" s="312" customFormat="1" ht="24.95" customHeight="1">
      <c r="A568" s="342" t="s">
        <v>1498</v>
      </c>
      <c r="B568" s="338" t="s">
        <v>255</v>
      </c>
      <c r="C568" s="339" t="s">
        <v>4704</v>
      </c>
      <c r="D568" s="380">
        <f>SUMIF('pdc2019'!$G$8:$G$1161,'CE MINISTERIALE 2019'!$B568,'pdc2019'!$Q$8:$Q$1161)</f>
        <v>0</v>
      </c>
      <c r="E568" s="311"/>
      <c r="G568" s="330"/>
      <c r="H568" s="330"/>
      <c r="J568" s="324"/>
      <c r="L568" s="330"/>
      <c r="AD568" s="380">
        <f>SUMIF('pdc2019'!$G$8:$G$1161,'CE MINISTERIALE 2019'!$B568,'pdc2019'!$P$8:$P$1161)</f>
        <v>0</v>
      </c>
    </row>
    <row r="569" spans="1:30" s="312" customFormat="1" ht="24.95" customHeight="1">
      <c r="A569" s="342"/>
      <c r="B569" s="338" t="s">
        <v>256</v>
      </c>
      <c r="C569" s="339" t="s">
        <v>4705</v>
      </c>
      <c r="D569" s="380">
        <f>SUMIF('pdc2019'!$G$8:$G$1161,'CE MINISTERIALE 2019'!$B569,'pdc2019'!$Q$8:$Q$1161)</f>
        <v>0</v>
      </c>
      <c r="E569" s="311"/>
      <c r="G569" s="330"/>
      <c r="H569" s="330"/>
      <c r="J569" s="324"/>
      <c r="L569" s="330"/>
      <c r="AD569" s="380">
        <f>SUMIF('pdc2019'!$G$8:$G$1161,'CE MINISTERIALE 2019'!$B569,'pdc2019'!$P$8:$P$1161)</f>
        <v>0</v>
      </c>
    </row>
    <row r="570" spans="1:30" s="312" customFormat="1" ht="24.95" customHeight="1">
      <c r="A570" s="342"/>
      <c r="B570" s="338" t="s">
        <v>257</v>
      </c>
      <c r="C570" s="339" t="s">
        <v>4706</v>
      </c>
      <c r="D570" s="380">
        <f>SUMIF('pdc2019'!$G$8:$G$1161,'CE MINISTERIALE 2019'!$B570,'pdc2019'!$Q$8:$Q$1161)</f>
        <v>0</v>
      </c>
      <c r="E570" s="311"/>
      <c r="G570" s="330"/>
      <c r="H570" s="330"/>
      <c r="J570" s="324"/>
      <c r="L570" s="330"/>
      <c r="AD570" s="380">
        <f>SUMIF('pdc2019'!$G$8:$G$1161,'CE MINISTERIALE 2019'!$B570,'pdc2019'!$P$8:$P$1161)</f>
        <v>0</v>
      </c>
    </row>
    <row r="571" spans="1:30" s="312" customFormat="1" ht="24.95" customHeight="1">
      <c r="A571" s="342"/>
      <c r="B571" s="338" t="s">
        <v>1040</v>
      </c>
      <c r="C571" s="339" t="s">
        <v>4707</v>
      </c>
      <c r="D571" s="380">
        <f>SUMIF('pdc2019'!$G$8:$G$1161,'CE MINISTERIALE 2019'!$B571,'pdc2019'!$Q$8:$Q$1161)</f>
        <v>0</v>
      </c>
      <c r="E571" s="311"/>
      <c r="G571" s="330"/>
      <c r="H571" s="330"/>
      <c r="J571" s="324"/>
      <c r="L571" s="330"/>
      <c r="AD571" s="380">
        <f>SUMIF('pdc2019'!$G$8:$G$1161,'CE MINISTERIALE 2019'!$B571,'pdc2019'!$P$8:$P$1161)</f>
        <v>0</v>
      </c>
    </row>
    <row r="572" spans="1:30" s="312" customFormat="1" ht="24.95" customHeight="1">
      <c r="A572" s="342"/>
      <c r="B572" s="338" t="s">
        <v>1041</v>
      </c>
      <c r="C572" s="339" t="s">
        <v>4708</v>
      </c>
      <c r="D572" s="380">
        <f>SUMIF('pdc2019'!$G$8:$G$1161,'CE MINISTERIALE 2019'!$B572,'pdc2019'!$Q$8:$Q$1161)</f>
        <v>0</v>
      </c>
      <c r="E572" s="311"/>
      <c r="G572" s="330"/>
      <c r="H572" s="330"/>
      <c r="J572" s="324"/>
      <c r="L572" s="330"/>
      <c r="AD572" s="380">
        <f>SUMIF('pdc2019'!$G$8:$G$1161,'CE MINISTERIALE 2019'!$B572,'pdc2019'!$P$8:$P$1161)</f>
        <v>0</v>
      </c>
    </row>
    <row r="573" spans="1:30" s="312" customFormat="1" ht="24.95" customHeight="1">
      <c r="A573" s="342"/>
      <c r="B573" s="338" t="s">
        <v>1042</v>
      </c>
      <c r="C573" s="339" t="s">
        <v>4709</v>
      </c>
      <c r="D573" s="380">
        <f>SUMIF('pdc2019'!$G$8:$G$1161,'CE MINISTERIALE 2019'!$B573,'pdc2019'!$Q$8:$Q$1161)</f>
        <v>0</v>
      </c>
      <c r="E573" s="311"/>
      <c r="G573" s="330"/>
      <c r="H573" s="330"/>
      <c r="J573" s="324"/>
      <c r="L573" s="330"/>
      <c r="AD573" s="380">
        <f>SUMIF('pdc2019'!$G$8:$G$1161,'CE MINISTERIALE 2019'!$B573,'pdc2019'!$P$8:$P$1161)</f>
        <v>0</v>
      </c>
    </row>
    <row r="574" spans="1:30" s="312" customFormat="1" ht="24.95" customHeight="1">
      <c r="A574" s="342"/>
      <c r="B574" s="338" t="s">
        <v>1043</v>
      </c>
      <c r="C574" s="339" t="s">
        <v>4710</v>
      </c>
      <c r="D574" s="380">
        <f>SUMIF('pdc2019'!$G$8:$G$1161,'CE MINISTERIALE 2019'!$B574,'pdc2019'!$Q$8:$Q$1161)</f>
        <v>0</v>
      </c>
      <c r="E574" s="311"/>
      <c r="G574" s="330"/>
      <c r="H574" s="330"/>
      <c r="J574" s="324"/>
      <c r="L574" s="330"/>
      <c r="AD574" s="380">
        <f>SUMIF('pdc2019'!$G$8:$G$1161,'CE MINISTERIALE 2019'!$B574,'pdc2019'!$P$8:$P$1161)</f>
        <v>22000</v>
      </c>
    </row>
    <row r="575" spans="1:30" s="337" customFormat="1" ht="24.95" customHeight="1">
      <c r="A575" s="345"/>
      <c r="B575" s="335" t="s">
        <v>1044</v>
      </c>
      <c r="C575" s="336" t="s">
        <v>1045</v>
      </c>
      <c r="D575" s="380">
        <f>SUMIF('pdc2019'!$G$8:$G$1161,'CE MINISTERIALE 2019'!$B575,'pdc2019'!$Q$8:$Q$1161)</f>
        <v>500</v>
      </c>
      <c r="E575" s="311"/>
      <c r="F575" s="312"/>
      <c r="G575" s="358"/>
      <c r="H575" s="358"/>
      <c r="J575" s="324"/>
      <c r="L575" s="330"/>
      <c r="AD575" s="380">
        <f>SUMIF('pdc2019'!$G$8:$G$1161,'CE MINISTERIALE 2019'!$B575,'pdc2019'!$P$8:$P$1161)</f>
        <v>100</v>
      </c>
    </row>
    <row r="576" spans="1:30" s="337" customFormat="1" ht="18.75">
      <c r="A576" s="345"/>
      <c r="B576" s="325" t="s">
        <v>1046</v>
      </c>
      <c r="C576" s="326" t="s">
        <v>1047</v>
      </c>
      <c r="D576" s="327">
        <f>+D518-D544</f>
        <v>4865500</v>
      </c>
      <c r="E576" s="311"/>
      <c r="F576" s="329"/>
      <c r="G576" s="358"/>
      <c r="H576" s="358"/>
      <c r="J576" s="324"/>
      <c r="L576" s="330"/>
      <c r="AD576" s="327">
        <f>+AD518-AD544</f>
        <v>6014890</v>
      </c>
    </row>
    <row r="577" spans="1:30" s="337" customFormat="1" ht="24.95" customHeight="1">
      <c r="A577" s="345"/>
      <c r="B577" s="325" t="s">
        <v>1048</v>
      </c>
      <c r="C577" s="326" t="s">
        <v>1049</v>
      </c>
      <c r="D577" s="327">
        <f>+D159-D493+D512+D516+D576</f>
        <v>43367000</v>
      </c>
      <c r="E577" s="311"/>
      <c r="F577" s="329"/>
      <c r="G577" s="359"/>
      <c r="H577" s="359"/>
      <c r="J577" s="324"/>
      <c r="L577" s="330"/>
      <c r="AD577" s="327">
        <f>+AD159-AD493+AD512+AD516+AD576</f>
        <v>42401387.769999981</v>
      </c>
    </row>
    <row r="578" spans="1:30" s="312" customFormat="1" ht="24.95" customHeight="1">
      <c r="A578" s="342"/>
      <c r="B578" s="338"/>
      <c r="C578" s="326" t="s">
        <v>4711</v>
      </c>
      <c r="D578" s="327"/>
      <c r="E578" s="311"/>
      <c r="G578" s="360"/>
      <c r="H578" s="360"/>
      <c r="J578" s="324"/>
      <c r="L578" s="330"/>
      <c r="AD578" s="327"/>
    </row>
    <row r="579" spans="1:30" s="337" customFormat="1" ht="24.75" customHeight="1">
      <c r="A579" s="345"/>
      <c r="B579" s="325" t="s">
        <v>1050</v>
      </c>
      <c r="C579" s="326" t="s">
        <v>1051</v>
      </c>
      <c r="D579" s="327">
        <f>+D580+D581+D582+D583</f>
        <v>43367000</v>
      </c>
      <c r="E579" s="311"/>
      <c r="F579" s="329"/>
      <c r="G579" s="361"/>
      <c r="H579" s="361"/>
      <c r="J579" s="324"/>
      <c r="L579" s="330"/>
      <c r="AD579" s="327">
        <f>+AD580+AD581+AD582+AD583</f>
        <v>41585000</v>
      </c>
    </row>
    <row r="580" spans="1:30" s="337" customFormat="1" ht="24.75" customHeight="1">
      <c r="A580" s="472"/>
      <c r="B580" s="331" t="s">
        <v>1052</v>
      </c>
      <c r="C580" s="332" t="s">
        <v>1053</v>
      </c>
      <c r="D580" s="380">
        <f>SUMIF('pdc2019'!$G$8:$G$1161,'CE MINISTERIALE 2019'!$B580,'pdc2019'!$Q$8:$Q$1161)</f>
        <v>43035000</v>
      </c>
      <c r="E580" s="311"/>
      <c r="F580" s="312"/>
      <c r="G580" s="360"/>
      <c r="H580" s="360"/>
      <c r="J580" s="324"/>
      <c r="L580" s="330"/>
      <c r="AD580" s="380">
        <f>SUMIF('pdc2019'!$G$8:$G$1161,'CE MINISTERIALE 2019'!$B580,'pdc2019'!$P$8:$P$1161)</f>
        <v>41200000</v>
      </c>
    </row>
    <row r="581" spans="1:30" s="337" customFormat="1" ht="24.75" customHeight="1">
      <c r="A581" s="472"/>
      <c r="B581" s="331" t="s">
        <v>1054</v>
      </c>
      <c r="C581" s="332" t="s">
        <v>1055</v>
      </c>
      <c r="D581" s="380">
        <f>SUMIF('pdc2019'!$G$8:$G$1161,'CE MINISTERIALE 2019'!$B581,'pdc2019'!$Q$8:$Q$1161)</f>
        <v>202000</v>
      </c>
      <c r="E581" s="311"/>
      <c r="F581" s="312"/>
      <c r="G581" s="358"/>
      <c r="H581" s="358"/>
      <c r="J581" s="324"/>
      <c r="L581" s="330"/>
      <c r="AD581" s="380">
        <f>SUMIF('pdc2019'!$G$8:$G$1161,'CE MINISTERIALE 2019'!$B581,'pdc2019'!$P$8:$P$1161)</f>
        <v>240000</v>
      </c>
    </row>
    <row r="582" spans="1:30" s="337" customFormat="1" ht="24.75" customHeight="1">
      <c r="A582" s="472"/>
      <c r="B582" s="331" t="s">
        <v>1056</v>
      </c>
      <c r="C582" s="332" t="s">
        <v>1057</v>
      </c>
      <c r="D582" s="380">
        <f>SUMIF('pdc2019'!$G$8:$G$1161,'CE MINISTERIALE 2019'!$B582,'pdc2019'!$Q$8:$Q$1161)</f>
        <v>130000</v>
      </c>
      <c r="E582" s="311"/>
      <c r="F582" s="312"/>
      <c r="G582" s="360"/>
      <c r="H582" s="360"/>
      <c r="J582" s="324"/>
      <c r="L582" s="330"/>
      <c r="AD582" s="380">
        <f>SUMIF('pdc2019'!$G$8:$G$1161,'CE MINISTERIALE 2019'!$B582,'pdc2019'!$P$8:$P$1161)</f>
        <v>145000</v>
      </c>
    </row>
    <row r="583" spans="1:30" s="337" customFormat="1" ht="24.75" customHeight="1">
      <c r="A583" s="472"/>
      <c r="B583" s="331" t="s">
        <v>1058</v>
      </c>
      <c r="C583" s="332" t="s">
        <v>1059</v>
      </c>
      <c r="D583" s="380">
        <f>SUMIF('pdc2019'!$G$8:$G$1161,'CE MINISTERIALE 2019'!$B583,'pdc2019'!$Q$8:$Q$1161)</f>
        <v>0</v>
      </c>
      <c r="E583" s="311"/>
      <c r="F583" s="312"/>
      <c r="G583" s="360"/>
      <c r="H583" s="360"/>
      <c r="J583" s="324"/>
      <c r="L583" s="330"/>
      <c r="AD583" s="380">
        <f>SUMIF('pdc2019'!$G$8:$G$1161,'CE MINISTERIALE 2019'!$B583,'pdc2019'!$P$8:$P$1161)</f>
        <v>0</v>
      </c>
    </row>
    <row r="584" spans="1:30" s="337" customFormat="1" ht="24.75" customHeight="1">
      <c r="A584" s="345"/>
      <c r="B584" s="325" t="s">
        <v>1060</v>
      </c>
      <c r="C584" s="326" t="s">
        <v>1061</v>
      </c>
      <c r="D584" s="327">
        <f>+D585+D586</f>
        <v>0</v>
      </c>
      <c r="E584" s="311"/>
      <c r="F584" s="329"/>
      <c r="G584" s="360"/>
      <c r="H584" s="360"/>
      <c r="J584" s="324"/>
      <c r="L584" s="330"/>
      <c r="AD584" s="327">
        <f>+AD585+AD586</f>
        <v>0</v>
      </c>
    </row>
    <row r="585" spans="1:30" s="337" customFormat="1" ht="24.75" customHeight="1">
      <c r="A585" s="345"/>
      <c r="B585" s="331" t="s">
        <v>1062</v>
      </c>
      <c r="C585" s="332" t="s">
        <v>1063</v>
      </c>
      <c r="D585" s="380">
        <f>SUMIF('pdc2019'!$G$8:$G$1161,'CE MINISTERIALE 2019'!$B585,'pdc2019'!$Q$8:$Q$1161)</f>
        <v>0</v>
      </c>
      <c r="E585" s="311"/>
      <c r="F585" s="312"/>
      <c r="G585" s="361"/>
      <c r="H585" s="361"/>
      <c r="J585" s="324"/>
      <c r="L585" s="330"/>
      <c r="AD585" s="380">
        <f>SUMIF('pdc2019'!$G$8:$G$1161,'CE MINISTERIALE 2019'!$B585,'pdc2019'!$P$8:$P$1161)</f>
        <v>0</v>
      </c>
    </row>
    <row r="586" spans="1:30" s="337" customFormat="1" ht="24.75" customHeight="1">
      <c r="A586" s="345"/>
      <c r="B586" s="331" t="s">
        <v>1064</v>
      </c>
      <c r="C586" s="332" t="s">
        <v>1065</v>
      </c>
      <c r="D586" s="380">
        <f>SUMIF('pdc2019'!$G$8:$G$1161,'CE MINISTERIALE 2019'!$B586,'pdc2019'!$Q$8:$Q$1161)</f>
        <v>0</v>
      </c>
      <c r="E586" s="311"/>
      <c r="F586" s="312"/>
      <c r="G586" s="360"/>
      <c r="H586" s="360"/>
      <c r="J586" s="324"/>
      <c r="L586" s="330"/>
      <c r="AD586" s="380">
        <f>SUMIF('pdc2019'!$G$8:$G$1161,'CE MINISTERIALE 2019'!$B586,'pdc2019'!$P$8:$P$1161)</f>
        <v>0</v>
      </c>
    </row>
    <row r="587" spans="1:30" s="312" customFormat="1" ht="24.75" customHeight="1">
      <c r="A587" s="342"/>
      <c r="B587" s="325" t="s">
        <v>1066</v>
      </c>
      <c r="C587" s="326" t="s">
        <v>1067</v>
      </c>
      <c r="D587" s="380">
        <f>SUMIF('pdc2019'!$G$8:$G$1161,'CE MINISTERIALE 2019'!$B587,'pdc2019'!$Q$8:$Q$1161)</f>
        <v>0</v>
      </c>
      <c r="E587" s="311"/>
      <c r="G587" s="362"/>
      <c r="H587" s="362"/>
      <c r="J587" s="324"/>
      <c r="L587" s="330"/>
      <c r="AD587" s="380">
        <f>SUMIF('pdc2019'!$G$8:$G$1161,'CE MINISTERIALE 2019'!$B587,'pdc2019'!$P$8:$P$1161)</f>
        <v>0</v>
      </c>
    </row>
    <row r="588" spans="1:30" s="312" customFormat="1" ht="24.75" customHeight="1">
      <c r="A588" s="342"/>
      <c r="B588" s="325" t="s">
        <v>1068</v>
      </c>
      <c r="C588" s="326" t="s">
        <v>4712</v>
      </c>
      <c r="D588" s="327">
        <f>+D579+D584+D587</f>
        <v>43367000</v>
      </c>
      <c r="E588" s="311"/>
      <c r="F588" s="329"/>
      <c r="G588" s="363"/>
      <c r="H588" s="363"/>
      <c r="J588" s="324"/>
      <c r="L588" s="330"/>
      <c r="AD588" s="327">
        <f>+AD579+AD584+AD587</f>
        <v>41585000</v>
      </c>
    </row>
    <row r="589" spans="1:30" s="312" customFormat="1" ht="24.75" customHeight="1" thickBot="1">
      <c r="A589" s="479"/>
      <c r="B589" s="364" t="s">
        <v>1069</v>
      </c>
      <c r="C589" s="365" t="s">
        <v>1070</v>
      </c>
      <c r="D589" s="366">
        <f>+D577-D588</f>
        <v>0</v>
      </c>
      <c r="E589" s="311"/>
      <c r="F589" s="329"/>
      <c r="G589" s="363"/>
      <c r="H589" s="363"/>
      <c r="J589" s="324"/>
      <c r="L589" s="330"/>
      <c r="AD589" s="366">
        <f>+AD577-AD588</f>
        <v>816387.76999998093</v>
      </c>
    </row>
    <row r="590" spans="1:30" s="1" customFormat="1">
      <c r="A590" s="358"/>
      <c r="B590" s="367"/>
      <c r="C590" s="368"/>
      <c r="D590" s="369"/>
      <c r="E590" s="358"/>
      <c r="F590" s="358"/>
      <c r="G590" s="363"/>
      <c r="H590" s="363"/>
      <c r="I590" s="358"/>
      <c r="J590" s="358"/>
      <c r="K590" s="358"/>
      <c r="L590" s="358"/>
      <c r="M590" s="358"/>
      <c r="N590" s="358"/>
      <c r="O590" s="358"/>
      <c r="P590" s="358"/>
      <c r="Q590" s="358"/>
      <c r="R590" s="358"/>
      <c r="S590" s="358"/>
      <c r="T590" s="358"/>
      <c r="U590" s="358"/>
      <c r="V590" s="358"/>
      <c r="W590" s="358"/>
      <c r="X590" s="358"/>
      <c r="Y590" s="358"/>
      <c r="Z590" s="358"/>
      <c r="AA590" s="358"/>
      <c r="AB590" s="358"/>
      <c r="AC590" s="370"/>
    </row>
    <row r="591" spans="1:30" s="1" customFormat="1">
      <c r="A591" s="358"/>
      <c r="B591" s="4" t="s">
        <v>5773</v>
      </c>
      <c r="C591" s="368"/>
      <c r="D591" s="369"/>
      <c r="E591" s="358"/>
      <c r="F591" s="358"/>
      <c r="G591" s="363"/>
      <c r="H591" s="363"/>
      <c r="I591" s="358"/>
      <c r="J591" s="358"/>
      <c r="K591" s="358"/>
      <c r="L591" s="358"/>
      <c r="M591" s="358"/>
      <c r="N591" s="358"/>
      <c r="O591" s="358"/>
      <c r="P591" s="358"/>
      <c r="Q591" s="358"/>
      <c r="R591" s="358"/>
      <c r="S591" s="358"/>
      <c r="T591" s="358"/>
      <c r="U591" s="358"/>
      <c r="V591" s="358"/>
      <c r="W591" s="358"/>
      <c r="X591" s="358"/>
      <c r="Y591" s="358"/>
      <c r="Z591" s="358"/>
      <c r="AA591" s="358"/>
      <c r="AB591" s="358"/>
      <c r="AC591" s="370"/>
    </row>
    <row r="592" spans="1:30" s="1" customFormat="1">
      <c r="A592" s="371"/>
      <c r="B592" s="252"/>
      <c r="C592" s="372"/>
      <c r="D592" s="373"/>
      <c r="E592" s="359"/>
      <c r="F592" s="359"/>
      <c r="G592" s="363"/>
      <c r="H592" s="363"/>
      <c r="I592" s="359"/>
      <c r="J592" s="359"/>
      <c r="K592" s="359"/>
      <c r="L592" s="359"/>
      <c r="M592" s="359"/>
      <c r="N592" s="359"/>
      <c r="O592" s="359"/>
      <c r="P592" s="359"/>
      <c r="Q592" s="359"/>
      <c r="R592" s="359"/>
      <c r="S592" s="359"/>
      <c r="T592" s="359"/>
      <c r="U592" s="359"/>
      <c r="V592" s="359"/>
      <c r="W592" s="359"/>
      <c r="X592" s="359"/>
      <c r="Y592" s="359"/>
      <c r="Z592" s="359"/>
      <c r="AA592" s="359"/>
      <c r="AB592" s="359"/>
      <c r="AC592" s="374"/>
    </row>
    <row r="593" spans="1:30" s="1" customFormat="1">
      <c r="A593" s="371"/>
      <c r="B593" s="4"/>
      <c r="C593" s="4"/>
      <c r="D593" s="375"/>
      <c r="E593" s="360"/>
      <c r="F593" s="360"/>
      <c r="G593" s="363"/>
      <c r="H593" s="363"/>
      <c r="I593" s="360"/>
      <c r="J593" s="360"/>
      <c r="K593" s="360"/>
      <c r="L593" s="360"/>
      <c r="M593" s="360"/>
      <c r="N593" s="360"/>
      <c r="O593" s="360"/>
      <c r="P593" s="360"/>
      <c r="Q593" s="360"/>
      <c r="R593" s="360"/>
      <c r="S593" s="360"/>
      <c r="T593" s="360"/>
      <c r="U593" s="360"/>
      <c r="V593" s="360"/>
      <c r="W593" s="360"/>
      <c r="X593" s="360"/>
      <c r="Y593" s="360"/>
      <c r="Z593" s="360"/>
      <c r="AA593" s="360"/>
      <c r="AB593" s="360"/>
      <c r="AC593" s="376"/>
    </row>
    <row r="594" spans="1:30" s="2" customFormat="1" ht="15" customHeight="1">
      <c r="A594" s="371"/>
      <c r="B594" s="5" t="s">
        <v>1071</v>
      </c>
      <c r="C594" s="7"/>
      <c r="D594" s="373"/>
      <c r="E594" s="361"/>
      <c r="F594" s="361"/>
      <c r="G594" s="363"/>
      <c r="H594" s="363"/>
      <c r="I594" s="361"/>
      <c r="K594" s="361"/>
      <c r="N594" s="361" t="s">
        <v>4713</v>
      </c>
      <c r="P594" s="361"/>
      <c r="Q594" s="361"/>
      <c r="R594" s="361"/>
      <c r="S594" s="361"/>
      <c r="T594" s="361"/>
      <c r="U594" s="361"/>
      <c r="V594" s="361"/>
      <c r="W594" s="361"/>
      <c r="X594" s="361"/>
      <c r="Y594" s="361"/>
      <c r="Z594" s="361"/>
      <c r="AA594" s="361"/>
      <c r="AB594" s="361"/>
      <c r="AC594" s="267"/>
    </row>
    <row r="595" spans="1:30" s="1" customFormat="1">
      <c r="A595" s="358"/>
      <c r="B595" s="4"/>
      <c r="C595" s="4"/>
      <c r="D595" s="375"/>
      <c r="E595" s="360"/>
      <c r="F595" s="360"/>
      <c r="G595" s="363"/>
      <c r="H595" s="363"/>
      <c r="I595" s="360"/>
      <c r="J595" s="360"/>
      <c r="K595" s="360"/>
      <c r="L595" s="360"/>
      <c r="M595" s="360"/>
      <c r="N595" s="360"/>
      <c r="O595" s="360"/>
      <c r="P595" s="360"/>
      <c r="Q595" s="360"/>
      <c r="R595" s="360"/>
      <c r="S595" s="360"/>
      <c r="T595" s="360"/>
      <c r="U595" s="360"/>
      <c r="V595" s="360"/>
      <c r="W595" s="360"/>
      <c r="X595" s="360"/>
      <c r="Y595" s="360"/>
      <c r="Z595" s="360"/>
      <c r="AA595" s="360"/>
      <c r="AB595" s="360"/>
      <c r="AC595" s="376"/>
    </row>
    <row r="596" spans="1:30" s="1" customFormat="1">
      <c r="A596" s="358"/>
      <c r="B596" s="382" t="s">
        <v>4716</v>
      </c>
      <c r="C596" s="368"/>
      <c r="D596" s="369"/>
      <c r="E596" s="358"/>
      <c r="F596" s="358"/>
      <c r="G596" s="363"/>
      <c r="H596" s="363"/>
      <c r="I596" s="358"/>
      <c r="K596" s="528" t="s">
        <v>5775</v>
      </c>
      <c r="L596" s="528"/>
      <c r="M596" s="528"/>
      <c r="N596" s="528"/>
      <c r="O596" s="528"/>
      <c r="P596" s="528"/>
      <c r="Q596" s="528"/>
      <c r="R596" s="528"/>
      <c r="S596" s="528"/>
      <c r="T596" s="528"/>
      <c r="U596" s="528"/>
      <c r="V596" s="528"/>
      <c r="W596" s="361"/>
      <c r="X596" s="361"/>
      <c r="Y596" s="361"/>
      <c r="Z596" s="361"/>
      <c r="AA596" s="361"/>
      <c r="AB596" s="361"/>
      <c r="AC596" s="258"/>
    </row>
    <row r="597" spans="1:30" s="388" customFormat="1">
      <c r="A597" s="381"/>
      <c r="B597" s="382" t="s">
        <v>5774</v>
      </c>
      <c r="C597" s="383"/>
      <c r="D597" s="384"/>
      <c r="E597" s="385"/>
      <c r="F597" s="385"/>
      <c r="G597" s="386"/>
      <c r="H597" s="386"/>
      <c r="I597" s="385"/>
      <c r="J597" s="385"/>
      <c r="K597" s="385"/>
      <c r="L597" s="528" t="s">
        <v>5776</v>
      </c>
      <c r="M597" s="528"/>
      <c r="N597" s="528"/>
      <c r="O597" s="528"/>
      <c r="P597" s="528"/>
      <c r="Q597" s="528"/>
      <c r="R597" s="528"/>
      <c r="S597" s="528"/>
      <c r="T597" s="528"/>
      <c r="U597" s="528"/>
      <c r="V597" s="528"/>
      <c r="W597" s="528"/>
      <c r="X597" s="385"/>
      <c r="Y597" s="385"/>
      <c r="Z597" s="385"/>
      <c r="AA597" s="385"/>
      <c r="AB597" s="385"/>
      <c r="AC597" s="387"/>
    </row>
    <row r="598" spans="1:30" s="1" customFormat="1">
      <c r="A598" s="358"/>
      <c r="B598" s="4"/>
      <c r="C598" s="4"/>
      <c r="D598" s="375"/>
      <c r="E598" s="360"/>
      <c r="F598" s="360"/>
      <c r="G598" s="363"/>
      <c r="H598" s="363"/>
      <c r="I598" s="360"/>
      <c r="J598" s="360"/>
      <c r="K598" s="360"/>
      <c r="L598" s="360"/>
      <c r="M598" s="360"/>
      <c r="N598" s="360"/>
      <c r="O598" s="360"/>
      <c r="P598" s="360"/>
      <c r="Q598" s="360"/>
      <c r="R598" s="360"/>
      <c r="S598" s="360"/>
      <c r="T598" s="360"/>
      <c r="U598" s="360"/>
      <c r="V598" s="360"/>
      <c r="W598" s="360"/>
      <c r="X598" s="360"/>
      <c r="Y598" s="360"/>
      <c r="Z598" s="360"/>
      <c r="AA598" s="360"/>
      <c r="AB598" s="360"/>
      <c r="AC598" s="376"/>
    </row>
    <row r="599" spans="1:30" s="1" customFormat="1">
      <c r="A599" s="358"/>
      <c r="B599" s="4"/>
      <c r="C599" s="4"/>
      <c r="D599" s="375"/>
      <c r="E599" s="360"/>
      <c r="F599" s="360"/>
      <c r="G599" s="363"/>
      <c r="H599" s="363"/>
      <c r="I599" s="360"/>
      <c r="J599" s="360"/>
      <c r="K599" s="360"/>
      <c r="L599" s="360"/>
      <c r="M599" s="360"/>
      <c r="N599" s="360"/>
      <c r="O599" s="360"/>
      <c r="P599" s="360"/>
      <c r="Q599" s="360"/>
      <c r="R599" s="360"/>
      <c r="S599" s="360"/>
      <c r="T599" s="360"/>
      <c r="U599" s="360"/>
      <c r="V599" s="360"/>
      <c r="W599" s="360"/>
      <c r="X599" s="360"/>
      <c r="Y599" s="360"/>
      <c r="Z599" s="360"/>
      <c r="AA599" s="360"/>
      <c r="AB599" s="360"/>
      <c r="AC599" s="376"/>
    </row>
    <row r="600" spans="1:30" s="1" customFormat="1">
      <c r="A600" s="377"/>
      <c r="B600" s="252"/>
      <c r="C600" s="7"/>
      <c r="D600" s="373"/>
      <c r="E600" s="361"/>
      <c r="F600" s="361"/>
      <c r="G600" s="363"/>
      <c r="H600" s="363"/>
      <c r="I600" s="361"/>
      <c r="K600" s="361"/>
      <c r="L600" s="361"/>
      <c r="O600" s="361" t="s">
        <v>1072</v>
      </c>
      <c r="Q600" s="361"/>
      <c r="R600" s="361"/>
      <c r="S600" s="361"/>
      <c r="T600" s="361"/>
      <c r="U600" s="361"/>
      <c r="V600" s="361"/>
      <c r="W600" s="361"/>
      <c r="X600" s="361"/>
      <c r="Y600" s="361"/>
      <c r="Z600" s="361"/>
      <c r="AA600" s="361"/>
      <c r="AB600" s="361"/>
      <c r="AC600" s="258"/>
    </row>
    <row r="601" spans="1:30" s="1" customFormat="1">
      <c r="A601" s="377"/>
      <c r="B601" s="4"/>
      <c r="C601" s="4"/>
      <c r="D601" s="375"/>
      <c r="E601" s="360"/>
      <c r="F601" s="360"/>
      <c r="G601" s="363"/>
      <c r="H601" s="363"/>
      <c r="I601" s="360"/>
      <c r="J601" s="360"/>
      <c r="K601" s="360"/>
      <c r="L601" s="360"/>
      <c r="M601" s="360"/>
      <c r="N601" s="360"/>
      <c r="O601" s="360"/>
      <c r="P601" s="360"/>
      <c r="Q601" s="360"/>
      <c r="R601" s="360"/>
      <c r="S601" s="360"/>
      <c r="T601" s="360"/>
      <c r="U601" s="360"/>
      <c r="V601" s="360"/>
      <c r="W601" s="360"/>
      <c r="X601" s="360"/>
      <c r="Y601" s="360"/>
      <c r="Z601" s="360"/>
      <c r="AA601" s="360"/>
      <c r="AB601" s="360"/>
      <c r="AC601" s="376"/>
    </row>
    <row r="602" spans="1:30">
      <c r="A602" s="377"/>
      <c r="C602" s="6"/>
      <c r="D602" s="373"/>
      <c r="E602" s="362"/>
      <c r="F602" s="362"/>
      <c r="I602" s="362"/>
      <c r="J602" s="361"/>
      <c r="K602" s="528" t="s">
        <v>5777</v>
      </c>
      <c r="L602" s="528"/>
      <c r="M602" s="528"/>
      <c r="N602" s="528"/>
      <c r="O602" s="528"/>
      <c r="P602" s="528"/>
      <c r="Q602" s="528"/>
      <c r="R602" s="528"/>
      <c r="S602" s="528"/>
      <c r="T602" s="528"/>
      <c r="U602" s="528"/>
      <c r="V602" s="528"/>
      <c r="W602" s="361"/>
      <c r="X602" s="361"/>
      <c r="Y602" s="361"/>
      <c r="Z602" s="361"/>
      <c r="AA602" s="361"/>
      <c r="AB602" s="361"/>
      <c r="AD602" s="254"/>
    </row>
    <row r="603" spans="1:30" s="389" customFormat="1">
      <c r="B603" s="390"/>
      <c r="C603" s="390"/>
      <c r="D603" s="391"/>
      <c r="E603" s="386"/>
      <c r="F603" s="386"/>
      <c r="G603" s="386"/>
      <c r="H603" s="386"/>
      <c r="I603" s="386"/>
      <c r="J603" s="392"/>
      <c r="K603" s="392"/>
      <c r="L603" s="528" t="s">
        <v>5776</v>
      </c>
      <c r="M603" s="528"/>
      <c r="N603" s="528"/>
      <c r="O603" s="528"/>
      <c r="P603" s="528"/>
      <c r="Q603" s="528"/>
      <c r="R603" s="528"/>
      <c r="S603" s="528"/>
      <c r="T603" s="528"/>
      <c r="U603" s="528"/>
      <c r="V603" s="528"/>
      <c r="W603" s="528"/>
      <c r="X603" s="393"/>
      <c r="Y603" s="393"/>
      <c r="Z603" s="393"/>
      <c r="AA603" s="393"/>
      <c r="AC603" s="394"/>
      <c r="AD603" s="395"/>
    </row>
    <row r="604" spans="1:30">
      <c r="W604" s="378"/>
      <c r="X604" s="378"/>
      <c r="Y604" s="378"/>
      <c r="Z604" s="378"/>
      <c r="AA604" s="378"/>
    </row>
    <row r="605" spans="1:30">
      <c r="W605" s="378"/>
      <c r="X605" s="378"/>
      <c r="Y605" s="378"/>
      <c r="Z605" s="378"/>
      <c r="AA605" s="378"/>
    </row>
    <row r="606" spans="1:30">
      <c r="W606" s="378"/>
      <c r="X606" s="378"/>
      <c r="Y606" s="378"/>
      <c r="Z606" s="378"/>
      <c r="AA606" s="378"/>
    </row>
    <row r="607" spans="1:30">
      <c r="W607" s="378"/>
      <c r="X607" s="378"/>
      <c r="Y607" s="378"/>
      <c r="Z607" s="378"/>
      <c r="AA607" s="378"/>
    </row>
    <row r="608" spans="1:30">
      <c r="W608" s="378"/>
      <c r="X608" s="378"/>
      <c r="Y608" s="378"/>
      <c r="Z608" s="378"/>
      <c r="AA608" s="378"/>
    </row>
    <row r="609" spans="23:27">
      <c r="W609" s="378"/>
      <c r="X609" s="378"/>
      <c r="Y609" s="378"/>
      <c r="Z609" s="378"/>
      <c r="AA609" s="378"/>
    </row>
    <row r="610" spans="23:27">
      <c r="W610" s="378"/>
      <c r="X610" s="378"/>
      <c r="Y610" s="378"/>
      <c r="Z610" s="378"/>
      <c r="AA610" s="378"/>
    </row>
    <row r="611" spans="23:27">
      <c r="W611" s="378"/>
      <c r="X611" s="378"/>
      <c r="Y611" s="378"/>
      <c r="Z611" s="378"/>
      <c r="AA611" s="378"/>
    </row>
    <row r="612" spans="23:27">
      <c r="W612" s="378"/>
      <c r="X612" s="378"/>
      <c r="Y612" s="378"/>
      <c r="Z612" s="378"/>
      <c r="AA612" s="378"/>
    </row>
    <row r="613" spans="23:27">
      <c r="W613" s="378"/>
      <c r="X613" s="378"/>
      <c r="Y613" s="378"/>
      <c r="Z613" s="378"/>
      <c r="AA613" s="378"/>
    </row>
    <row r="614" spans="23:27">
      <c r="W614" s="378"/>
      <c r="X614" s="378"/>
      <c r="Y614" s="378"/>
      <c r="Z614" s="378"/>
      <c r="AA614" s="378"/>
    </row>
    <row r="615" spans="23:27">
      <c r="W615" s="378"/>
      <c r="X615" s="378"/>
      <c r="Y615" s="378"/>
      <c r="Z615" s="378"/>
      <c r="AA615" s="378"/>
    </row>
    <row r="616" spans="23:27">
      <c r="W616" s="378"/>
      <c r="X616" s="378"/>
      <c r="Y616" s="378"/>
      <c r="Z616" s="378"/>
      <c r="AA616" s="378"/>
    </row>
    <row r="617" spans="23:27">
      <c r="W617" s="378"/>
      <c r="X617" s="378"/>
      <c r="Y617" s="378"/>
      <c r="Z617" s="378"/>
      <c r="AA617" s="378"/>
    </row>
    <row r="618" spans="23:27">
      <c r="W618" s="378"/>
      <c r="X618" s="378"/>
      <c r="Y618" s="378"/>
      <c r="Z618" s="378"/>
      <c r="AA618" s="378"/>
    </row>
    <row r="619" spans="23:27">
      <c r="W619" s="378"/>
      <c r="X619" s="378"/>
      <c r="Y619" s="378"/>
      <c r="Z619" s="378"/>
      <c r="AA619" s="378"/>
    </row>
    <row r="620" spans="23:27">
      <c r="W620" s="378"/>
      <c r="X620" s="378"/>
      <c r="Y620" s="378"/>
      <c r="Z620" s="378"/>
      <c r="AA620" s="378"/>
    </row>
    <row r="621" spans="23:27">
      <c r="W621" s="378"/>
      <c r="X621" s="378"/>
      <c r="Y621" s="378"/>
      <c r="Z621" s="378"/>
      <c r="AA621" s="378"/>
    </row>
    <row r="622" spans="23:27">
      <c r="W622" s="378"/>
      <c r="X622" s="378"/>
      <c r="Y622" s="378"/>
      <c r="Z622" s="378"/>
      <c r="AA622" s="378"/>
    </row>
    <row r="623" spans="23:27">
      <c r="W623" s="378"/>
      <c r="X623" s="378"/>
      <c r="Y623" s="378"/>
      <c r="Z623" s="378"/>
      <c r="AA623" s="378"/>
    </row>
    <row r="624" spans="23:27">
      <c r="W624" s="378"/>
      <c r="X624" s="378"/>
      <c r="Y624" s="378"/>
      <c r="Z624" s="378"/>
      <c r="AA624" s="378"/>
    </row>
    <row r="625" spans="23:27">
      <c r="W625" s="378"/>
      <c r="X625" s="378"/>
      <c r="Y625" s="378"/>
      <c r="Z625" s="378"/>
      <c r="AA625" s="378"/>
    </row>
    <row r="626" spans="23:27">
      <c r="W626" s="378"/>
      <c r="X626" s="378"/>
      <c r="Y626" s="378"/>
      <c r="Z626" s="378"/>
      <c r="AA626" s="378"/>
    </row>
    <row r="627" spans="23:27">
      <c r="W627" s="378"/>
      <c r="X627" s="378"/>
      <c r="Y627" s="378"/>
      <c r="Z627" s="378"/>
      <c r="AA627" s="378"/>
    </row>
    <row r="628" spans="23:27">
      <c r="W628" s="378"/>
      <c r="X628" s="378"/>
      <c r="Y628" s="378"/>
      <c r="Z628" s="378"/>
      <c r="AA628" s="378"/>
    </row>
    <row r="629" spans="23:27">
      <c r="W629" s="378"/>
      <c r="X629" s="378"/>
      <c r="Y629" s="378"/>
      <c r="Z629" s="378"/>
      <c r="AA629" s="378"/>
    </row>
    <row r="630" spans="23:27">
      <c r="W630" s="378"/>
      <c r="X630" s="378"/>
      <c r="Y630" s="378"/>
      <c r="Z630" s="378"/>
      <c r="AA630" s="378"/>
    </row>
    <row r="631" spans="23:27">
      <c r="W631" s="378"/>
      <c r="X631" s="378"/>
      <c r="Y631" s="378"/>
      <c r="Z631" s="378"/>
      <c r="AA631" s="378"/>
    </row>
    <row r="632" spans="23:27">
      <c r="W632" s="378"/>
      <c r="X632" s="378"/>
      <c r="Y632" s="378"/>
      <c r="Z632" s="378"/>
      <c r="AA632" s="378"/>
    </row>
    <row r="633" spans="23:27">
      <c r="W633" s="378"/>
      <c r="X633" s="378"/>
      <c r="Y633" s="378"/>
      <c r="Z633" s="378"/>
      <c r="AA633" s="378"/>
    </row>
    <row r="634" spans="23:27">
      <c r="W634" s="378"/>
      <c r="X634" s="378"/>
      <c r="Y634" s="378"/>
      <c r="Z634" s="378"/>
      <c r="AA634" s="378"/>
    </row>
    <row r="635" spans="23:27">
      <c r="W635" s="378"/>
      <c r="X635" s="378"/>
      <c r="Y635" s="378"/>
      <c r="Z635" s="378"/>
      <c r="AA635" s="378"/>
    </row>
    <row r="636" spans="23:27">
      <c r="W636" s="378"/>
      <c r="X636" s="378"/>
      <c r="Y636" s="378"/>
      <c r="Z636" s="378"/>
      <c r="AA636" s="378"/>
    </row>
    <row r="637" spans="23:27">
      <c r="W637" s="378"/>
      <c r="X637" s="378"/>
      <c r="Y637" s="378"/>
      <c r="Z637" s="378"/>
      <c r="AA637" s="378"/>
    </row>
    <row r="638" spans="23:27">
      <c r="W638" s="378"/>
      <c r="X638" s="378"/>
      <c r="Y638" s="378"/>
      <c r="Z638" s="378"/>
      <c r="AA638" s="378"/>
    </row>
    <row r="639" spans="23:27">
      <c r="W639" s="378"/>
      <c r="X639" s="378"/>
      <c r="Y639" s="378"/>
      <c r="Z639" s="378"/>
      <c r="AA639" s="378"/>
    </row>
    <row r="640" spans="23:27">
      <c r="W640" s="378"/>
      <c r="X640" s="378"/>
      <c r="Y640" s="378"/>
      <c r="Z640" s="378"/>
      <c r="AA640" s="378"/>
    </row>
    <row r="641" spans="23:27">
      <c r="W641" s="378"/>
      <c r="X641" s="378"/>
      <c r="Y641" s="378"/>
      <c r="Z641" s="378"/>
      <c r="AA641" s="378"/>
    </row>
    <row r="642" spans="23:27">
      <c r="W642" s="378"/>
      <c r="X642" s="378"/>
      <c r="Y642" s="378"/>
      <c r="Z642" s="378"/>
      <c r="AA642" s="378"/>
    </row>
    <row r="643" spans="23:27">
      <c r="W643" s="378"/>
      <c r="X643" s="378"/>
      <c r="Y643" s="378"/>
      <c r="Z643" s="378"/>
      <c r="AA643" s="378"/>
    </row>
    <row r="644" spans="23:27">
      <c r="W644" s="378"/>
      <c r="X644" s="378"/>
      <c r="Y644" s="378"/>
      <c r="Z644" s="378"/>
      <c r="AA644" s="378"/>
    </row>
    <row r="645" spans="23:27">
      <c r="W645" s="378"/>
      <c r="X645" s="378"/>
      <c r="Y645" s="378"/>
      <c r="Z645" s="378"/>
      <c r="AA645" s="378"/>
    </row>
    <row r="646" spans="23:27">
      <c r="W646" s="378"/>
      <c r="X646" s="378"/>
      <c r="Y646" s="378"/>
      <c r="Z646" s="378"/>
      <c r="AA646" s="378"/>
    </row>
    <row r="647" spans="23:27">
      <c r="W647" s="378"/>
      <c r="X647" s="378"/>
      <c r="Y647" s="378"/>
      <c r="Z647" s="378"/>
      <c r="AA647" s="378"/>
    </row>
    <row r="648" spans="23:27">
      <c r="W648" s="378"/>
      <c r="X648" s="378"/>
      <c r="Y648" s="378"/>
      <c r="Z648" s="378"/>
      <c r="AA648" s="378"/>
    </row>
    <row r="649" spans="23:27">
      <c r="W649" s="378"/>
      <c r="X649" s="378"/>
      <c r="Y649" s="378"/>
      <c r="Z649" s="378"/>
      <c r="AA649" s="378"/>
    </row>
    <row r="650" spans="23:27">
      <c r="W650" s="378"/>
      <c r="X650" s="378"/>
      <c r="Y650" s="378"/>
      <c r="Z650" s="378"/>
      <c r="AA650" s="378"/>
    </row>
    <row r="651" spans="23:27">
      <c r="W651" s="378"/>
      <c r="X651" s="378"/>
      <c r="Y651" s="378"/>
      <c r="Z651" s="378"/>
      <c r="AA651" s="378"/>
    </row>
    <row r="652" spans="23:27">
      <c r="W652" s="378"/>
      <c r="X652" s="378"/>
      <c r="Y652" s="378"/>
      <c r="Z652" s="378"/>
      <c r="AA652" s="378"/>
    </row>
    <row r="653" spans="23:27">
      <c r="W653" s="378"/>
      <c r="X653" s="378"/>
      <c r="Y653" s="378"/>
      <c r="Z653" s="378"/>
      <c r="AA653" s="378"/>
    </row>
    <row r="654" spans="23:27">
      <c r="W654" s="378"/>
      <c r="X654" s="378"/>
      <c r="Y654" s="378"/>
      <c r="Z654" s="378"/>
      <c r="AA654" s="378"/>
    </row>
    <row r="655" spans="23:27">
      <c r="W655" s="378"/>
      <c r="X655" s="378"/>
      <c r="Y655" s="378"/>
      <c r="Z655" s="378"/>
      <c r="AA655" s="378"/>
    </row>
    <row r="656" spans="23:27">
      <c r="W656" s="378"/>
      <c r="X656" s="378"/>
      <c r="Y656" s="378"/>
      <c r="Z656" s="378"/>
      <c r="AA656" s="378"/>
    </row>
  </sheetData>
  <mergeCells count="6">
    <mergeCell ref="A18:AB18"/>
    <mergeCell ref="F80:F84"/>
    <mergeCell ref="L603:W603"/>
    <mergeCell ref="L597:W597"/>
    <mergeCell ref="K596:V596"/>
    <mergeCell ref="K602:V602"/>
  </mergeCells>
  <pageMargins left="0" right="0" top="0" bottom="0.31496062992125984" header="0" footer="0.15748031496062992"/>
  <pageSetup paperSize="9" scale="50" fitToHeight="0" orientation="portrait" r:id="rId1"/>
  <headerFooter alignWithMargins="0">
    <oddFooter>&amp;R&amp;P / &amp;N</oddFooter>
  </headerFooter>
  <colBreaks count="1" manualBreakCount="1">
    <brk id="28" max="60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34C1-6046-4310-818F-73087C66D29B}">
  <dimension ref="A1:AD656"/>
  <sheetViews>
    <sheetView showGridLines="0" view="pageBreakPreview" zoomScale="80" zoomScaleNormal="90" zoomScaleSheetLayoutView="80" workbookViewId="0">
      <selection activeCell="K12" sqref="K12"/>
    </sheetView>
  </sheetViews>
  <sheetFormatPr baseColWidth="10" defaultColWidth="10.28515625" defaultRowHeight="18"/>
  <cols>
    <col min="1" max="1" width="9.5703125" style="254" customWidth="1"/>
    <col min="2" max="2" width="10.5703125" style="252" customWidth="1"/>
    <col min="3" max="3" width="53" style="252" customWidth="1"/>
    <col min="4" max="4" width="23.7109375" style="270" customWidth="1"/>
    <col min="5" max="5" width="3.42578125" style="363" customWidth="1"/>
    <col min="6" max="6" width="3.28515625" style="363" customWidth="1"/>
    <col min="7" max="8" width="3.28515625" style="363" bestFit="1" customWidth="1"/>
    <col min="9" max="9" width="3.28515625" style="363" customWidth="1"/>
    <col min="10" max="10" width="12.42578125" style="363" customWidth="1"/>
    <col min="11" max="11" width="1.7109375" style="363" customWidth="1"/>
    <col min="12" max="12" width="3.140625" style="363" customWidth="1"/>
    <col min="13" max="21" width="3.28515625" style="363" customWidth="1"/>
    <col min="22" max="22" width="1.7109375" style="363" customWidth="1"/>
    <col min="23" max="23" width="3.42578125" style="254" customWidth="1"/>
    <col min="24" max="24" width="3.28515625" style="254" customWidth="1"/>
    <col min="25" max="25" width="5.28515625" style="254" customWidth="1"/>
    <col min="26" max="28" width="3.28515625" style="254" customWidth="1"/>
    <col min="29" max="29" width="12.5703125" style="258" customWidth="1"/>
    <col min="30" max="30" width="13" style="377" customWidth="1"/>
    <col min="31" max="230" width="10.28515625" style="254"/>
    <col min="231" max="239" width="9.140625" style="254" customWidth="1"/>
    <col min="240" max="240" width="1" style="254" customWidth="1"/>
    <col min="241" max="244" width="3.28515625" style="254" customWidth="1"/>
    <col min="245" max="245" width="1.85546875" style="254" customWidth="1"/>
    <col min="246" max="246" width="17.85546875" style="254" customWidth="1"/>
    <col min="247" max="247" width="1.85546875" style="254" customWidth="1"/>
    <col min="248" max="251" width="3.28515625" style="254" customWidth="1"/>
    <col min="252" max="252" width="1.85546875" style="254" customWidth="1"/>
    <col min="253" max="253" width="12.42578125" style="254" customWidth="1"/>
    <col min="254" max="254" width="1.85546875" style="254" customWidth="1"/>
    <col min="255" max="257" width="3" style="254" customWidth="1"/>
    <col min="258" max="258" width="4.42578125" style="254" customWidth="1"/>
    <col min="259" max="260" width="3" style="254" customWidth="1"/>
    <col min="261" max="266" width="3.28515625" style="254" customWidth="1"/>
    <col min="267" max="268" width="9.140625" style="254" customWidth="1"/>
    <col min="269" max="272" width="3.28515625" style="254" customWidth="1"/>
    <col min="273" max="273" width="4.140625" style="254" customWidth="1"/>
    <col min="274" max="486" width="10.28515625" style="254"/>
    <col min="487" max="495" width="9.140625" style="254" customWidth="1"/>
    <col min="496" max="496" width="1" style="254" customWidth="1"/>
    <col min="497" max="500" width="3.28515625" style="254" customWidth="1"/>
    <col min="501" max="501" width="1.85546875" style="254" customWidth="1"/>
    <col min="502" max="502" width="17.85546875" style="254" customWidth="1"/>
    <col min="503" max="503" width="1.85546875" style="254" customWidth="1"/>
    <col min="504" max="507" width="3.28515625" style="254" customWidth="1"/>
    <col min="508" max="508" width="1.85546875" style="254" customWidth="1"/>
    <col min="509" max="509" width="12.42578125" style="254" customWidth="1"/>
    <col min="510" max="510" width="1.85546875" style="254" customWidth="1"/>
    <col min="511" max="513" width="3" style="254" customWidth="1"/>
    <col min="514" max="514" width="4.42578125" style="254" customWidth="1"/>
    <col min="515" max="516" width="3" style="254" customWidth="1"/>
    <col min="517" max="522" width="3.28515625" style="254" customWidth="1"/>
    <col min="523" max="524" width="9.140625" style="254" customWidth="1"/>
    <col min="525" max="528" width="3.28515625" style="254" customWidth="1"/>
    <col min="529" max="529" width="4.140625" style="254" customWidth="1"/>
    <col min="530" max="742" width="10.28515625" style="254"/>
    <col min="743" max="751" width="9.140625" style="254" customWidth="1"/>
    <col min="752" max="752" width="1" style="254" customWidth="1"/>
    <col min="753" max="756" width="3.28515625" style="254" customWidth="1"/>
    <col min="757" max="757" width="1.85546875" style="254" customWidth="1"/>
    <col min="758" max="758" width="17.85546875" style="254" customWidth="1"/>
    <col min="759" max="759" width="1.85546875" style="254" customWidth="1"/>
    <col min="760" max="763" width="3.28515625" style="254" customWidth="1"/>
    <col min="764" max="764" width="1.85546875" style="254" customWidth="1"/>
    <col min="765" max="765" width="12.42578125" style="254" customWidth="1"/>
    <col min="766" max="766" width="1.85546875" style="254" customWidth="1"/>
    <col min="767" max="769" width="3" style="254" customWidth="1"/>
    <col min="770" max="770" width="4.42578125" style="254" customWidth="1"/>
    <col min="771" max="772" width="3" style="254" customWidth="1"/>
    <col min="773" max="778" width="3.28515625" style="254" customWidth="1"/>
    <col min="779" max="780" width="9.140625" style="254" customWidth="1"/>
    <col min="781" max="784" width="3.28515625" style="254" customWidth="1"/>
    <col min="785" max="785" width="4.140625" style="254" customWidth="1"/>
    <col min="786" max="998" width="10.28515625" style="254"/>
    <col min="999" max="1007" width="9.140625" style="254" customWidth="1"/>
    <col min="1008" max="1008" width="1" style="254" customWidth="1"/>
    <col min="1009" max="1012" width="3.28515625" style="254" customWidth="1"/>
    <col min="1013" max="1013" width="1.85546875" style="254" customWidth="1"/>
    <col min="1014" max="1014" width="17.85546875" style="254" customWidth="1"/>
    <col min="1015" max="1015" width="1.85546875" style="254" customWidth="1"/>
    <col min="1016" max="1019" width="3.28515625" style="254" customWidth="1"/>
    <col min="1020" max="1020" width="1.85546875" style="254" customWidth="1"/>
    <col min="1021" max="1021" width="12.42578125" style="254" customWidth="1"/>
    <col min="1022" max="1022" width="1.85546875" style="254" customWidth="1"/>
    <col min="1023" max="1025" width="3" style="254" customWidth="1"/>
    <col min="1026" max="1026" width="4.42578125" style="254" customWidth="1"/>
    <col min="1027" max="1028" width="3" style="254" customWidth="1"/>
    <col min="1029" max="1034" width="3.28515625" style="254" customWidth="1"/>
    <col min="1035" max="1036" width="9.140625" style="254" customWidth="1"/>
    <col min="1037" max="1040" width="3.28515625" style="254" customWidth="1"/>
    <col min="1041" max="1041" width="4.140625" style="254" customWidth="1"/>
    <col min="1042" max="1254" width="10.28515625" style="254"/>
    <col min="1255" max="1263" width="9.140625" style="254" customWidth="1"/>
    <col min="1264" max="1264" width="1" style="254" customWidth="1"/>
    <col min="1265" max="1268" width="3.28515625" style="254" customWidth="1"/>
    <col min="1269" max="1269" width="1.85546875" style="254" customWidth="1"/>
    <col min="1270" max="1270" width="17.85546875" style="254" customWidth="1"/>
    <col min="1271" max="1271" width="1.85546875" style="254" customWidth="1"/>
    <col min="1272" max="1275" width="3.28515625" style="254" customWidth="1"/>
    <col min="1276" max="1276" width="1.85546875" style="254" customWidth="1"/>
    <col min="1277" max="1277" width="12.42578125" style="254" customWidth="1"/>
    <col min="1278" max="1278" width="1.85546875" style="254" customWidth="1"/>
    <col min="1279" max="1281" width="3" style="254" customWidth="1"/>
    <col min="1282" max="1282" width="4.42578125" style="254" customWidth="1"/>
    <col min="1283" max="1284" width="3" style="254" customWidth="1"/>
    <col min="1285" max="1290" width="3.28515625" style="254" customWidth="1"/>
    <col min="1291" max="1292" width="9.140625" style="254" customWidth="1"/>
    <col min="1293" max="1296" width="3.28515625" style="254" customWidth="1"/>
    <col min="1297" max="1297" width="4.140625" style="254" customWidth="1"/>
    <col min="1298" max="1510" width="10.28515625" style="254"/>
    <col min="1511" max="1519" width="9.140625" style="254" customWidth="1"/>
    <col min="1520" max="1520" width="1" style="254" customWidth="1"/>
    <col min="1521" max="1524" width="3.28515625" style="254" customWidth="1"/>
    <col min="1525" max="1525" width="1.85546875" style="254" customWidth="1"/>
    <col min="1526" max="1526" width="17.85546875" style="254" customWidth="1"/>
    <col min="1527" max="1527" width="1.85546875" style="254" customWidth="1"/>
    <col min="1528" max="1531" width="3.28515625" style="254" customWidth="1"/>
    <col min="1532" max="1532" width="1.85546875" style="254" customWidth="1"/>
    <col min="1533" max="1533" width="12.42578125" style="254" customWidth="1"/>
    <col min="1534" max="1534" width="1.85546875" style="254" customWidth="1"/>
    <col min="1535" max="1537" width="3" style="254" customWidth="1"/>
    <col min="1538" max="1538" width="4.42578125" style="254" customWidth="1"/>
    <col min="1539" max="1540" width="3" style="254" customWidth="1"/>
    <col min="1541" max="1546" width="3.28515625" style="254" customWidth="1"/>
    <col min="1547" max="1548" width="9.140625" style="254" customWidth="1"/>
    <col min="1549" max="1552" width="3.28515625" style="254" customWidth="1"/>
    <col min="1553" max="1553" width="4.140625" style="254" customWidth="1"/>
    <col min="1554" max="1766" width="10.28515625" style="254"/>
    <col min="1767" max="1775" width="9.140625" style="254" customWidth="1"/>
    <col min="1776" max="1776" width="1" style="254" customWidth="1"/>
    <col min="1777" max="1780" width="3.28515625" style="254" customWidth="1"/>
    <col min="1781" max="1781" width="1.85546875" style="254" customWidth="1"/>
    <col min="1782" max="1782" width="17.85546875" style="254" customWidth="1"/>
    <col min="1783" max="1783" width="1.85546875" style="254" customWidth="1"/>
    <col min="1784" max="1787" width="3.28515625" style="254" customWidth="1"/>
    <col min="1788" max="1788" width="1.85546875" style="254" customWidth="1"/>
    <col min="1789" max="1789" width="12.42578125" style="254" customWidth="1"/>
    <col min="1790" max="1790" width="1.85546875" style="254" customWidth="1"/>
    <col min="1791" max="1793" width="3" style="254" customWidth="1"/>
    <col min="1794" max="1794" width="4.42578125" style="254" customWidth="1"/>
    <col min="1795" max="1796" width="3" style="254" customWidth="1"/>
    <col min="1797" max="1802" width="3.28515625" style="254" customWidth="1"/>
    <col min="1803" max="1804" width="9.140625" style="254" customWidth="1"/>
    <col min="1805" max="1808" width="3.28515625" style="254" customWidth="1"/>
    <col min="1809" max="1809" width="4.140625" style="254" customWidth="1"/>
    <col min="1810" max="2022" width="10.28515625" style="254"/>
    <col min="2023" max="2031" width="9.140625" style="254" customWidth="1"/>
    <col min="2032" max="2032" width="1" style="254" customWidth="1"/>
    <col min="2033" max="2036" width="3.28515625" style="254" customWidth="1"/>
    <col min="2037" max="2037" width="1.85546875" style="254" customWidth="1"/>
    <col min="2038" max="2038" width="17.85546875" style="254" customWidth="1"/>
    <col min="2039" max="2039" width="1.85546875" style="254" customWidth="1"/>
    <col min="2040" max="2043" width="3.28515625" style="254" customWidth="1"/>
    <col min="2044" max="2044" width="1.85546875" style="254" customWidth="1"/>
    <col min="2045" max="2045" width="12.42578125" style="254" customWidth="1"/>
    <col min="2046" max="2046" width="1.85546875" style="254" customWidth="1"/>
    <col min="2047" max="2049" width="3" style="254" customWidth="1"/>
    <col min="2050" max="2050" width="4.42578125" style="254" customWidth="1"/>
    <col min="2051" max="2052" width="3" style="254" customWidth="1"/>
    <col min="2053" max="2058" width="3.28515625" style="254" customWidth="1"/>
    <col min="2059" max="2060" width="9.140625" style="254" customWidth="1"/>
    <col min="2061" max="2064" width="3.28515625" style="254" customWidth="1"/>
    <col min="2065" max="2065" width="4.140625" style="254" customWidth="1"/>
    <col min="2066" max="2278" width="10.28515625" style="254"/>
    <col min="2279" max="2287" width="9.140625" style="254" customWidth="1"/>
    <col min="2288" max="2288" width="1" style="254" customWidth="1"/>
    <col min="2289" max="2292" width="3.28515625" style="254" customWidth="1"/>
    <col min="2293" max="2293" width="1.85546875" style="254" customWidth="1"/>
    <col min="2294" max="2294" width="17.85546875" style="254" customWidth="1"/>
    <col min="2295" max="2295" width="1.85546875" style="254" customWidth="1"/>
    <col min="2296" max="2299" width="3.28515625" style="254" customWidth="1"/>
    <col min="2300" max="2300" width="1.85546875" style="254" customWidth="1"/>
    <col min="2301" max="2301" width="12.42578125" style="254" customWidth="1"/>
    <col min="2302" max="2302" width="1.85546875" style="254" customWidth="1"/>
    <col min="2303" max="2305" width="3" style="254" customWidth="1"/>
    <col min="2306" max="2306" width="4.42578125" style="254" customWidth="1"/>
    <col min="2307" max="2308" width="3" style="254" customWidth="1"/>
    <col min="2309" max="2314" width="3.28515625" style="254" customWidth="1"/>
    <col min="2315" max="2316" width="9.140625" style="254" customWidth="1"/>
    <col min="2317" max="2320" width="3.28515625" style="254" customWidth="1"/>
    <col min="2321" max="2321" width="4.140625" style="254" customWidth="1"/>
    <col min="2322" max="2534" width="10.28515625" style="254"/>
    <col min="2535" max="2543" width="9.140625" style="254" customWidth="1"/>
    <col min="2544" max="2544" width="1" style="254" customWidth="1"/>
    <col min="2545" max="2548" width="3.28515625" style="254" customWidth="1"/>
    <col min="2549" max="2549" width="1.85546875" style="254" customWidth="1"/>
    <col min="2550" max="2550" width="17.85546875" style="254" customWidth="1"/>
    <col min="2551" max="2551" width="1.85546875" style="254" customWidth="1"/>
    <col min="2552" max="2555" width="3.28515625" style="254" customWidth="1"/>
    <col min="2556" max="2556" width="1.85546875" style="254" customWidth="1"/>
    <col min="2557" max="2557" width="12.42578125" style="254" customWidth="1"/>
    <col min="2558" max="2558" width="1.85546875" style="254" customWidth="1"/>
    <col min="2559" max="2561" width="3" style="254" customWidth="1"/>
    <col min="2562" max="2562" width="4.42578125" style="254" customWidth="1"/>
    <col min="2563" max="2564" width="3" style="254" customWidth="1"/>
    <col min="2565" max="2570" width="3.28515625" style="254" customWidth="1"/>
    <col min="2571" max="2572" width="9.140625" style="254" customWidth="1"/>
    <col min="2573" max="2576" width="3.28515625" style="254" customWidth="1"/>
    <col min="2577" max="2577" width="4.140625" style="254" customWidth="1"/>
    <col min="2578" max="2790" width="10.28515625" style="254"/>
    <col min="2791" max="2799" width="9.140625" style="254" customWidth="1"/>
    <col min="2800" max="2800" width="1" style="254" customWidth="1"/>
    <col min="2801" max="2804" width="3.28515625" style="254" customWidth="1"/>
    <col min="2805" max="2805" width="1.85546875" style="254" customWidth="1"/>
    <col min="2806" max="2806" width="17.85546875" style="254" customWidth="1"/>
    <col min="2807" max="2807" width="1.85546875" style="254" customWidth="1"/>
    <col min="2808" max="2811" width="3.28515625" style="254" customWidth="1"/>
    <col min="2812" max="2812" width="1.85546875" style="254" customWidth="1"/>
    <col min="2813" max="2813" width="12.42578125" style="254" customWidth="1"/>
    <col min="2814" max="2814" width="1.85546875" style="254" customWidth="1"/>
    <col min="2815" max="2817" width="3" style="254" customWidth="1"/>
    <col min="2818" max="2818" width="4.42578125" style="254" customWidth="1"/>
    <col min="2819" max="2820" width="3" style="254" customWidth="1"/>
    <col min="2821" max="2826" width="3.28515625" style="254" customWidth="1"/>
    <col min="2827" max="2828" width="9.140625" style="254" customWidth="1"/>
    <col min="2829" max="2832" width="3.28515625" style="254" customWidth="1"/>
    <col min="2833" max="2833" width="4.140625" style="254" customWidth="1"/>
    <col min="2834" max="3046" width="10.28515625" style="254"/>
    <col min="3047" max="3055" width="9.140625" style="254" customWidth="1"/>
    <col min="3056" max="3056" width="1" style="254" customWidth="1"/>
    <col min="3057" max="3060" width="3.28515625" style="254" customWidth="1"/>
    <col min="3061" max="3061" width="1.85546875" style="254" customWidth="1"/>
    <col min="3062" max="3062" width="17.85546875" style="254" customWidth="1"/>
    <col min="3063" max="3063" width="1.85546875" style="254" customWidth="1"/>
    <col min="3064" max="3067" width="3.28515625" style="254" customWidth="1"/>
    <col min="3068" max="3068" width="1.85546875" style="254" customWidth="1"/>
    <col min="3069" max="3069" width="12.42578125" style="254" customWidth="1"/>
    <col min="3070" max="3070" width="1.85546875" style="254" customWidth="1"/>
    <col min="3071" max="3073" width="3" style="254" customWidth="1"/>
    <col min="3074" max="3074" width="4.42578125" style="254" customWidth="1"/>
    <col min="3075" max="3076" width="3" style="254" customWidth="1"/>
    <col min="3077" max="3082" width="3.28515625" style="254" customWidth="1"/>
    <col min="3083" max="3084" width="9.140625" style="254" customWidth="1"/>
    <col min="3085" max="3088" width="3.28515625" style="254" customWidth="1"/>
    <col min="3089" max="3089" width="4.140625" style="254" customWidth="1"/>
    <col min="3090" max="3302" width="10.28515625" style="254"/>
    <col min="3303" max="3311" width="9.140625" style="254" customWidth="1"/>
    <col min="3312" max="3312" width="1" style="254" customWidth="1"/>
    <col min="3313" max="3316" width="3.28515625" style="254" customWidth="1"/>
    <col min="3317" max="3317" width="1.85546875" style="254" customWidth="1"/>
    <col min="3318" max="3318" width="17.85546875" style="254" customWidth="1"/>
    <col min="3319" max="3319" width="1.85546875" style="254" customWidth="1"/>
    <col min="3320" max="3323" width="3.28515625" style="254" customWidth="1"/>
    <col min="3324" max="3324" width="1.85546875" style="254" customWidth="1"/>
    <col min="3325" max="3325" width="12.42578125" style="254" customWidth="1"/>
    <col min="3326" max="3326" width="1.85546875" style="254" customWidth="1"/>
    <col min="3327" max="3329" width="3" style="254" customWidth="1"/>
    <col min="3330" max="3330" width="4.42578125" style="254" customWidth="1"/>
    <col min="3331" max="3332" width="3" style="254" customWidth="1"/>
    <col min="3333" max="3338" width="3.28515625" style="254" customWidth="1"/>
    <col min="3339" max="3340" width="9.140625" style="254" customWidth="1"/>
    <col min="3341" max="3344" width="3.28515625" style="254" customWidth="1"/>
    <col min="3345" max="3345" width="4.140625" style="254" customWidth="1"/>
    <col min="3346" max="3558" width="10.28515625" style="254"/>
    <col min="3559" max="3567" width="9.140625" style="254" customWidth="1"/>
    <col min="3568" max="3568" width="1" style="254" customWidth="1"/>
    <col min="3569" max="3572" width="3.28515625" style="254" customWidth="1"/>
    <col min="3573" max="3573" width="1.85546875" style="254" customWidth="1"/>
    <col min="3574" max="3574" width="17.85546875" style="254" customWidth="1"/>
    <col min="3575" max="3575" width="1.85546875" style="254" customWidth="1"/>
    <col min="3576" max="3579" width="3.28515625" style="254" customWidth="1"/>
    <col min="3580" max="3580" width="1.85546875" style="254" customWidth="1"/>
    <col min="3581" max="3581" width="12.42578125" style="254" customWidth="1"/>
    <col min="3582" max="3582" width="1.85546875" style="254" customWidth="1"/>
    <col min="3583" max="3585" width="3" style="254" customWidth="1"/>
    <col min="3586" max="3586" width="4.42578125" style="254" customWidth="1"/>
    <col min="3587" max="3588" width="3" style="254" customWidth="1"/>
    <col min="3589" max="3594" width="3.28515625" style="254" customWidth="1"/>
    <col min="3595" max="3596" width="9.140625" style="254" customWidth="1"/>
    <col min="3597" max="3600" width="3.28515625" style="254" customWidth="1"/>
    <col min="3601" max="3601" width="4.140625" style="254" customWidth="1"/>
    <col min="3602" max="3814" width="10.28515625" style="254"/>
    <col min="3815" max="3823" width="9.140625" style="254" customWidth="1"/>
    <col min="3824" max="3824" width="1" style="254" customWidth="1"/>
    <col min="3825" max="3828" width="3.28515625" style="254" customWidth="1"/>
    <col min="3829" max="3829" width="1.85546875" style="254" customWidth="1"/>
    <col min="3830" max="3830" width="17.85546875" style="254" customWidth="1"/>
    <col min="3831" max="3831" width="1.85546875" style="254" customWidth="1"/>
    <col min="3832" max="3835" width="3.28515625" style="254" customWidth="1"/>
    <col min="3836" max="3836" width="1.85546875" style="254" customWidth="1"/>
    <col min="3837" max="3837" width="12.42578125" style="254" customWidth="1"/>
    <col min="3838" max="3838" width="1.85546875" style="254" customWidth="1"/>
    <col min="3839" max="3841" width="3" style="254" customWidth="1"/>
    <col min="3842" max="3842" width="4.42578125" style="254" customWidth="1"/>
    <col min="3843" max="3844" width="3" style="254" customWidth="1"/>
    <col min="3845" max="3850" width="3.28515625" style="254" customWidth="1"/>
    <col min="3851" max="3852" width="9.140625" style="254" customWidth="1"/>
    <col min="3853" max="3856" width="3.28515625" style="254" customWidth="1"/>
    <col min="3857" max="3857" width="4.140625" style="254" customWidth="1"/>
    <col min="3858" max="4070" width="10.28515625" style="254"/>
    <col min="4071" max="4079" width="9.140625" style="254" customWidth="1"/>
    <col min="4080" max="4080" width="1" style="254" customWidth="1"/>
    <col min="4081" max="4084" width="3.28515625" style="254" customWidth="1"/>
    <col min="4085" max="4085" width="1.85546875" style="254" customWidth="1"/>
    <col min="4086" max="4086" width="17.85546875" style="254" customWidth="1"/>
    <col min="4087" max="4087" width="1.85546875" style="254" customWidth="1"/>
    <col min="4088" max="4091" width="3.28515625" style="254" customWidth="1"/>
    <col min="4092" max="4092" width="1.85546875" style="254" customWidth="1"/>
    <col min="4093" max="4093" width="12.42578125" style="254" customWidth="1"/>
    <col min="4094" max="4094" width="1.85546875" style="254" customWidth="1"/>
    <col min="4095" max="4097" width="3" style="254" customWidth="1"/>
    <col min="4098" max="4098" width="4.42578125" style="254" customWidth="1"/>
    <col min="4099" max="4100" width="3" style="254" customWidth="1"/>
    <col min="4101" max="4106" width="3.28515625" style="254" customWidth="1"/>
    <col min="4107" max="4108" width="9.140625" style="254" customWidth="1"/>
    <col min="4109" max="4112" width="3.28515625" style="254" customWidth="1"/>
    <col min="4113" max="4113" width="4.140625" style="254" customWidth="1"/>
    <col min="4114" max="4326" width="10.28515625" style="254"/>
    <col min="4327" max="4335" width="9.140625" style="254" customWidth="1"/>
    <col min="4336" max="4336" width="1" style="254" customWidth="1"/>
    <col min="4337" max="4340" width="3.28515625" style="254" customWidth="1"/>
    <col min="4341" max="4341" width="1.85546875" style="254" customWidth="1"/>
    <col min="4342" max="4342" width="17.85546875" style="254" customWidth="1"/>
    <col min="4343" max="4343" width="1.85546875" style="254" customWidth="1"/>
    <col min="4344" max="4347" width="3.28515625" style="254" customWidth="1"/>
    <col min="4348" max="4348" width="1.85546875" style="254" customWidth="1"/>
    <col min="4349" max="4349" width="12.42578125" style="254" customWidth="1"/>
    <col min="4350" max="4350" width="1.85546875" style="254" customWidth="1"/>
    <col min="4351" max="4353" width="3" style="254" customWidth="1"/>
    <col min="4354" max="4354" width="4.42578125" style="254" customWidth="1"/>
    <col min="4355" max="4356" width="3" style="254" customWidth="1"/>
    <col min="4357" max="4362" width="3.28515625" style="254" customWidth="1"/>
    <col min="4363" max="4364" width="9.140625" style="254" customWidth="1"/>
    <col min="4365" max="4368" width="3.28515625" style="254" customWidth="1"/>
    <col min="4369" max="4369" width="4.140625" style="254" customWidth="1"/>
    <col min="4370" max="4582" width="10.28515625" style="254"/>
    <col min="4583" max="4591" width="9.140625" style="254" customWidth="1"/>
    <col min="4592" max="4592" width="1" style="254" customWidth="1"/>
    <col min="4593" max="4596" width="3.28515625" style="254" customWidth="1"/>
    <col min="4597" max="4597" width="1.85546875" style="254" customWidth="1"/>
    <col min="4598" max="4598" width="17.85546875" style="254" customWidth="1"/>
    <col min="4599" max="4599" width="1.85546875" style="254" customWidth="1"/>
    <col min="4600" max="4603" width="3.28515625" style="254" customWidth="1"/>
    <col min="4604" max="4604" width="1.85546875" style="254" customWidth="1"/>
    <col min="4605" max="4605" width="12.42578125" style="254" customWidth="1"/>
    <col min="4606" max="4606" width="1.85546875" style="254" customWidth="1"/>
    <col min="4607" max="4609" width="3" style="254" customWidth="1"/>
    <col min="4610" max="4610" width="4.42578125" style="254" customWidth="1"/>
    <col min="4611" max="4612" width="3" style="254" customWidth="1"/>
    <col min="4613" max="4618" width="3.28515625" style="254" customWidth="1"/>
    <col min="4619" max="4620" width="9.140625" style="254" customWidth="1"/>
    <col min="4621" max="4624" width="3.28515625" style="254" customWidth="1"/>
    <col min="4625" max="4625" width="4.140625" style="254" customWidth="1"/>
    <col min="4626" max="4838" width="10.28515625" style="254"/>
    <col min="4839" max="4847" width="9.140625" style="254" customWidth="1"/>
    <col min="4848" max="4848" width="1" style="254" customWidth="1"/>
    <col min="4849" max="4852" width="3.28515625" style="254" customWidth="1"/>
    <col min="4853" max="4853" width="1.85546875" style="254" customWidth="1"/>
    <col min="4854" max="4854" width="17.85546875" style="254" customWidth="1"/>
    <col min="4855" max="4855" width="1.85546875" style="254" customWidth="1"/>
    <col min="4856" max="4859" width="3.28515625" style="254" customWidth="1"/>
    <col min="4860" max="4860" width="1.85546875" style="254" customWidth="1"/>
    <col min="4861" max="4861" width="12.42578125" style="254" customWidth="1"/>
    <col min="4862" max="4862" width="1.85546875" style="254" customWidth="1"/>
    <col min="4863" max="4865" width="3" style="254" customWidth="1"/>
    <col min="4866" max="4866" width="4.42578125" style="254" customWidth="1"/>
    <col min="4867" max="4868" width="3" style="254" customWidth="1"/>
    <col min="4869" max="4874" width="3.28515625" style="254" customWidth="1"/>
    <col min="4875" max="4876" width="9.140625" style="254" customWidth="1"/>
    <col min="4877" max="4880" width="3.28515625" style="254" customWidth="1"/>
    <col min="4881" max="4881" width="4.140625" style="254" customWidth="1"/>
    <col min="4882" max="5094" width="10.28515625" style="254"/>
    <col min="5095" max="5103" width="9.140625" style="254" customWidth="1"/>
    <col min="5104" max="5104" width="1" style="254" customWidth="1"/>
    <col min="5105" max="5108" width="3.28515625" style="254" customWidth="1"/>
    <col min="5109" max="5109" width="1.85546875" style="254" customWidth="1"/>
    <col min="5110" max="5110" width="17.85546875" style="254" customWidth="1"/>
    <col min="5111" max="5111" width="1.85546875" style="254" customWidth="1"/>
    <col min="5112" max="5115" width="3.28515625" style="254" customWidth="1"/>
    <col min="5116" max="5116" width="1.85546875" style="254" customWidth="1"/>
    <col min="5117" max="5117" width="12.42578125" style="254" customWidth="1"/>
    <col min="5118" max="5118" width="1.85546875" style="254" customWidth="1"/>
    <col min="5119" max="5121" width="3" style="254" customWidth="1"/>
    <col min="5122" max="5122" width="4.42578125" style="254" customWidth="1"/>
    <col min="5123" max="5124" width="3" style="254" customWidth="1"/>
    <col min="5125" max="5130" width="3.28515625" style="254" customWidth="1"/>
    <col min="5131" max="5132" width="9.140625" style="254" customWidth="1"/>
    <col min="5133" max="5136" width="3.28515625" style="254" customWidth="1"/>
    <col min="5137" max="5137" width="4.140625" style="254" customWidth="1"/>
    <col min="5138" max="5350" width="10.28515625" style="254"/>
    <col min="5351" max="5359" width="9.140625" style="254" customWidth="1"/>
    <col min="5360" max="5360" width="1" style="254" customWidth="1"/>
    <col min="5361" max="5364" width="3.28515625" style="254" customWidth="1"/>
    <col min="5365" max="5365" width="1.85546875" style="254" customWidth="1"/>
    <col min="5366" max="5366" width="17.85546875" style="254" customWidth="1"/>
    <col min="5367" max="5367" width="1.85546875" style="254" customWidth="1"/>
    <col min="5368" max="5371" width="3.28515625" style="254" customWidth="1"/>
    <col min="5372" max="5372" width="1.85546875" style="254" customWidth="1"/>
    <col min="5373" max="5373" width="12.42578125" style="254" customWidth="1"/>
    <col min="5374" max="5374" width="1.85546875" style="254" customWidth="1"/>
    <col min="5375" max="5377" width="3" style="254" customWidth="1"/>
    <col min="5378" max="5378" width="4.42578125" style="254" customWidth="1"/>
    <col min="5379" max="5380" width="3" style="254" customWidth="1"/>
    <col min="5381" max="5386" width="3.28515625" style="254" customWidth="1"/>
    <col min="5387" max="5388" width="9.140625" style="254" customWidth="1"/>
    <col min="5389" max="5392" width="3.28515625" style="254" customWidth="1"/>
    <col min="5393" max="5393" width="4.140625" style="254" customWidth="1"/>
    <col min="5394" max="5606" width="10.28515625" style="254"/>
    <col min="5607" max="5615" width="9.140625" style="254" customWidth="1"/>
    <col min="5616" max="5616" width="1" style="254" customWidth="1"/>
    <col min="5617" max="5620" width="3.28515625" style="254" customWidth="1"/>
    <col min="5621" max="5621" width="1.85546875" style="254" customWidth="1"/>
    <col min="5622" max="5622" width="17.85546875" style="254" customWidth="1"/>
    <col min="5623" max="5623" width="1.85546875" style="254" customWidth="1"/>
    <col min="5624" max="5627" width="3.28515625" style="254" customWidth="1"/>
    <col min="5628" max="5628" width="1.85546875" style="254" customWidth="1"/>
    <col min="5629" max="5629" width="12.42578125" style="254" customWidth="1"/>
    <col min="5630" max="5630" width="1.85546875" style="254" customWidth="1"/>
    <col min="5631" max="5633" width="3" style="254" customWidth="1"/>
    <col min="5634" max="5634" width="4.42578125" style="254" customWidth="1"/>
    <col min="5635" max="5636" width="3" style="254" customWidth="1"/>
    <col min="5637" max="5642" width="3.28515625" style="254" customWidth="1"/>
    <col min="5643" max="5644" width="9.140625" style="254" customWidth="1"/>
    <col min="5645" max="5648" width="3.28515625" style="254" customWidth="1"/>
    <col min="5649" max="5649" width="4.140625" style="254" customWidth="1"/>
    <col min="5650" max="5862" width="10.28515625" style="254"/>
    <col min="5863" max="5871" width="9.140625" style="254" customWidth="1"/>
    <col min="5872" max="5872" width="1" style="254" customWidth="1"/>
    <col min="5873" max="5876" width="3.28515625" style="254" customWidth="1"/>
    <col min="5877" max="5877" width="1.85546875" style="254" customWidth="1"/>
    <col min="5878" max="5878" width="17.85546875" style="254" customWidth="1"/>
    <col min="5879" max="5879" width="1.85546875" style="254" customWidth="1"/>
    <col min="5880" max="5883" width="3.28515625" style="254" customWidth="1"/>
    <col min="5884" max="5884" width="1.85546875" style="254" customWidth="1"/>
    <col min="5885" max="5885" width="12.42578125" style="254" customWidth="1"/>
    <col min="5886" max="5886" width="1.85546875" style="254" customWidth="1"/>
    <col min="5887" max="5889" width="3" style="254" customWidth="1"/>
    <col min="5890" max="5890" width="4.42578125" style="254" customWidth="1"/>
    <col min="5891" max="5892" width="3" style="254" customWidth="1"/>
    <col min="5893" max="5898" width="3.28515625" style="254" customWidth="1"/>
    <col min="5899" max="5900" width="9.140625" style="254" customWidth="1"/>
    <col min="5901" max="5904" width="3.28515625" style="254" customWidth="1"/>
    <col min="5905" max="5905" width="4.140625" style="254" customWidth="1"/>
    <col min="5906" max="6118" width="10.28515625" style="254"/>
    <col min="6119" max="6127" width="9.140625" style="254" customWidth="1"/>
    <col min="6128" max="6128" width="1" style="254" customWidth="1"/>
    <col min="6129" max="6132" width="3.28515625" style="254" customWidth="1"/>
    <col min="6133" max="6133" width="1.85546875" style="254" customWidth="1"/>
    <col min="6134" max="6134" width="17.85546875" style="254" customWidth="1"/>
    <col min="6135" max="6135" width="1.85546875" style="254" customWidth="1"/>
    <col min="6136" max="6139" width="3.28515625" style="254" customWidth="1"/>
    <col min="6140" max="6140" width="1.85546875" style="254" customWidth="1"/>
    <col min="6141" max="6141" width="12.42578125" style="254" customWidth="1"/>
    <col min="6142" max="6142" width="1.85546875" style="254" customWidth="1"/>
    <col min="6143" max="6145" width="3" style="254" customWidth="1"/>
    <col min="6146" max="6146" width="4.42578125" style="254" customWidth="1"/>
    <col min="6147" max="6148" width="3" style="254" customWidth="1"/>
    <col min="6149" max="6154" width="3.28515625" style="254" customWidth="1"/>
    <col min="6155" max="6156" width="9.140625" style="254" customWidth="1"/>
    <col min="6157" max="6160" width="3.28515625" style="254" customWidth="1"/>
    <col min="6161" max="6161" width="4.140625" style="254" customWidth="1"/>
    <col min="6162" max="6374" width="10.28515625" style="254"/>
    <col min="6375" max="6383" width="9.140625" style="254" customWidth="1"/>
    <col min="6384" max="6384" width="1" style="254" customWidth="1"/>
    <col min="6385" max="6388" width="3.28515625" style="254" customWidth="1"/>
    <col min="6389" max="6389" width="1.85546875" style="254" customWidth="1"/>
    <col min="6390" max="6390" width="17.85546875" style="254" customWidth="1"/>
    <col min="6391" max="6391" width="1.85546875" style="254" customWidth="1"/>
    <col min="6392" max="6395" width="3.28515625" style="254" customWidth="1"/>
    <col min="6396" max="6396" width="1.85546875" style="254" customWidth="1"/>
    <col min="6397" max="6397" width="12.42578125" style="254" customWidth="1"/>
    <col min="6398" max="6398" width="1.85546875" style="254" customWidth="1"/>
    <col min="6399" max="6401" width="3" style="254" customWidth="1"/>
    <col min="6402" max="6402" width="4.42578125" style="254" customWidth="1"/>
    <col min="6403" max="6404" width="3" style="254" customWidth="1"/>
    <col min="6405" max="6410" width="3.28515625" style="254" customWidth="1"/>
    <col min="6411" max="6412" width="9.140625" style="254" customWidth="1"/>
    <col min="6413" max="6416" width="3.28515625" style="254" customWidth="1"/>
    <col min="6417" max="6417" width="4.140625" style="254" customWidth="1"/>
    <col min="6418" max="6630" width="10.28515625" style="254"/>
    <col min="6631" max="6639" width="9.140625" style="254" customWidth="1"/>
    <col min="6640" max="6640" width="1" style="254" customWidth="1"/>
    <col min="6641" max="6644" width="3.28515625" style="254" customWidth="1"/>
    <col min="6645" max="6645" width="1.85546875" style="254" customWidth="1"/>
    <col min="6646" max="6646" width="17.85546875" style="254" customWidth="1"/>
    <col min="6647" max="6647" width="1.85546875" style="254" customWidth="1"/>
    <col min="6648" max="6651" width="3.28515625" style="254" customWidth="1"/>
    <col min="6652" max="6652" width="1.85546875" style="254" customWidth="1"/>
    <col min="6653" max="6653" width="12.42578125" style="254" customWidth="1"/>
    <col min="6654" max="6654" width="1.85546875" style="254" customWidth="1"/>
    <col min="6655" max="6657" width="3" style="254" customWidth="1"/>
    <col min="6658" max="6658" width="4.42578125" style="254" customWidth="1"/>
    <col min="6659" max="6660" width="3" style="254" customWidth="1"/>
    <col min="6661" max="6666" width="3.28515625" style="254" customWidth="1"/>
    <col min="6667" max="6668" width="9.140625" style="254" customWidth="1"/>
    <col min="6669" max="6672" width="3.28515625" style="254" customWidth="1"/>
    <col min="6673" max="6673" width="4.140625" style="254" customWidth="1"/>
    <col min="6674" max="6886" width="10.28515625" style="254"/>
    <col min="6887" max="6895" width="9.140625" style="254" customWidth="1"/>
    <col min="6896" max="6896" width="1" style="254" customWidth="1"/>
    <col min="6897" max="6900" width="3.28515625" style="254" customWidth="1"/>
    <col min="6901" max="6901" width="1.85546875" style="254" customWidth="1"/>
    <col min="6902" max="6902" width="17.85546875" style="254" customWidth="1"/>
    <col min="6903" max="6903" width="1.85546875" style="254" customWidth="1"/>
    <col min="6904" max="6907" width="3.28515625" style="254" customWidth="1"/>
    <col min="6908" max="6908" width="1.85546875" style="254" customWidth="1"/>
    <col min="6909" max="6909" width="12.42578125" style="254" customWidth="1"/>
    <col min="6910" max="6910" width="1.85546875" style="254" customWidth="1"/>
    <col min="6911" max="6913" width="3" style="254" customWidth="1"/>
    <col min="6914" max="6914" width="4.42578125" style="254" customWidth="1"/>
    <col min="6915" max="6916" width="3" style="254" customWidth="1"/>
    <col min="6917" max="6922" width="3.28515625" style="254" customWidth="1"/>
    <col min="6923" max="6924" width="9.140625" style="254" customWidth="1"/>
    <col min="6925" max="6928" width="3.28515625" style="254" customWidth="1"/>
    <col min="6929" max="6929" width="4.140625" style="254" customWidth="1"/>
    <col min="6930" max="7142" width="10.28515625" style="254"/>
    <col min="7143" max="7151" width="9.140625" style="254" customWidth="1"/>
    <col min="7152" max="7152" width="1" style="254" customWidth="1"/>
    <col min="7153" max="7156" width="3.28515625" style="254" customWidth="1"/>
    <col min="7157" max="7157" width="1.85546875" style="254" customWidth="1"/>
    <col min="7158" max="7158" width="17.85546875" style="254" customWidth="1"/>
    <col min="7159" max="7159" width="1.85546875" style="254" customWidth="1"/>
    <col min="7160" max="7163" width="3.28515625" style="254" customWidth="1"/>
    <col min="7164" max="7164" width="1.85546875" style="254" customWidth="1"/>
    <col min="7165" max="7165" width="12.42578125" style="254" customWidth="1"/>
    <col min="7166" max="7166" width="1.85546875" style="254" customWidth="1"/>
    <col min="7167" max="7169" width="3" style="254" customWidth="1"/>
    <col min="7170" max="7170" width="4.42578125" style="254" customWidth="1"/>
    <col min="7171" max="7172" width="3" style="254" customWidth="1"/>
    <col min="7173" max="7178" width="3.28515625" style="254" customWidth="1"/>
    <col min="7179" max="7180" width="9.140625" style="254" customWidth="1"/>
    <col min="7181" max="7184" width="3.28515625" style="254" customWidth="1"/>
    <col min="7185" max="7185" width="4.140625" style="254" customWidth="1"/>
    <col min="7186" max="7398" width="10.28515625" style="254"/>
    <col min="7399" max="7407" width="9.140625" style="254" customWidth="1"/>
    <col min="7408" max="7408" width="1" style="254" customWidth="1"/>
    <col min="7409" max="7412" width="3.28515625" style="254" customWidth="1"/>
    <col min="7413" max="7413" width="1.85546875" style="254" customWidth="1"/>
    <col min="7414" max="7414" width="17.85546875" style="254" customWidth="1"/>
    <col min="7415" max="7415" width="1.85546875" style="254" customWidth="1"/>
    <col min="7416" max="7419" width="3.28515625" style="254" customWidth="1"/>
    <col min="7420" max="7420" width="1.85546875" style="254" customWidth="1"/>
    <col min="7421" max="7421" width="12.42578125" style="254" customWidth="1"/>
    <col min="7422" max="7422" width="1.85546875" style="254" customWidth="1"/>
    <col min="7423" max="7425" width="3" style="254" customWidth="1"/>
    <col min="7426" max="7426" width="4.42578125" style="254" customWidth="1"/>
    <col min="7427" max="7428" width="3" style="254" customWidth="1"/>
    <col min="7429" max="7434" width="3.28515625" style="254" customWidth="1"/>
    <col min="7435" max="7436" width="9.140625" style="254" customWidth="1"/>
    <col min="7437" max="7440" width="3.28515625" style="254" customWidth="1"/>
    <col min="7441" max="7441" width="4.140625" style="254" customWidth="1"/>
    <col min="7442" max="7654" width="10.28515625" style="254"/>
    <col min="7655" max="7663" width="9.140625" style="254" customWidth="1"/>
    <col min="7664" max="7664" width="1" style="254" customWidth="1"/>
    <col min="7665" max="7668" width="3.28515625" style="254" customWidth="1"/>
    <col min="7669" max="7669" width="1.85546875" style="254" customWidth="1"/>
    <col min="7670" max="7670" width="17.85546875" style="254" customWidth="1"/>
    <col min="7671" max="7671" width="1.85546875" style="254" customWidth="1"/>
    <col min="7672" max="7675" width="3.28515625" style="254" customWidth="1"/>
    <col min="7676" max="7676" width="1.85546875" style="254" customWidth="1"/>
    <col min="7677" max="7677" width="12.42578125" style="254" customWidth="1"/>
    <col min="7678" max="7678" width="1.85546875" style="254" customWidth="1"/>
    <col min="7679" max="7681" width="3" style="254" customWidth="1"/>
    <col min="7682" max="7682" width="4.42578125" style="254" customWidth="1"/>
    <col min="7683" max="7684" width="3" style="254" customWidth="1"/>
    <col min="7685" max="7690" width="3.28515625" style="254" customWidth="1"/>
    <col min="7691" max="7692" width="9.140625" style="254" customWidth="1"/>
    <col min="7693" max="7696" width="3.28515625" style="254" customWidth="1"/>
    <col min="7697" max="7697" width="4.140625" style="254" customWidth="1"/>
    <col min="7698" max="7910" width="10.28515625" style="254"/>
    <col min="7911" max="7919" width="9.140625" style="254" customWidth="1"/>
    <col min="7920" max="7920" width="1" style="254" customWidth="1"/>
    <col min="7921" max="7924" width="3.28515625" style="254" customWidth="1"/>
    <col min="7925" max="7925" width="1.85546875" style="254" customWidth="1"/>
    <col min="7926" max="7926" width="17.85546875" style="254" customWidth="1"/>
    <col min="7927" max="7927" width="1.85546875" style="254" customWidth="1"/>
    <col min="7928" max="7931" width="3.28515625" style="254" customWidth="1"/>
    <col min="7932" max="7932" width="1.85546875" style="254" customWidth="1"/>
    <col min="7933" max="7933" width="12.42578125" style="254" customWidth="1"/>
    <col min="7934" max="7934" width="1.85546875" style="254" customWidth="1"/>
    <col min="7935" max="7937" width="3" style="254" customWidth="1"/>
    <col min="7938" max="7938" width="4.42578125" style="254" customWidth="1"/>
    <col min="7939" max="7940" width="3" style="254" customWidth="1"/>
    <col min="7941" max="7946" width="3.28515625" style="254" customWidth="1"/>
    <col min="7947" max="7948" width="9.140625" style="254" customWidth="1"/>
    <col min="7949" max="7952" width="3.28515625" style="254" customWidth="1"/>
    <col min="7953" max="7953" width="4.140625" style="254" customWidth="1"/>
    <col min="7954" max="8166" width="10.28515625" style="254"/>
    <col min="8167" max="8175" width="9.140625" style="254" customWidth="1"/>
    <col min="8176" max="8176" width="1" style="254" customWidth="1"/>
    <col min="8177" max="8180" width="3.28515625" style="254" customWidth="1"/>
    <col min="8181" max="8181" width="1.85546875" style="254" customWidth="1"/>
    <col min="8182" max="8182" width="17.85546875" style="254" customWidth="1"/>
    <col min="8183" max="8183" width="1.85546875" style="254" customWidth="1"/>
    <col min="8184" max="8187" width="3.28515625" style="254" customWidth="1"/>
    <col min="8188" max="8188" width="1.85546875" style="254" customWidth="1"/>
    <col min="8189" max="8189" width="12.42578125" style="254" customWidth="1"/>
    <col min="8190" max="8190" width="1.85546875" style="254" customWidth="1"/>
    <col min="8191" max="8193" width="3" style="254" customWidth="1"/>
    <col min="8194" max="8194" width="4.42578125" style="254" customWidth="1"/>
    <col min="8195" max="8196" width="3" style="254" customWidth="1"/>
    <col min="8197" max="8202" width="3.28515625" style="254" customWidth="1"/>
    <col min="8203" max="8204" width="9.140625" style="254" customWidth="1"/>
    <col min="8205" max="8208" width="3.28515625" style="254" customWidth="1"/>
    <col min="8209" max="8209" width="4.140625" style="254" customWidth="1"/>
    <col min="8210" max="8422" width="10.28515625" style="254"/>
    <col min="8423" max="8431" width="9.140625" style="254" customWidth="1"/>
    <col min="8432" max="8432" width="1" style="254" customWidth="1"/>
    <col min="8433" max="8436" width="3.28515625" style="254" customWidth="1"/>
    <col min="8437" max="8437" width="1.85546875" style="254" customWidth="1"/>
    <col min="8438" max="8438" width="17.85546875" style="254" customWidth="1"/>
    <col min="8439" max="8439" width="1.85546875" style="254" customWidth="1"/>
    <col min="8440" max="8443" width="3.28515625" style="254" customWidth="1"/>
    <col min="8444" max="8444" width="1.85546875" style="254" customWidth="1"/>
    <col min="8445" max="8445" width="12.42578125" style="254" customWidth="1"/>
    <col min="8446" max="8446" width="1.85546875" style="254" customWidth="1"/>
    <col min="8447" max="8449" width="3" style="254" customWidth="1"/>
    <col min="8450" max="8450" width="4.42578125" style="254" customWidth="1"/>
    <col min="8451" max="8452" width="3" style="254" customWidth="1"/>
    <col min="8453" max="8458" width="3.28515625" style="254" customWidth="1"/>
    <col min="8459" max="8460" width="9.140625" style="254" customWidth="1"/>
    <col min="8461" max="8464" width="3.28515625" style="254" customWidth="1"/>
    <col min="8465" max="8465" width="4.140625" style="254" customWidth="1"/>
    <col min="8466" max="8678" width="10.28515625" style="254"/>
    <col min="8679" max="8687" width="9.140625" style="254" customWidth="1"/>
    <col min="8688" max="8688" width="1" style="254" customWidth="1"/>
    <col min="8689" max="8692" width="3.28515625" style="254" customWidth="1"/>
    <col min="8693" max="8693" width="1.85546875" style="254" customWidth="1"/>
    <col min="8694" max="8694" width="17.85546875" style="254" customWidth="1"/>
    <col min="8695" max="8695" width="1.85546875" style="254" customWidth="1"/>
    <col min="8696" max="8699" width="3.28515625" style="254" customWidth="1"/>
    <col min="8700" max="8700" width="1.85546875" style="254" customWidth="1"/>
    <col min="8701" max="8701" width="12.42578125" style="254" customWidth="1"/>
    <col min="8702" max="8702" width="1.85546875" style="254" customWidth="1"/>
    <col min="8703" max="8705" width="3" style="254" customWidth="1"/>
    <col min="8706" max="8706" width="4.42578125" style="254" customWidth="1"/>
    <col min="8707" max="8708" width="3" style="254" customWidth="1"/>
    <col min="8709" max="8714" width="3.28515625" style="254" customWidth="1"/>
    <col min="8715" max="8716" width="9.140625" style="254" customWidth="1"/>
    <col min="8717" max="8720" width="3.28515625" style="254" customWidth="1"/>
    <col min="8721" max="8721" width="4.140625" style="254" customWidth="1"/>
    <col min="8722" max="8934" width="10.28515625" style="254"/>
    <col min="8935" max="8943" width="9.140625" style="254" customWidth="1"/>
    <col min="8944" max="8944" width="1" style="254" customWidth="1"/>
    <col min="8945" max="8948" width="3.28515625" style="254" customWidth="1"/>
    <col min="8949" max="8949" width="1.85546875" style="254" customWidth="1"/>
    <col min="8950" max="8950" width="17.85546875" style="254" customWidth="1"/>
    <col min="8951" max="8951" width="1.85546875" style="254" customWidth="1"/>
    <col min="8952" max="8955" width="3.28515625" style="254" customWidth="1"/>
    <col min="8956" max="8956" width="1.85546875" style="254" customWidth="1"/>
    <col min="8957" max="8957" width="12.42578125" style="254" customWidth="1"/>
    <col min="8958" max="8958" width="1.85546875" style="254" customWidth="1"/>
    <col min="8959" max="8961" width="3" style="254" customWidth="1"/>
    <col min="8962" max="8962" width="4.42578125" style="254" customWidth="1"/>
    <col min="8963" max="8964" width="3" style="254" customWidth="1"/>
    <col min="8965" max="8970" width="3.28515625" style="254" customWidth="1"/>
    <col min="8971" max="8972" width="9.140625" style="254" customWidth="1"/>
    <col min="8973" max="8976" width="3.28515625" style="254" customWidth="1"/>
    <col min="8977" max="8977" width="4.140625" style="254" customWidth="1"/>
    <col min="8978" max="9190" width="10.28515625" style="254"/>
    <col min="9191" max="9199" width="9.140625" style="254" customWidth="1"/>
    <col min="9200" max="9200" width="1" style="254" customWidth="1"/>
    <col min="9201" max="9204" width="3.28515625" style="254" customWidth="1"/>
    <col min="9205" max="9205" width="1.85546875" style="254" customWidth="1"/>
    <col min="9206" max="9206" width="17.85546875" style="254" customWidth="1"/>
    <col min="9207" max="9207" width="1.85546875" style="254" customWidth="1"/>
    <col min="9208" max="9211" width="3.28515625" style="254" customWidth="1"/>
    <col min="9212" max="9212" width="1.85546875" style="254" customWidth="1"/>
    <col min="9213" max="9213" width="12.42578125" style="254" customWidth="1"/>
    <col min="9214" max="9214" width="1.85546875" style="254" customWidth="1"/>
    <col min="9215" max="9217" width="3" style="254" customWidth="1"/>
    <col min="9218" max="9218" width="4.42578125" style="254" customWidth="1"/>
    <col min="9219" max="9220" width="3" style="254" customWidth="1"/>
    <col min="9221" max="9226" width="3.28515625" style="254" customWidth="1"/>
    <col min="9227" max="9228" width="9.140625" style="254" customWidth="1"/>
    <col min="9229" max="9232" width="3.28515625" style="254" customWidth="1"/>
    <col min="9233" max="9233" width="4.140625" style="254" customWidth="1"/>
    <col min="9234" max="9446" width="10.28515625" style="254"/>
    <col min="9447" max="9455" width="9.140625" style="254" customWidth="1"/>
    <col min="9456" max="9456" width="1" style="254" customWidth="1"/>
    <col min="9457" max="9460" width="3.28515625" style="254" customWidth="1"/>
    <col min="9461" max="9461" width="1.85546875" style="254" customWidth="1"/>
    <col min="9462" max="9462" width="17.85546875" style="254" customWidth="1"/>
    <col min="9463" max="9463" width="1.85546875" style="254" customWidth="1"/>
    <col min="9464" max="9467" width="3.28515625" style="254" customWidth="1"/>
    <col min="9468" max="9468" width="1.85546875" style="254" customWidth="1"/>
    <col min="9469" max="9469" width="12.42578125" style="254" customWidth="1"/>
    <col min="9470" max="9470" width="1.85546875" style="254" customWidth="1"/>
    <col min="9471" max="9473" width="3" style="254" customWidth="1"/>
    <col min="9474" max="9474" width="4.42578125" style="254" customWidth="1"/>
    <col min="9475" max="9476" width="3" style="254" customWidth="1"/>
    <col min="9477" max="9482" width="3.28515625" style="254" customWidth="1"/>
    <col min="9483" max="9484" width="9.140625" style="254" customWidth="1"/>
    <col min="9485" max="9488" width="3.28515625" style="254" customWidth="1"/>
    <col min="9489" max="9489" width="4.140625" style="254" customWidth="1"/>
    <col min="9490" max="9702" width="10.28515625" style="254"/>
    <col min="9703" max="9711" width="9.140625" style="254" customWidth="1"/>
    <col min="9712" max="9712" width="1" style="254" customWidth="1"/>
    <col min="9713" max="9716" width="3.28515625" style="254" customWidth="1"/>
    <col min="9717" max="9717" width="1.85546875" style="254" customWidth="1"/>
    <col min="9718" max="9718" width="17.85546875" style="254" customWidth="1"/>
    <col min="9719" max="9719" width="1.85546875" style="254" customWidth="1"/>
    <col min="9720" max="9723" width="3.28515625" style="254" customWidth="1"/>
    <col min="9724" max="9724" width="1.85546875" style="254" customWidth="1"/>
    <col min="9725" max="9725" width="12.42578125" style="254" customWidth="1"/>
    <col min="9726" max="9726" width="1.85546875" style="254" customWidth="1"/>
    <col min="9727" max="9729" width="3" style="254" customWidth="1"/>
    <col min="9730" max="9730" width="4.42578125" style="254" customWidth="1"/>
    <col min="9731" max="9732" width="3" style="254" customWidth="1"/>
    <col min="9733" max="9738" width="3.28515625" style="254" customWidth="1"/>
    <col min="9739" max="9740" width="9.140625" style="254" customWidth="1"/>
    <col min="9741" max="9744" width="3.28515625" style="254" customWidth="1"/>
    <col min="9745" max="9745" width="4.140625" style="254" customWidth="1"/>
    <col min="9746" max="9958" width="10.28515625" style="254"/>
    <col min="9959" max="9967" width="9.140625" style="254" customWidth="1"/>
    <col min="9968" max="9968" width="1" style="254" customWidth="1"/>
    <col min="9969" max="9972" width="3.28515625" style="254" customWidth="1"/>
    <col min="9973" max="9973" width="1.85546875" style="254" customWidth="1"/>
    <col min="9974" max="9974" width="17.85546875" style="254" customWidth="1"/>
    <col min="9975" max="9975" width="1.85546875" style="254" customWidth="1"/>
    <col min="9976" max="9979" width="3.28515625" style="254" customWidth="1"/>
    <col min="9980" max="9980" width="1.85546875" style="254" customWidth="1"/>
    <col min="9981" max="9981" width="12.42578125" style="254" customWidth="1"/>
    <col min="9982" max="9982" width="1.85546875" style="254" customWidth="1"/>
    <col min="9983" max="9985" width="3" style="254" customWidth="1"/>
    <col min="9986" max="9986" width="4.42578125" style="254" customWidth="1"/>
    <col min="9987" max="9988" width="3" style="254" customWidth="1"/>
    <col min="9989" max="9994" width="3.28515625" style="254" customWidth="1"/>
    <col min="9995" max="9996" width="9.140625" style="254" customWidth="1"/>
    <col min="9997" max="10000" width="3.28515625" style="254" customWidth="1"/>
    <col min="10001" max="10001" width="4.140625" style="254" customWidth="1"/>
    <col min="10002" max="10214" width="10.28515625" style="254"/>
    <col min="10215" max="10223" width="9.140625" style="254" customWidth="1"/>
    <col min="10224" max="10224" width="1" style="254" customWidth="1"/>
    <col min="10225" max="10228" width="3.28515625" style="254" customWidth="1"/>
    <col min="10229" max="10229" width="1.85546875" style="254" customWidth="1"/>
    <col min="10230" max="10230" width="17.85546875" style="254" customWidth="1"/>
    <col min="10231" max="10231" width="1.85546875" style="254" customWidth="1"/>
    <col min="10232" max="10235" width="3.28515625" style="254" customWidth="1"/>
    <col min="10236" max="10236" width="1.85546875" style="254" customWidth="1"/>
    <col min="10237" max="10237" width="12.42578125" style="254" customWidth="1"/>
    <col min="10238" max="10238" width="1.85546875" style="254" customWidth="1"/>
    <col min="10239" max="10241" width="3" style="254" customWidth="1"/>
    <col min="10242" max="10242" width="4.42578125" style="254" customWidth="1"/>
    <col min="10243" max="10244" width="3" style="254" customWidth="1"/>
    <col min="10245" max="10250" width="3.28515625" style="254" customWidth="1"/>
    <col min="10251" max="10252" width="9.140625" style="254" customWidth="1"/>
    <col min="10253" max="10256" width="3.28515625" style="254" customWidth="1"/>
    <col min="10257" max="10257" width="4.140625" style="254" customWidth="1"/>
    <col min="10258" max="10470" width="10.28515625" style="254"/>
    <col min="10471" max="10479" width="9.140625" style="254" customWidth="1"/>
    <col min="10480" max="10480" width="1" style="254" customWidth="1"/>
    <col min="10481" max="10484" width="3.28515625" style="254" customWidth="1"/>
    <col min="10485" max="10485" width="1.85546875" style="254" customWidth="1"/>
    <col min="10486" max="10486" width="17.85546875" style="254" customWidth="1"/>
    <col min="10487" max="10487" width="1.85546875" style="254" customWidth="1"/>
    <col min="10488" max="10491" width="3.28515625" style="254" customWidth="1"/>
    <col min="10492" max="10492" width="1.85546875" style="254" customWidth="1"/>
    <col min="10493" max="10493" width="12.42578125" style="254" customWidth="1"/>
    <col min="10494" max="10494" width="1.85546875" style="254" customWidth="1"/>
    <col min="10495" max="10497" width="3" style="254" customWidth="1"/>
    <col min="10498" max="10498" width="4.42578125" style="254" customWidth="1"/>
    <col min="10499" max="10500" width="3" style="254" customWidth="1"/>
    <col min="10501" max="10506" width="3.28515625" style="254" customWidth="1"/>
    <col min="10507" max="10508" width="9.140625" style="254" customWidth="1"/>
    <col min="10509" max="10512" width="3.28515625" style="254" customWidth="1"/>
    <col min="10513" max="10513" width="4.140625" style="254" customWidth="1"/>
    <col min="10514" max="10726" width="10.28515625" style="254"/>
    <col min="10727" max="10735" width="9.140625" style="254" customWidth="1"/>
    <col min="10736" max="10736" width="1" style="254" customWidth="1"/>
    <col min="10737" max="10740" width="3.28515625" style="254" customWidth="1"/>
    <col min="10741" max="10741" width="1.85546875" style="254" customWidth="1"/>
    <col min="10742" max="10742" width="17.85546875" style="254" customWidth="1"/>
    <col min="10743" max="10743" width="1.85546875" style="254" customWidth="1"/>
    <col min="10744" max="10747" width="3.28515625" style="254" customWidth="1"/>
    <col min="10748" max="10748" width="1.85546875" style="254" customWidth="1"/>
    <col min="10749" max="10749" width="12.42578125" style="254" customWidth="1"/>
    <col min="10750" max="10750" width="1.85546875" style="254" customWidth="1"/>
    <col min="10751" max="10753" width="3" style="254" customWidth="1"/>
    <col min="10754" max="10754" width="4.42578125" style="254" customWidth="1"/>
    <col min="10755" max="10756" width="3" style="254" customWidth="1"/>
    <col min="10757" max="10762" width="3.28515625" style="254" customWidth="1"/>
    <col min="10763" max="10764" width="9.140625" style="254" customWidth="1"/>
    <col min="10765" max="10768" width="3.28515625" style="254" customWidth="1"/>
    <col min="10769" max="10769" width="4.140625" style="254" customWidth="1"/>
    <col min="10770" max="10982" width="10.28515625" style="254"/>
    <col min="10983" max="10991" width="9.140625" style="254" customWidth="1"/>
    <col min="10992" max="10992" width="1" style="254" customWidth="1"/>
    <col min="10993" max="10996" width="3.28515625" style="254" customWidth="1"/>
    <col min="10997" max="10997" width="1.85546875" style="254" customWidth="1"/>
    <col min="10998" max="10998" width="17.85546875" style="254" customWidth="1"/>
    <col min="10999" max="10999" width="1.85546875" style="254" customWidth="1"/>
    <col min="11000" max="11003" width="3.28515625" style="254" customWidth="1"/>
    <col min="11004" max="11004" width="1.85546875" style="254" customWidth="1"/>
    <col min="11005" max="11005" width="12.42578125" style="254" customWidth="1"/>
    <col min="11006" max="11006" width="1.85546875" style="254" customWidth="1"/>
    <col min="11007" max="11009" width="3" style="254" customWidth="1"/>
    <col min="11010" max="11010" width="4.42578125" style="254" customWidth="1"/>
    <col min="11011" max="11012" width="3" style="254" customWidth="1"/>
    <col min="11013" max="11018" width="3.28515625" style="254" customWidth="1"/>
    <col min="11019" max="11020" width="9.140625" style="254" customWidth="1"/>
    <col min="11021" max="11024" width="3.28515625" style="254" customWidth="1"/>
    <col min="11025" max="11025" width="4.140625" style="254" customWidth="1"/>
    <col min="11026" max="11238" width="10.28515625" style="254"/>
    <col min="11239" max="11247" width="9.140625" style="254" customWidth="1"/>
    <col min="11248" max="11248" width="1" style="254" customWidth="1"/>
    <col min="11249" max="11252" width="3.28515625" style="254" customWidth="1"/>
    <col min="11253" max="11253" width="1.85546875" style="254" customWidth="1"/>
    <col min="11254" max="11254" width="17.85546875" style="254" customWidth="1"/>
    <col min="11255" max="11255" width="1.85546875" style="254" customWidth="1"/>
    <col min="11256" max="11259" width="3.28515625" style="254" customWidth="1"/>
    <col min="11260" max="11260" width="1.85546875" style="254" customWidth="1"/>
    <col min="11261" max="11261" width="12.42578125" style="254" customWidth="1"/>
    <col min="11262" max="11262" width="1.85546875" style="254" customWidth="1"/>
    <col min="11263" max="11265" width="3" style="254" customWidth="1"/>
    <col min="11266" max="11266" width="4.42578125" style="254" customWidth="1"/>
    <col min="11267" max="11268" width="3" style="254" customWidth="1"/>
    <col min="11269" max="11274" width="3.28515625" style="254" customWidth="1"/>
    <col min="11275" max="11276" width="9.140625" style="254" customWidth="1"/>
    <col min="11277" max="11280" width="3.28515625" style="254" customWidth="1"/>
    <col min="11281" max="11281" width="4.140625" style="254" customWidth="1"/>
    <col min="11282" max="11494" width="10.28515625" style="254"/>
    <col min="11495" max="11503" width="9.140625" style="254" customWidth="1"/>
    <col min="11504" max="11504" width="1" style="254" customWidth="1"/>
    <col min="11505" max="11508" width="3.28515625" style="254" customWidth="1"/>
    <col min="11509" max="11509" width="1.85546875" style="254" customWidth="1"/>
    <col min="11510" max="11510" width="17.85546875" style="254" customWidth="1"/>
    <col min="11511" max="11511" width="1.85546875" style="254" customWidth="1"/>
    <col min="11512" max="11515" width="3.28515625" style="254" customWidth="1"/>
    <col min="11516" max="11516" width="1.85546875" style="254" customWidth="1"/>
    <col min="11517" max="11517" width="12.42578125" style="254" customWidth="1"/>
    <col min="11518" max="11518" width="1.85546875" style="254" customWidth="1"/>
    <col min="11519" max="11521" width="3" style="254" customWidth="1"/>
    <col min="11522" max="11522" width="4.42578125" style="254" customWidth="1"/>
    <col min="11523" max="11524" width="3" style="254" customWidth="1"/>
    <col min="11525" max="11530" width="3.28515625" style="254" customWidth="1"/>
    <col min="11531" max="11532" width="9.140625" style="254" customWidth="1"/>
    <col min="11533" max="11536" width="3.28515625" style="254" customWidth="1"/>
    <col min="11537" max="11537" width="4.140625" style="254" customWidth="1"/>
    <col min="11538" max="11750" width="10.28515625" style="254"/>
    <col min="11751" max="11759" width="9.140625" style="254" customWidth="1"/>
    <col min="11760" max="11760" width="1" style="254" customWidth="1"/>
    <col min="11761" max="11764" width="3.28515625" style="254" customWidth="1"/>
    <col min="11765" max="11765" width="1.85546875" style="254" customWidth="1"/>
    <col min="11766" max="11766" width="17.85546875" style="254" customWidth="1"/>
    <col min="11767" max="11767" width="1.85546875" style="254" customWidth="1"/>
    <col min="11768" max="11771" width="3.28515625" style="254" customWidth="1"/>
    <col min="11772" max="11772" width="1.85546875" style="254" customWidth="1"/>
    <col min="11773" max="11773" width="12.42578125" style="254" customWidth="1"/>
    <col min="11774" max="11774" width="1.85546875" style="254" customWidth="1"/>
    <col min="11775" max="11777" width="3" style="254" customWidth="1"/>
    <col min="11778" max="11778" width="4.42578125" style="254" customWidth="1"/>
    <col min="11779" max="11780" width="3" style="254" customWidth="1"/>
    <col min="11781" max="11786" width="3.28515625" style="254" customWidth="1"/>
    <col min="11787" max="11788" width="9.140625" style="254" customWidth="1"/>
    <col min="11789" max="11792" width="3.28515625" style="254" customWidth="1"/>
    <col min="11793" max="11793" width="4.140625" style="254" customWidth="1"/>
    <col min="11794" max="12006" width="10.28515625" style="254"/>
    <col min="12007" max="12015" width="9.140625" style="254" customWidth="1"/>
    <col min="12016" max="12016" width="1" style="254" customWidth="1"/>
    <col min="12017" max="12020" width="3.28515625" style="254" customWidth="1"/>
    <col min="12021" max="12021" width="1.85546875" style="254" customWidth="1"/>
    <col min="12022" max="12022" width="17.85546875" style="254" customWidth="1"/>
    <col min="12023" max="12023" width="1.85546875" style="254" customWidth="1"/>
    <col min="12024" max="12027" width="3.28515625" style="254" customWidth="1"/>
    <col min="12028" max="12028" width="1.85546875" style="254" customWidth="1"/>
    <col min="12029" max="12029" width="12.42578125" style="254" customWidth="1"/>
    <col min="12030" max="12030" width="1.85546875" style="254" customWidth="1"/>
    <col min="12031" max="12033" width="3" style="254" customWidth="1"/>
    <col min="12034" max="12034" width="4.42578125" style="254" customWidth="1"/>
    <col min="12035" max="12036" width="3" style="254" customWidth="1"/>
    <col min="12037" max="12042" width="3.28515625" style="254" customWidth="1"/>
    <col min="12043" max="12044" width="9.140625" style="254" customWidth="1"/>
    <col min="12045" max="12048" width="3.28515625" style="254" customWidth="1"/>
    <col min="12049" max="12049" width="4.140625" style="254" customWidth="1"/>
    <col min="12050" max="12262" width="10.28515625" style="254"/>
    <col min="12263" max="12271" width="9.140625" style="254" customWidth="1"/>
    <col min="12272" max="12272" width="1" style="254" customWidth="1"/>
    <col min="12273" max="12276" width="3.28515625" style="254" customWidth="1"/>
    <col min="12277" max="12277" width="1.85546875" style="254" customWidth="1"/>
    <col min="12278" max="12278" width="17.85546875" style="254" customWidth="1"/>
    <col min="12279" max="12279" width="1.85546875" style="254" customWidth="1"/>
    <col min="12280" max="12283" width="3.28515625" style="254" customWidth="1"/>
    <col min="12284" max="12284" width="1.85546875" style="254" customWidth="1"/>
    <col min="12285" max="12285" width="12.42578125" style="254" customWidth="1"/>
    <col min="12286" max="12286" width="1.85546875" style="254" customWidth="1"/>
    <col min="12287" max="12289" width="3" style="254" customWidth="1"/>
    <col min="12290" max="12290" width="4.42578125" style="254" customWidth="1"/>
    <col min="12291" max="12292" width="3" style="254" customWidth="1"/>
    <col min="12293" max="12298" width="3.28515625" style="254" customWidth="1"/>
    <col min="12299" max="12300" width="9.140625" style="254" customWidth="1"/>
    <col min="12301" max="12304" width="3.28515625" style="254" customWidth="1"/>
    <col min="12305" max="12305" width="4.140625" style="254" customWidth="1"/>
    <col min="12306" max="12518" width="10.28515625" style="254"/>
    <col min="12519" max="12527" width="9.140625" style="254" customWidth="1"/>
    <col min="12528" max="12528" width="1" style="254" customWidth="1"/>
    <col min="12529" max="12532" width="3.28515625" style="254" customWidth="1"/>
    <col min="12533" max="12533" width="1.85546875" style="254" customWidth="1"/>
    <col min="12534" max="12534" width="17.85546875" style="254" customWidth="1"/>
    <col min="12535" max="12535" width="1.85546875" style="254" customWidth="1"/>
    <col min="12536" max="12539" width="3.28515625" style="254" customWidth="1"/>
    <col min="12540" max="12540" width="1.85546875" style="254" customWidth="1"/>
    <col min="12541" max="12541" width="12.42578125" style="254" customWidth="1"/>
    <col min="12542" max="12542" width="1.85546875" style="254" customWidth="1"/>
    <col min="12543" max="12545" width="3" style="254" customWidth="1"/>
    <col min="12546" max="12546" width="4.42578125" style="254" customWidth="1"/>
    <col min="12547" max="12548" width="3" style="254" customWidth="1"/>
    <col min="12549" max="12554" width="3.28515625" style="254" customWidth="1"/>
    <col min="12555" max="12556" width="9.140625" style="254" customWidth="1"/>
    <col min="12557" max="12560" width="3.28515625" style="254" customWidth="1"/>
    <col min="12561" max="12561" width="4.140625" style="254" customWidth="1"/>
    <col min="12562" max="12774" width="10.28515625" style="254"/>
    <col min="12775" max="12783" width="9.140625" style="254" customWidth="1"/>
    <col min="12784" max="12784" width="1" style="254" customWidth="1"/>
    <col min="12785" max="12788" width="3.28515625" style="254" customWidth="1"/>
    <col min="12789" max="12789" width="1.85546875" style="254" customWidth="1"/>
    <col min="12790" max="12790" width="17.85546875" style="254" customWidth="1"/>
    <col min="12791" max="12791" width="1.85546875" style="254" customWidth="1"/>
    <col min="12792" max="12795" width="3.28515625" style="254" customWidth="1"/>
    <col min="12796" max="12796" width="1.85546875" style="254" customWidth="1"/>
    <col min="12797" max="12797" width="12.42578125" style="254" customWidth="1"/>
    <col min="12798" max="12798" width="1.85546875" style="254" customWidth="1"/>
    <col min="12799" max="12801" width="3" style="254" customWidth="1"/>
    <col min="12802" max="12802" width="4.42578125" style="254" customWidth="1"/>
    <col min="12803" max="12804" width="3" style="254" customWidth="1"/>
    <col min="12805" max="12810" width="3.28515625" style="254" customWidth="1"/>
    <col min="12811" max="12812" width="9.140625" style="254" customWidth="1"/>
    <col min="12813" max="12816" width="3.28515625" style="254" customWidth="1"/>
    <col min="12817" max="12817" width="4.140625" style="254" customWidth="1"/>
    <col min="12818" max="13030" width="10.28515625" style="254"/>
    <col min="13031" max="13039" width="9.140625" style="254" customWidth="1"/>
    <col min="13040" max="13040" width="1" style="254" customWidth="1"/>
    <col min="13041" max="13044" width="3.28515625" style="254" customWidth="1"/>
    <col min="13045" max="13045" width="1.85546875" style="254" customWidth="1"/>
    <col min="13046" max="13046" width="17.85546875" style="254" customWidth="1"/>
    <col min="13047" max="13047" width="1.85546875" style="254" customWidth="1"/>
    <col min="13048" max="13051" width="3.28515625" style="254" customWidth="1"/>
    <col min="13052" max="13052" width="1.85546875" style="254" customWidth="1"/>
    <col min="13053" max="13053" width="12.42578125" style="254" customWidth="1"/>
    <col min="13054" max="13054" width="1.85546875" style="254" customWidth="1"/>
    <col min="13055" max="13057" width="3" style="254" customWidth="1"/>
    <col min="13058" max="13058" width="4.42578125" style="254" customWidth="1"/>
    <col min="13059" max="13060" width="3" style="254" customWidth="1"/>
    <col min="13061" max="13066" width="3.28515625" style="254" customWidth="1"/>
    <col min="13067" max="13068" width="9.140625" style="254" customWidth="1"/>
    <col min="13069" max="13072" width="3.28515625" style="254" customWidth="1"/>
    <col min="13073" max="13073" width="4.140625" style="254" customWidth="1"/>
    <col min="13074" max="13286" width="10.28515625" style="254"/>
    <col min="13287" max="13295" width="9.140625" style="254" customWidth="1"/>
    <col min="13296" max="13296" width="1" style="254" customWidth="1"/>
    <col min="13297" max="13300" width="3.28515625" style="254" customWidth="1"/>
    <col min="13301" max="13301" width="1.85546875" style="254" customWidth="1"/>
    <col min="13302" max="13302" width="17.85546875" style="254" customWidth="1"/>
    <col min="13303" max="13303" width="1.85546875" style="254" customWidth="1"/>
    <col min="13304" max="13307" width="3.28515625" style="254" customWidth="1"/>
    <col min="13308" max="13308" width="1.85546875" style="254" customWidth="1"/>
    <col min="13309" max="13309" width="12.42578125" style="254" customWidth="1"/>
    <col min="13310" max="13310" width="1.85546875" style="254" customWidth="1"/>
    <col min="13311" max="13313" width="3" style="254" customWidth="1"/>
    <col min="13314" max="13314" width="4.42578125" style="254" customWidth="1"/>
    <col min="13315" max="13316" width="3" style="254" customWidth="1"/>
    <col min="13317" max="13322" width="3.28515625" style="254" customWidth="1"/>
    <col min="13323" max="13324" width="9.140625" style="254" customWidth="1"/>
    <col min="13325" max="13328" width="3.28515625" style="254" customWidth="1"/>
    <col min="13329" max="13329" width="4.140625" style="254" customWidth="1"/>
    <col min="13330" max="13542" width="10.28515625" style="254"/>
    <col min="13543" max="13551" width="9.140625" style="254" customWidth="1"/>
    <col min="13552" max="13552" width="1" style="254" customWidth="1"/>
    <col min="13553" max="13556" width="3.28515625" style="254" customWidth="1"/>
    <col min="13557" max="13557" width="1.85546875" style="254" customWidth="1"/>
    <col min="13558" max="13558" width="17.85546875" style="254" customWidth="1"/>
    <col min="13559" max="13559" width="1.85546875" style="254" customWidth="1"/>
    <col min="13560" max="13563" width="3.28515625" style="254" customWidth="1"/>
    <col min="13564" max="13564" width="1.85546875" style="254" customWidth="1"/>
    <col min="13565" max="13565" width="12.42578125" style="254" customWidth="1"/>
    <col min="13566" max="13566" width="1.85546875" style="254" customWidth="1"/>
    <col min="13567" max="13569" width="3" style="254" customWidth="1"/>
    <col min="13570" max="13570" width="4.42578125" style="254" customWidth="1"/>
    <col min="13571" max="13572" width="3" style="254" customWidth="1"/>
    <col min="13573" max="13578" width="3.28515625" style="254" customWidth="1"/>
    <col min="13579" max="13580" width="9.140625" style="254" customWidth="1"/>
    <col min="13581" max="13584" width="3.28515625" style="254" customWidth="1"/>
    <col min="13585" max="13585" width="4.140625" style="254" customWidth="1"/>
    <col min="13586" max="13798" width="10.28515625" style="254"/>
    <col min="13799" max="13807" width="9.140625" style="254" customWidth="1"/>
    <col min="13808" max="13808" width="1" style="254" customWidth="1"/>
    <col min="13809" max="13812" width="3.28515625" style="254" customWidth="1"/>
    <col min="13813" max="13813" width="1.85546875" style="254" customWidth="1"/>
    <col min="13814" max="13814" width="17.85546875" style="254" customWidth="1"/>
    <col min="13815" max="13815" width="1.85546875" style="254" customWidth="1"/>
    <col min="13816" max="13819" width="3.28515625" style="254" customWidth="1"/>
    <col min="13820" max="13820" width="1.85546875" style="254" customWidth="1"/>
    <col min="13821" max="13821" width="12.42578125" style="254" customWidth="1"/>
    <col min="13822" max="13822" width="1.85546875" style="254" customWidth="1"/>
    <col min="13823" max="13825" width="3" style="254" customWidth="1"/>
    <col min="13826" max="13826" width="4.42578125" style="254" customWidth="1"/>
    <col min="13827" max="13828" width="3" style="254" customWidth="1"/>
    <col min="13829" max="13834" width="3.28515625" style="254" customWidth="1"/>
    <col min="13835" max="13836" width="9.140625" style="254" customWidth="1"/>
    <col min="13837" max="13840" width="3.28515625" style="254" customWidth="1"/>
    <col min="13841" max="13841" width="4.140625" style="254" customWidth="1"/>
    <col min="13842" max="14054" width="10.28515625" style="254"/>
    <col min="14055" max="14063" width="9.140625" style="254" customWidth="1"/>
    <col min="14064" max="14064" width="1" style="254" customWidth="1"/>
    <col min="14065" max="14068" width="3.28515625" style="254" customWidth="1"/>
    <col min="14069" max="14069" width="1.85546875" style="254" customWidth="1"/>
    <col min="14070" max="14070" width="17.85546875" style="254" customWidth="1"/>
    <col min="14071" max="14071" width="1.85546875" style="254" customWidth="1"/>
    <col min="14072" max="14075" width="3.28515625" style="254" customWidth="1"/>
    <col min="14076" max="14076" width="1.85546875" style="254" customWidth="1"/>
    <col min="14077" max="14077" width="12.42578125" style="254" customWidth="1"/>
    <col min="14078" max="14078" width="1.85546875" style="254" customWidth="1"/>
    <col min="14079" max="14081" width="3" style="254" customWidth="1"/>
    <col min="14082" max="14082" width="4.42578125" style="254" customWidth="1"/>
    <col min="14083" max="14084" width="3" style="254" customWidth="1"/>
    <col min="14085" max="14090" width="3.28515625" style="254" customWidth="1"/>
    <col min="14091" max="14092" width="9.140625" style="254" customWidth="1"/>
    <col min="14093" max="14096" width="3.28515625" style="254" customWidth="1"/>
    <col min="14097" max="14097" width="4.140625" style="254" customWidth="1"/>
    <col min="14098" max="14310" width="10.28515625" style="254"/>
    <col min="14311" max="14319" width="9.140625" style="254" customWidth="1"/>
    <col min="14320" max="14320" width="1" style="254" customWidth="1"/>
    <col min="14321" max="14324" width="3.28515625" style="254" customWidth="1"/>
    <col min="14325" max="14325" width="1.85546875" style="254" customWidth="1"/>
    <col min="14326" max="14326" width="17.85546875" style="254" customWidth="1"/>
    <col min="14327" max="14327" width="1.85546875" style="254" customWidth="1"/>
    <col min="14328" max="14331" width="3.28515625" style="254" customWidth="1"/>
    <col min="14332" max="14332" width="1.85546875" style="254" customWidth="1"/>
    <col min="14333" max="14333" width="12.42578125" style="254" customWidth="1"/>
    <col min="14334" max="14334" width="1.85546875" style="254" customWidth="1"/>
    <col min="14335" max="14337" width="3" style="254" customWidth="1"/>
    <col min="14338" max="14338" width="4.42578125" style="254" customWidth="1"/>
    <col min="14339" max="14340" width="3" style="254" customWidth="1"/>
    <col min="14341" max="14346" width="3.28515625" style="254" customWidth="1"/>
    <col min="14347" max="14348" width="9.140625" style="254" customWidth="1"/>
    <col min="14349" max="14352" width="3.28515625" style="254" customWidth="1"/>
    <col min="14353" max="14353" width="4.140625" style="254" customWidth="1"/>
    <col min="14354" max="14566" width="10.28515625" style="254"/>
    <col min="14567" max="14575" width="9.140625" style="254" customWidth="1"/>
    <col min="14576" max="14576" width="1" style="254" customWidth="1"/>
    <col min="14577" max="14580" width="3.28515625" style="254" customWidth="1"/>
    <col min="14581" max="14581" width="1.85546875" style="254" customWidth="1"/>
    <col min="14582" max="14582" width="17.85546875" style="254" customWidth="1"/>
    <col min="14583" max="14583" width="1.85546875" style="254" customWidth="1"/>
    <col min="14584" max="14587" width="3.28515625" style="254" customWidth="1"/>
    <col min="14588" max="14588" width="1.85546875" style="254" customWidth="1"/>
    <col min="14589" max="14589" width="12.42578125" style="254" customWidth="1"/>
    <col min="14590" max="14590" width="1.85546875" style="254" customWidth="1"/>
    <col min="14591" max="14593" width="3" style="254" customWidth="1"/>
    <col min="14594" max="14594" width="4.42578125" style="254" customWidth="1"/>
    <col min="14595" max="14596" width="3" style="254" customWidth="1"/>
    <col min="14597" max="14602" width="3.28515625" style="254" customWidth="1"/>
    <col min="14603" max="14604" width="9.140625" style="254" customWidth="1"/>
    <col min="14605" max="14608" width="3.28515625" style="254" customWidth="1"/>
    <col min="14609" max="14609" width="4.140625" style="254" customWidth="1"/>
    <col min="14610" max="14822" width="10.28515625" style="254"/>
    <col min="14823" max="14831" width="9.140625" style="254" customWidth="1"/>
    <col min="14832" max="14832" width="1" style="254" customWidth="1"/>
    <col min="14833" max="14836" width="3.28515625" style="254" customWidth="1"/>
    <col min="14837" max="14837" width="1.85546875" style="254" customWidth="1"/>
    <col min="14838" max="14838" width="17.85546875" style="254" customWidth="1"/>
    <col min="14839" max="14839" width="1.85546875" style="254" customWidth="1"/>
    <col min="14840" max="14843" width="3.28515625" style="254" customWidth="1"/>
    <col min="14844" max="14844" width="1.85546875" style="254" customWidth="1"/>
    <col min="14845" max="14845" width="12.42578125" style="254" customWidth="1"/>
    <col min="14846" max="14846" width="1.85546875" style="254" customWidth="1"/>
    <col min="14847" max="14849" width="3" style="254" customWidth="1"/>
    <col min="14850" max="14850" width="4.42578125" style="254" customWidth="1"/>
    <col min="14851" max="14852" width="3" style="254" customWidth="1"/>
    <col min="14853" max="14858" width="3.28515625" style="254" customWidth="1"/>
    <col min="14859" max="14860" width="9.140625" style="254" customWidth="1"/>
    <col min="14861" max="14864" width="3.28515625" style="254" customWidth="1"/>
    <col min="14865" max="14865" width="4.140625" style="254" customWidth="1"/>
    <col min="14866" max="15078" width="10.28515625" style="254"/>
    <col min="15079" max="15087" width="9.140625" style="254" customWidth="1"/>
    <col min="15088" max="15088" width="1" style="254" customWidth="1"/>
    <col min="15089" max="15092" width="3.28515625" style="254" customWidth="1"/>
    <col min="15093" max="15093" width="1.85546875" style="254" customWidth="1"/>
    <col min="15094" max="15094" width="17.85546875" style="254" customWidth="1"/>
    <col min="15095" max="15095" width="1.85546875" style="254" customWidth="1"/>
    <col min="15096" max="15099" width="3.28515625" style="254" customWidth="1"/>
    <col min="15100" max="15100" width="1.85546875" style="254" customWidth="1"/>
    <col min="15101" max="15101" width="12.42578125" style="254" customWidth="1"/>
    <col min="15102" max="15102" width="1.85546875" style="254" customWidth="1"/>
    <col min="15103" max="15105" width="3" style="254" customWidth="1"/>
    <col min="15106" max="15106" width="4.42578125" style="254" customWidth="1"/>
    <col min="15107" max="15108" width="3" style="254" customWidth="1"/>
    <col min="15109" max="15114" width="3.28515625" style="254" customWidth="1"/>
    <col min="15115" max="15116" width="9.140625" style="254" customWidth="1"/>
    <col min="15117" max="15120" width="3.28515625" style="254" customWidth="1"/>
    <col min="15121" max="15121" width="4.140625" style="254" customWidth="1"/>
    <col min="15122" max="15334" width="10.28515625" style="254"/>
    <col min="15335" max="15343" width="9.140625" style="254" customWidth="1"/>
    <col min="15344" max="15344" width="1" style="254" customWidth="1"/>
    <col min="15345" max="15348" width="3.28515625" style="254" customWidth="1"/>
    <col min="15349" max="15349" width="1.85546875" style="254" customWidth="1"/>
    <col min="15350" max="15350" width="17.85546875" style="254" customWidth="1"/>
    <col min="15351" max="15351" width="1.85546875" style="254" customWidth="1"/>
    <col min="15352" max="15355" width="3.28515625" style="254" customWidth="1"/>
    <col min="15356" max="15356" width="1.85546875" style="254" customWidth="1"/>
    <col min="15357" max="15357" width="12.42578125" style="254" customWidth="1"/>
    <col min="15358" max="15358" width="1.85546875" style="254" customWidth="1"/>
    <col min="15359" max="15361" width="3" style="254" customWidth="1"/>
    <col min="15362" max="15362" width="4.42578125" style="254" customWidth="1"/>
    <col min="15363" max="15364" width="3" style="254" customWidth="1"/>
    <col min="15365" max="15370" width="3.28515625" style="254" customWidth="1"/>
    <col min="15371" max="15372" width="9.140625" style="254" customWidth="1"/>
    <col min="15373" max="15376" width="3.28515625" style="254" customWidth="1"/>
    <col min="15377" max="15377" width="4.140625" style="254" customWidth="1"/>
    <col min="15378" max="15590" width="10.28515625" style="254"/>
    <col min="15591" max="15599" width="9.140625" style="254" customWidth="1"/>
    <col min="15600" max="15600" width="1" style="254" customWidth="1"/>
    <col min="15601" max="15604" width="3.28515625" style="254" customWidth="1"/>
    <col min="15605" max="15605" width="1.85546875" style="254" customWidth="1"/>
    <col min="15606" max="15606" width="17.85546875" style="254" customWidth="1"/>
    <col min="15607" max="15607" width="1.85546875" style="254" customWidth="1"/>
    <col min="15608" max="15611" width="3.28515625" style="254" customWidth="1"/>
    <col min="15612" max="15612" width="1.85546875" style="254" customWidth="1"/>
    <col min="15613" max="15613" width="12.42578125" style="254" customWidth="1"/>
    <col min="15614" max="15614" width="1.85546875" style="254" customWidth="1"/>
    <col min="15615" max="15617" width="3" style="254" customWidth="1"/>
    <col min="15618" max="15618" width="4.42578125" style="254" customWidth="1"/>
    <col min="15619" max="15620" width="3" style="254" customWidth="1"/>
    <col min="15621" max="15626" width="3.28515625" style="254" customWidth="1"/>
    <col min="15627" max="15628" width="9.140625" style="254" customWidth="1"/>
    <col min="15629" max="15632" width="3.28515625" style="254" customWidth="1"/>
    <col min="15633" max="15633" width="4.140625" style="254" customWidth="1"/>
    <col min="15634" max="15846" width="10.28515625" style="254"/>
    <col min="15847" max="15855" width="9.140625" style="254" customWidth="1"/>
    <col min="15856" max="15856" width="1" style="254" customWidth="1"/>
    <col min="15857" max="15860" width="3.28515625" style="254" customWidth="1"/>
    <col min="15861" max="15861" width="1.85546875" style="254" customWidth="1"/>
    <col min="15862" max="15862" width="17.85546875" style="254" customWidth="1"/>
    <col min="15863" max="15863" width="1.85546875" style="254" customWidth="1"/>
    <col min="15864" max="15867" width="3.28515625" style="254" customWidth="1"/>
    <col min="15868" max="15868" width="1.85546875" style="254" customWidth="1"/>
    <col min="15869" max="15869" width="12.42578125" style="254" customWidth="1"/>
    <col min="15870" max="15870" width="1.85546875" style="254" customWidth="1"/>
    <col min="15871" max="15873" width="3" style="254" customWidth="1"/>
    <col min="15874" max="15874" width="4.42578125" style="254" customWidth="1"/>
    <col min="15875" max="15876" width="3" style="254" customWidth="1"/>
    <col min="15877" max="15882" width="3.28515625" style="254" customWidth="1"/>
    <col min="15883" max="15884" width="9.140625" style="254" customWidth="1"/>
    <col min="15885" max="15888" width="3.28515625" style="254" customWidth="1"/>
    <col min="15889" max="15889" width="4.140625" style="254" customWidth="1"/>
    <col min="15890" max="16102" width="10.28515625" style="254"/>
    <col min="16103" max="16111" width="9.140625" style="254" customWidth="1"/>
    <col min="16112" max="16112" width="1" style="254" customWidth="1"/>
    <col min="16113" max="16116" width="3.28515625" style="254" customWidth="1"/>
    <col min="16117" max="16117" width="1.85546875" style="254" customWidth="1"/>
    <col min="16118" max="16118" width="17.85546875" style="254" customWidth="1"/>
    <col min="16119" max="16119" width="1.85546875" style="254" customWidth="1"/>
    <col min="16120" max="16123" width="3.28515625" style="254" customWidth="1"/>
    <col min="16124" max="16124" width="1.85546875" style="254" customWidth="1"/>
    <col min="16125" max="16125" width="12.42578125" style="254" customWidth="1"/>
    <col min="16126" max="16126" width="1.85546875" style="254" customWidth="1"/>
    <col min="16127" max="16129" width="3" style="254" customWidth="1"/>
    <col min="16130" max="16130" width="4.42578125" style="254" customWidth="1"/>
    <col min="16131" max="16132" width="3" style="254" customWidth="1"/>
    <col min="16133" max="16138" width="3.28515625" style="254" customWidth="1"/>
    <col min="16139" max="16140" width="9.140625" style="254" customWidth="1"/>
    <col min="16141" max="16144" width="3.28515625" style="254" customWidth="1"/>
    <col min="16145" max="16145" width="4.140625" style="254" customWidth="1"/>
    <col min="16146" max="16384" width="10.28515625" style="254"/>
  </cols>
  <sheetData>
    <row r="1" spans="1:30" ht="15" customHeight="1">
      <c r="A1" s="251" t="s">
        <v>3578</v>
      </c>
      <c r="C1" s="1"/>
      <c r="D1" s="253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Y1" s="255" t="s">
        <v>259</v>
      </c>
      <c r="Z1" s="256"/>
      <c r="AA1" s="256"/>
      <c r="AB1" s="257"/>
      <c r="AD1" s="254"/>
    </row>
    <row r="2" spans="1:30" ht="15.95" customHeight="1" thickBot="1">
      <c r="A2" s="252"/>
      <c r="C2" s="1"/>
      <c r="D2" s="253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Y2" s="259"/>
      <c r="Z2" s="260"/>
      <c r="AA2" s="260"/>
      <c r="AB2" s="261"/>
      <c r="AD2" s="254"/>
    </row>
    <row r="3" spans="1:30">
      <c r="A3" s="262" t="s">
        <v>3579</v>
      </c>
      <c r="C3" s="1"/>
      <c r="D3" s="253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AD3" s="254"/>
    </row>
    <row r="4" spans="1:30">
      <c r="A4" s="262" t="s">
        <v>3580</v>
      </c>
      <c r="C4" s="1"/>
      <c r="D4" s="253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AD4" s="254"/>
    </row>
    <row r="5" spans="1:30">
      <c r="A5" s="252"/>
      <c r="C5" s="1"/>
      <c r="D5" s="253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AD5" s="254"/>
    </row>
    <row r="6" spans="1:30" ht="76.5" customHeight="1">
      <c r="A6" s="263" t="s">
        <v>5398</v>
      </c>
      <c r="C6" s="264"/>
      <c r="D6" s="265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7"/>
      <c r="AD6" s="268"/>
    </row>
    <row r="7" spans="1:30" ht="21" customHeight="1" thickBot="1">
      <c r="A7" s="269"/>
      <c r="B7" s="3"/>
      <c r="C7" s="3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67"/>
      <c r="AD7" s="268"/>
    </row>
    <row r="8" spans="1:30" ht="18.75" thickBot="1">
      <c r="A8" s="272" t="s">
        <v>3581</v>
      </c>
      <c r="B8" s="273"/>
      <c r="C8" s="274"/>
      <c r="D8" s="275"/>
      <c r="E8" s="275"/>
      <c r="F8" s="275"/>
      <c r="G8" s="275"/>
      <c r="H8" s="275"/>
      <c r="I8" s="276"/>
      <c r="J8" s="271"/>
      <c r="K8" s="277" t="s">
        <v>3582</v>
      </c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6"/>
      <c r="AC8" s="267"/>
      <c r="AD8" s="268"/>
    </row>
    <row r="9" spans="1:30">
      <c r="A9" s="278"/>
      <c r="B9" s="279"/>
      <c r="C9" s="280"/>
      <c r="D9" s="281"/>
      <c r="E9" s="281"/>
      <c r="F9" s="281"/>
      <c r="G9" s="281"/>
      <c r="H9" s="281"/>
      <c r="I9" s="282"/>
      <c r="J9" s="271"/>
      <c r="K9" s="283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2"/>
      <c r="AC9" s="267"/>
      <c r="AD9" s="268"/>
    </row>
    <row r="10" spans="1:30">
      <c r="A10" s="284" t="s">
        <v>3583</v>
      </c>
      <c r="B10" s="379" t="s">
        <v>4715</v>
      </c>
      <c r="C10" s="285" t="s">
        <v>5737</v>
      </c>
      <c r="D10" s="269" t="s">
        <v>3584</v>
      </c>
      <c r="E10" s="286"/>
      <c r="F10" s="286">
        <v>2</v>
      </c>
      <c r="G10" s="286">
        <v>0</v>
      </c>
      <c r="H10" s="286">
        <v>1</v>
      </c>
      <c r="I10" s="287"/>
      <c r="J10" s="271"/>
      <c r="K10" s="288" t="s">
        <v>5399</v>
      </c>
      <c r="L10" s="289" t="s">
        <v>5400</v>
      </c>
      <c r="M10" s="289"/>
      <c r="N10" s="289"/>
      <c r="O10" s="289"/>
      <c r="P10" s="269"/>
      <c r="Q10" s="269"/>
      <c r="R10" s="286">
        <f>'CE MINISTERIALE 2019'!R10</f>
        <v>2</v>
      </c>
      <c r="S10" s="286">
        <f>'CE MINISTERIALE 2019'!S10</f>
        <v>0</v>
      </c>
      <c r="T10" s="286">
        <f>'CE MINISTERIALE 2019'!T10</f>
        <v>2</v>
      </c>
      <c r="U10" s="286">
        <f>'CE MINISTERIALE 2019'!U10</f>
        <v>1</v>
      </c>
      <c r="V10" s="269"/>
      <c r="W10" s="269"/>
      <c r="X10" s="269"/>
      <c r="Y10" s="269"/>
      <c r="Z10" s="269"/>
      <c r="AA10" s="269"/>
      <c r="AB10" s="287"/>
      <c r="AC10" s="267"/>
      <c r="AD10" s="268"/>
    </row>
    <row r="11" spans="1:30">
      <c r="A11" s="284"/>
      <c r="B11" s="4"/>
      <c r="C11" s="290"/>
      <c r="D11" s="269"/>
      <c r="E11" s="269"/>
      <c r="F11" s="269"/>
      <c r="G11" s="269"/>
      <c r="H11" s="269"/>
      <c r="I11" s="287"/>
      <c r="J11" s="271"/>
      <c r="K11" s="291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87"/>
      <c r="AC11" s="267"/>
      <c r="AD11" s="268"/>
    </row>
    <row r="12" spans="1:30">
      <c r="A12" s="284"/>
      <c r="B12" s="4"/>
      <c r="C12" s="290"/>
      <c r="D12" s="269"/>
      <c r="E12" s="269"/>
      <c r="F12" s="269"/>
      <c r="G12" s="269"/>
      <c r="H12" s="269"/>
      <c r="I12" s="287"/>
      <c r="J12" s="271"/>
      <c r="K12" s="288" t="s">
        <v>5787</v>
      </c>
      <c r="L12" s="289"/>
      <c r="M12" s="289"/>
      <c r="N12" s="289"/>
      <c r="O12" s="289"/>
      <c r="P12" s="289"/>
      <c r="Q12" s="269">
        <v>1</v>
      </c>
      <c r="R12" s="286">
        <f>'CE MINISTERIALE 2019'!R12</f>
        <v>0</v>
      </c>
      <c r="S12" s="269"/>
      <c r="T12" s="269">
        <v>2</v>
      </c>
      <c r="U12" s="286">
        <f>'CE MINISTERIALE 2019'!U12</f>
        <v>0</v>
      </c>
      <c r="V12" s="269"/>
      <c r="W12" s="269">
        <v>3</v>
      </c>
      <c r="X12" s="286">
        <f>'CE MINISTERIALE 2019'!X12</f>
        <v>0</v>
      </c>
      <c r="Y12" s="269"/>
      <c r="Z12" s="269">
        <v>4</v>
      </c>
      <c r="AA12" s="286">
        <f>'CE MINISTERIALE 2019'!AA12</f>
        <v>0</v>
      </c>
      <c r="AB12" s="287"/>
      <c r="AC12" s="267"/>
      <c r="AD12" s="268"/>
    </row>
    <row r="13" spans="1:30">
      <c r="A13" s="284"/>
      <c r="B13" s="4"/>
      <c r="C13" s="290"/>
      <c r="D13" s="269"/>
      <c r="E13" s="269"/>
      <c r="F13" s="269"/>
      <c r="G13" s="269"/>
      <c r="H13" s="269"/>
      <c r="I13" s="287"/>
      <c r="J13" s="271"/>
      <c r="K13" s="291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87"/>
      <c r="AC13" s="267"/>
      <c r="AD13" s="268"/>
    </row>
    <row r="14" spans="1:30">
      <c r="A14" s="284"/>
      <c r="B14" s="4"/>
      <c r="C14" s="290"/>
      <c r="D14" s="269"/>
      <c r="E14" s="269"/>
      <c r="F14" s="269"/>
      <c r="G14" s="269"/>
      <c r="H14" s="269"/>
      <c r="I14" s="287"/>
      <c r="J14" s="271"/>
      <c r="K14" s="288" t="s">
        <v>3585</v>
      </c>
      <c r="L14" s="289"/>
      <c r="M14" s="289"/>
      <c r="N14" s="289"/>
      <c r="O14" s="289"/>
      <c r="P14" s="289"/>
      <c r="Q14" s="269"/>
      <c r="R14" s="286" t="str">
        <f>'CE MINISTERIALE 2019'!R14</f>
        <v>X</v>
      </c>
      <c r="S14" s="269"/>
      <c r="T14" s="269"/>
      <c r="U14" s="269"/>
      <c r="V14" s="289"/>
      <c r="W14" s="289"/>
      <c r="X14" s="289"/>
      <c r="Y14" s="292" t="s">
        <v>3586</v>
      </c>
      <c r="Z14" s="269"/>
      <c r="AA14" s="286">
        <f>'CE MINISTERIALE 2019'!AA14</f>
        <v>0</v>
      </c>
      <c r="AB14" s="287"/>
      <c r="AC14" s="267"/>
      <c r="AD14" s="268"/>
    </row>
    <row r="15" spans="1:30" ht="18.75" thickBot="1">
      <c r="A15" s="293"/>
      <c r="B15" s="294"/>
      <c r="C15" s="295"/>
      <c r="D15" s="296"/>
      <c r="E15" s="296"/>
      <c r="F15" s="296"/>
      <c r="G15" s="296"/>
      <c r="H15" s="296"/>
      <c r="I15" s="297"/>
      <c r="J15" s="271"/>
      <c r="K15" s="298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7"/>
      <c r="AC15" s="267"/>
      <c r="AD15" s="268"/>
    </row>
    <row r="16" spans="1:30">
      <c r="B16" s="4"/>
      <c r="C16" s="4"/>
      <c r="D16" s="290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7"/>
      <c r="AD16" s="268"/>
    </row>
    <row r="17" spans="1:30" ht="18.75" thickBot="1">
      <c r="B17" s="4"/>
      <c r="C17" s="4"/>
      <c r="D17" s="290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7"/>
      <c r="AD17" s="268"/>
    </row>
    <row r="18" spans="1:30" ht="15.95" customHeight="1" thickBot="1">
      <c r="A18" s="524" t="s">
        <v>3587</v>
      </c>
      <c r="B18" s="525"/>
      <c r="C18" s="525"/>
      <c r="D18" s="525"/>
      <c r="E18" s="525"/>
      <c r="F18" s="525"/>
      <c r="G18" s="525"/>
      <c r="H18" s="525"/>
      <c r="I18" s="525"/>
      <c r="J18" s="525"/>
      <c r="K18" s="525"/>
      <c r="L18" s="525"/>
      <c r="M18" s="525"/>
      <c r="N18" s="525"/>
      <c r="O18" s="525"/>
      <c r="P18" s="525"/>
      <c r="Q18" s="525"/>
      <c r="R18" s="525"/>
      <c r="S18" s="525"/>
      <c r="T18" s="525"/>
      <c r="U18" s="525"/>
      <c r="V18" s="525"/>
      <c r="W18" s="525"/>
      <c r="X18" s="525"/>
      <c r="Y18" s="525"/>
      <c r="Z18" s="525"/>
      <c r="AA18" s="525"/>
      <c r="AB18" s="526"/>
      <c r="AC18" s="267"/>
      <c r="AD18" s="268"/>
    </row>
    <row r="19" spans="1:30">
      <c r="A19" s="299"/>
      <c r="B19" s="300"/>
      <c r="C19" s="300"/>
      <c r="D19" s="301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3"/>
      <c r="AC19" s="267"/>
      <c r="AD19" s="268"/>
    </row>
    <row r="20" spans="1:30">
      <c r="A20" s="304"/>
      <c r="B20" s="4"/>
      <c r="C20" s="4"/>
      <c r="D20" s="290"/>
      <c r="E20" s="269"/>
      <c r="F20" s="269"/>
      <c r="G20" s="292"/>
      <c r="H20" s="292" t="s">
        <v>5401</v>
      </c>
      <c r="I20" s="286" t="str">
        <f>'CE MINISTERIALE 2019'!I20</f>
        <v>X</v>
      </c>
      <c r="J20" s="269"/>
      <c r="K20" s="292" t="s">
        <v>3588</v>
      </c>
      <c r="L20" s="286">
        <f>'CE MINISTERIALE 2019'!L20</f>
        <v>0</v>
      </c>
      <c r="M20" s="305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87"/>
      <c r="AC20" s="267"/>
      <c r="AD20" s="268"/>
    </row>
    <row r="21" spans="1:30" ht="18.75" thickBot="1">
      <c r="A21" s="306"/>
      <c r="B21" s="294"/>
      <c r="C21" s="294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7"/>
      <c r="AC21" s="267"/>
      <c r="AD21" s="268"/>
    </row>
    <row r="22" spans="1:30">
      <c r="B22" s="4"/>
      <c r="C22" s="4"/>
      <c r="D22" s="290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7"/>
      <c r="AD22" s="268"/>
    </row>
    <row r="23" spans="1:30">
      <c r="A23" s="269"/>
      <c r="B23" s="4"/>
      <c r="C23" s="4"/>
      <c r="D23" s="290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7"/>
      <c r="AD23" s="268"/>
    </row>
    <row r="24" spans="1:30" s="309" customFormat="1" ht="22.5" customHeight="1" thickBot="1">
      <c r="A24" s="307"/>
      <c r="B24" s="308"/>
      <c r="C24" s="308"/>
      <c r="D24" s="295" t="s">
        <v>5402</v>
      </c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Y24" s="310"/>
      <c r="Z24" s="310"/>
      <c r="AA24" s="310"/>
      <c r="AB24" s="310"/>
      <c r="AC24" s="311"/>
      <c r="AD24" s="312"/>
    </row>
    <row r="25" spans="1:30" s="309" customFormat="1" ht="25.5" customHeight="1" thickBot="1">
      <c r="A25" s="468" t="s">
        <v>271</v>
      </c>
      <c r="B25" s="313" t="s">
        <v>3589</v>
      </c>
      <c r="C25" s="314" t="s">
        <v>5403</v>
      </c>
      <c r="D25" s="315" t="s">
        <v>3590</v>
      </c>
      <c r="E25" s="258"/>
      <c r="F25" s="316"/>
      <c r="G25" s="316"/>
      <c r="H25" s="316"/>
      <c r="I25" s="316"/>
      <c r="J25" s="318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7"/>
      <c r="Y25" s="318"/>
      <c r="Z25" s="318"/>
      <c r="AA25" s="318"/>
      <c r="AB25" s="318"/>
      <c r="AD25" s="312"/>
    </row>
    <row r="26" spans="1:30" s="324" customFormat="1" ht="24.95" customHeight="1">
      <c r="A26" s="469"/>
      <c r="B26" s="319"/>
      <c r="C26" s="320" t="s">
        <v>3591</v>
      </c>
      <c r="D26" s="321">
        <f>'CE MINISTERIALE 2019'!D26</f>
        <v>0</v>
      </c>
      <c r="E26" s="322"/>
      <c r="F26" s="323"/>
    </row>
    <row r="27" spans="1:30" s="330" customFormat="1" ht="24.95" customHeight="1">
      <c r="A27" s="345"/>
      <c r="B27" s="325" t="s">
        <v>275</v>
      </c>
      <c r="C27" s="326" t="s">
        <v>3592</v>
      </c>
      <c r="D27" s="327">
        <f>'CE MINISTERIALE 2019'!D27</f>
        <v>1315139079.4000001</v>
      </c>
      <c r="E27" s="328"/>
      <c r="F27" s="329"/>
      <c r="J27" s="324"/>
    </row>
    <row r="28" spans="1:30" s="334" customFormat="1" ht="24.95" customHeight="1">
      <c r="A28" s="470"/>
      <c r="B28" s="331" t="s">
        <v>277</v>
      </c>
      <c r="C28" s="332" t="s">
        <v>5404</v>
      </c>
      <c r="D28" s="327">
        <f>'CE MINISTERIALE 2019'!D28</f>
        <v>1266289079.4000001</v>
      </c>
      <c r="E28" s="333"/>
      <c r="F28" s="329"/>
      <c r="G28" s="330"/>
      <c r="H28" s="330"/>
      <c r="J28" s="324"/>
      <c r="L28" s="330"/>
    </row>
    <row r="29" spans="1:30" s="337" customFormat="1" ht="24.95" customHeight="1">
      <c r="A29" s="345"/>
      <c r="B29" s="335" t="s">
        <v>279</v>
      </c>
      <c r="C29" s="336" t="s">
        <v>5405</v>
      </c>
      <c r="D29" s="327">
        <f>'CE MINISTERIALE 2019'!D29</f>
        <v>1264309079.4000001</v>
      </c>
      <c r="E29" s="311"/>
      <c r="F29" s="329"/>
      <c r="G29" s="330"/>
      <c r="H29" s="330"/>
      <c r="J29" s="324"/>
      <c r="L29" s="330"/>
    </row>
    <row r="30" spans="1:30" s="337" customFormat="1" ht="24.95" customHeight="1">
      <c r="A30" s="345"/>
      <c r="B30" s="338" t="s">
        <v>4451</v>
      </c>
      <c r="C30" s="339" t="s">
        <v>5406</v>
      </c>
      <c r="D30" s="380">
        <f>'CE MINISTERIALE 2019'!D30</f>
        <v>1254729079.4000001</v>
      </c>
      <c r="E30" s="311"/>
      <c r="F30" s="312"/>
      <c r="G30" s="330"/>
      <c r="H30" s="330"/>
      <c r="J30" s="324"/>
      <c r="L30" s="330"/>
    </row>
    <row r="31" spans="1:30" s="337" customFormat="1" ht="24.95" customHeight="1">
      <c r="A31" s="345"/>
      <c r="B31" s="338" t="s">
        <v>4453</v>
      </c>
      <c r="C31" s="339" t="s">
        <v>5407</v>
      </c>
      <c r="D31" s="380">
        <f>'CE MINISTERIALE 2019'!D31</f>
        <v>9580000</v>
      </c>
      <c r="E31" s="311"/>
      <c r="F31" s="312"/>
      <c r="G31" s="330"/>
      <c r="H31" s="330"/>
      <c r="J31" s="324"/>
      <c r="L31" s="330"/>
    </row>
    <row r="32" spans="1:30" s="337" customFormat="1" ht="24.95" customHeight="1">
      <c r="A32" s="345"/>
      <c r="B32" s="340" t="s">
        <v>4455</v>
      </c>
      <c r="C32" s="341" t="s">
        <v>5408</v>
      </c>
      <c r="D32" s="327">
        <f>'CE MINISTERIALE 2019'!D32</f>
        <v>0</v>
      </c>
      <c r="E32" s="311"/>
      <c r="F32" s="312"/>
      <c r="G32" s="330"/>
      <c r="H32" s="330"/>
      <c r="J32" s="324"/>
      <c r="L32" s="330"/>
    </row>
    <row r="33" spans="1:12" s="337" customFormat="1" ht="24.95" customHeight="1">
      <c r="A33" s="345"/>
      <c r="B33" s="340" t="s">
        <v>4457</v>
      </c>
      <c r="C33" s="341" t="s">
        <v>5409</v>
      </c>
      <c r="D33" s="380">
        <f>'CE MINISTERIALE 2019'!D33</f>
        <v>0</v>
      </c>
      <c r="E33" s="311"/>
      <c r="F33" s="312"/>
      <c r="G33" s="330"/>
      <c r="H33" s="330"/>
      <c r="J33" s="324"/>
      <c r="L33" s="330"/>
    </row>
    <row r="34" spans="1:12" s="337" customFormat="1" ht="24.95" customHeight="1">
      <c r="A34" s="345"/>
      <c r="B34" s="340" t="s">
        <v>4459</v>
      </c>
      <c r="C34" s="341" t="s">
        <v>5410</v>
      </c>
      <c r="D34" s="380">
        <f>'CE MINISTERIALE 2019'!D34</f>
        <v>0</v>
      </c>
      <c r="E34" s="311"/>
      <c r="F34" s="312"/>
      <c r="G34" s="330"/>
      <c r="H34" s="330"/>
      <c r="J34" s="324"/>
      <c r="L34" s="330"/>
    </row>
    <row r="35" spans="1:12" s="337" customFormat="1" ht="24.95" customHeight="1">
      <c r="A35" s="345"/>
      <c r="B35" s="338" t="s">
        <v>4461</v>
      </c>
      <c r="C35" s="339" t="s">
        <v>5411</v>
      </c>
      <c r="D35" s="380">
        <f>'CE MINISTERIALE 2019'!D35</f>
        <v>0</v>
      </c>
      <c r="E35" s="311"/>
      <c r="F35" s="312"/>
      <c r="G35" s="330"/>
      <c r="H35" s="330"/>
      <c r="J35" s="324"/>
      <c r="L35" s="330"/>
    </row>
    <row r="36" spans="1:12" s="337" customFormat="1" ht="24.95" customHeight="1">
      <c r="A36" s="345"/>
      <c r="B36" s="335" t="s">
        <v>281</v>
      </c>
      <c r="C36" s="336" t="s">
        <v>5412</v>
      </c>
      <c r="D36" s="380">
        <f>'CE MINISTERIALE 2019'!D36</f>
        <v>1980000</v>
      </c>
      <c r="E36" s="311"/>
      <c r="F36" s="312"/>
      <c r="G36" s="330"/>
      <c r="H36" s="330"/>
      <c r="J36" s="324"/>
      <c r="L36" s="330"/>
    </row>
    <row r="37" spans="1:12" s="337" customFormat="1" ht="24.95" customHeight="1">
      <c r="A37" s="345"/>
      <c r="B37" s="331" t="s">
        <v>283</v>
      </c>
      <c r="C37" s="332" t="s">
        <v>3593</v>
      </c>
      <c r="D37" s="327">
        <f>'CE MINISTERIALE 2019'!D37</f>
        <v>48200000</v>
      </c>
      <c r="E37" s="311"/>
      <c r="F37" s="329"/>
      <c r="G37" s="330"/>
      <c r="H37" s="330"/>
      <c r="J37" s="324"/>
      <c r="L37" s="330"/>
    </row>
    <row r="38" spans="1:12" s="337" customFormat="1" ht="24.95" customHeight="1">
      <c r="A38" s="345"/>
      <c r="B38" s="335" t="s">
        <v>285</v>
      </c>
      <c r="C38" s="336" t="s">
        <v>5413</v>
      </c>
      <c r="D38" s="327">
        <f>'CE MINISTERIALE 2019'!D38</f>
        <v>48200000</v>
      </c>
      <c r="E38" s="311"/>
      <c r="F38" s="329"/>
      <c r="G38" s="330"/>
      <c r="H38" s="330"/>
      <c r="J38" s="324"/>
      <c r="L38" s="330"/>
    </row>
    <row r="39" spans="1:12" s="337" customFormat="1" ht="24.95" customHeight="1">
      <c r="A39" s="345"/>
      <c r="B39" s="338" t="s">
        <v>287</v>
      </c>
      <c r="C39" s="339" t="s">
        <v>5414</v>
      </c>
      <c r="D39" s="380">
        <f>'CE MINISTERIALE 2019'!D39</f>
        <v>0</v>
      </c>
      <c r="E39" s="311"/>
      <c r="F39" s="312"/>
      <c r="G39" s="330"/>
      <c r="H39" s="330"/>
      <c r="J39" s="324"/>
      <c r="L39" s="330"/>
    </row>
    <row r="40" spans="1:12" s="337" customFormat="1" ht="24.95" customHeight="1">
      <c r="A40" s="345"/>
      <c r="B40" s="338" t="s">
        <v>289</v>
      </c>
      <c r="C40" s="339" t="s">
        <v>5415</v>
      </c>
      <c r="D40" s="380">
        <f>'CE MINISTERIALE 2019'!D40</f>
        <v>0</v>
      </c>
      <c r="E40" s="311"/>
      <c r="F40" s="312"/>
      <c r="G40" s="330"/>
      <c r="H40" s="330"/>
      <c r="J40" s="324"/>
      <c r="L40" s="330"/>
    </row>
    <row r="41" spans="1:12" s="337" customFormat="1" ht="24.95" customHeight="1">
      <c r="A41" s="345"/>
      <c r="B41" s="338" t="s">
        <v>291</v>
      </c>
      <c r="C41" s="339" t="s">
        <v>5416</v>
      </c>
      <c r="D41" s="380">
        <f>'CE MINISTERIALE 2019'!D41</f>
        <v>48200000</v>
      </c>
      <c r="E41" s="311"/>
      <c r="F41" s="312"/>
      <c r="G41" s="330"/>
      <c r="H41" s="330"/>
      <c r="J41" s="324"/>
      <c r="L41" s="330"/>
    </row>
    <row r="42" spans="1:12" s="337" customFormat="1" ht="24.95" customHeight="1">
      <c r="A42" s="345"/>
      <c r="B42" s="338" t="s">
        <v>293</v>
      </c>
      <c r="C42" s="339" t="s">
        <v>3594</v>
      </c>
      <c r="D42" s="380">
        <f>'CE MINISTERIALE 2019'!D42</f>
        <v>0</v>
      </c>
      <c r="E42" s="311"/>
      <c r="F42" s="312"/>
      <c r="G42" s="330"/>
      <c r="H42" s="330"/>
      <c r="J42" s="324"/>
      <c r="L42" s="330"/>
    </row>
    <row r="43" spans="1:12" s="337" customFormat="1" ht="24.95" customHeight="1">
      <c r="A43" s="345"/>
      <c r="B43" s="335" t="s">
        <v>2996</v>
      </c>
      <c r="C43" s="336" t="s">
        <v>3595</v>
      </c>
      <c r="D43" s="327">
        <f>'CE MINISTERIALE 2019'!D43</f>
        <v>0</v>
      </c>
      <c r="E43" s="311"/>
      <c r="F43" s="329"/>
      <c r="G43" s="330"/>
      <c r="H43" s="330"/>
      <c r="J43" s="324"/>
      <c r="L43" s="330"/>
    </row>
    <row r="44" spans="1:12" s="337" customFormat="1" ht="24.95" customHeight="1">
      <c r="A44" s="345" t="s">
        <v>296</v>
      </c>
      <c r="B44" s="338" t="s">
        <v>3000</v>
      </c>
      <c r="C44" s="339" t="s">
        <v>5417</v>
      </c>
      <c r="D44" s="380">
        <f>'CE MINISTERIALE 2019'!D44</f>
        <v>0</v>
      </c>
      <c r="E44" s="311"/>
      <c r="F44" s="312"/>
      <c r="G44" s="330"/>
      <c r="H44" s="330"/>
      <c r="J44" s="324"/>
      <c r="L44" s="330"/>
    </row>
    <row r="45" spans="1:12" s="337" customFormat="1" ht="24.95" customHeight="1">
      <c r="A45" s="345" t="s">
        <v>296</v>
      </c>
      <c r="B45" s="338" t="s">
        <v>298</v>
      </c>
      <c r="C45" s="339" t="s">
        <v>3596</v>
      </c>
      <c r="D45" s="380">
        <f>'CE MINISTERIALE 2019'!D45</f>
        <v>0</v>
      </c>
      <c r="E45" s="311"/>
      <c r="F45" s="312"/>
      <c r="G45" s="330"/>
      <c r="H45" s="330"/>
      <c r="J45" s="324"/>
      <c r="L45" s="330"/>
    </row>
    <row r="46" spans="1:12" s="312" customFormat="1" ht="24.95" customHeight="1">
      <c r="A46" s="342"/>
      <c r="B46" s="335" t="s">
        <v>300</v>
      </c>
      <c r="C46" s="336" t="s">
        <v>3597</v>
      </c>
      <c r="D46" s="327">
        <f>'CE MINISTERIALE 2019'!D46</f>
        <v>0</v>
      </c>
      <c r="E46" s="311"/>
      <c r="F46" s="329"/>
      <c r="G46" s="330"/>
      <c r="H46" s="330"/>
      <c r="J46" s="324"/>
      <c r="L46" s="330"/>
    </row>
    <row r="47" spans="1:12" s="312" customFormat="1" ht="24.95" customHeight="1">
      <c r="A47" s="342"/>
      <c r="B47" s="338" t="s">
        <v>4464</v>
      </c>
      <c r="C47" s="339" t="s">
        <v>5418</v>
      </c>
      <c r="D47" s="380">
        <f>'CE MINISTERIALE 2019'!D47</f>
        <v>0</v>
      </c>
      <c r="E47" s="311"/>
      <c r="G47" s="330"/>
      <c r="H47" s="330"/>
      <c r="J47" s="324"/>
      <c r="L47" s="330"/>
    </row>
    <row r="48" spans="1:12" s="312" customFormat="1" ht="24.95" customHeight="1">
      <c r="A48" s="342"/>
      <c r="B48" s="338" t="s">
        <v>301</v>
      </c>
      <c r="C48" s="339" t="s">
        <v>5419</v>
      </c>
      <c r="D48" s="380">
        <f>'CE MINISTERIALE 2019'!D48</f>
        <v>0</v>
      </c>
      <c r="E48" s="311"/>
      <c r="G48" s="330"/>
      <c r="H48" s="330"/>
      <c r="J48" s="324"/>
      <c r="L48" s="330"/>
    </row>
    <row r="49" spans="1:12" s="312" customFormat="1" ht="24.95" customHeight="1">
      <c r="A49" s="342"/>
      <c r="B49" s="338" t="s">
        <v>302</v>
      </c>
      <c r="C49" s="339" t="s">
        <v>5420</v>
      </c>
      <c r="D49" s="380">
        <f>'CE MINISTERIALE 2019'!D49</f>
        <v>0</v>
      </c>
      <c r="E49" s="311"/>
      <c r="G49" s="330"/>
      <c r="H49" s="330"/>
      <c r="J49" s="324"/>
      <c r="L49" s="330"/>
    </row>
    <row r="50" spans="1:12" s="312" customFormat="1" ht="24.95" customHeight="1">
      <c r="A50" s="342"/>
      <c r="B50" s="338" t="s">
        <v>303</v>
      </c>
      <c r="C50" s="339" t="s">
        <v>5421</v>
      </c>
      <c r="D50" s="380">
        <f>'CE MINISTERIALE 2019'!D50</f>
        <v>0</v>
      </c>
      <c r="E50" s="311"/>
      <c r="G50" s="330"/>
      <c r="H50" s="330"/>
      <c r="J50" s="324"/>
      <c r="L50" s="330"/>
    </row>
    <row r="51" spans="1:12" s="312" customFormat="1" ht="25.15" customHeight="1">
      <c r="A51" s="342"/>
      <c r="B51" s="338" t="s">
        <v>4469</v>
      </c>
      <c r="C51" s="339" t="s">
        <v>5422</v>
      </c>
      <c r="D51" s="380">
        <f>'CE MINISTERIALE 2019'!D51</f>
        <v>0</v>
      </c>
      <c r="E51" s="311"/>
      <c r="G51" s="330"/>
      <c r="H51" s="330"/>
      <c r="J51" s="324"/>
      <c r="L51" s="330"/>
    </row>
    <row r="52" spans="1:12" s="337" customFormat="1" ht="24.95" customHeight="1">
      <c r="A52" s="345"/>
      <c r="B52" s="331" t="s">
        <v>304</v>
      </c>
      <c r="C52" s="332" t="s">
        <v>5423</v>
      </c>
      <c r="D52" s="327">
        <f>'CE MINISTERIALE 2019'!D52</f>
        <v>650000</v>
      </c>
      <c r="E52" s="311"/>
      <c r="F52" s="329"/>
      <c r="G52" s="330"/>
      <c r="H52" s="330"/>
      <c r="J52" s="324"/>
      <c r="L52" s="330"/>
    </row>
    <row r="53" spans="1:12" s="337" customFormat="1" ht="24.95" customHeight="1">
      <c r="A53" s="345"/>
      <c r="B53" s="335" t="s">
        <v>306</v>
      </c>
      <c r="C53" s="336" t="s">
        <v>3598</v>
      </c>
      <c r="D53" s="380">
        <f>'CE MINISTERIALE 2019'!D53</f>
        <v>0</v>
      </c>
      <c r="E53" s="311"/>
      <c r="F53" s="312"/>
      <c r="G53" s="330"/>
      <c r="H53" s="330"/>
      <c r="J53" s="324"/>
      <c r="L53" s="330"/>
    </row>
    <row r="54" spans="1:12" s="337" customFormat="1" ht="24.95" customHeight="1">
      <c r="A54" s="345"/>
      <c r="B54" s="335" t="s">
        <v>85</v>
      </c>
      <c r="C54" s="336" t="s">
        <v>3599</v>
      </c>
      <c r="D54" s="380">
        <f>'CE MINISTERIALE 2019'!D54</f>
        <v>50000</v>
      </c>
      <c r="E54" s="311"/>
      <c r="F54" s="312"/>
      <c r="G54" s="330"/>
      <c r="H54" s="330"/>
      <c r="J54" s="324"/>
      <c r="L54" s="330"/>
    </row>
    <row r="55" spans="1:12" s="337" customFormat="1" ht="24.95" customHeight="1">
      <c r="A55" s="345"/>
      <c r="B55" s="335" t="s">
        <v>87</v>
      </c>
      <c r="C55" s="336" t="s">
        <v>3600</v>
      </c>
      <c r="D55" s="380">
        <f>'CE MINISTERIALE 2019'!D55</f>
        <v>600000</v>
      </c>
      <c r="E55" s="311"/>
      <c r="F55" s="312"/>
      <c r="G55" s="330"/>
      <c r="H55" s="330"/>
      <c r="J55" s="324"/>
      <c r="L55" s="330"/>
    </row>
    <row r="56" spans="1:12" s="337" customFormat="1" ht="24.95" customHeight="1">
      <c r="A56" s="345"/>
      <c r="B56" s="335" t="s">
        <v>89</v>
      </c>
      <c r="C56" s="336" t="s">
        <v>3601</v>
      </c>
      <c r="D56" s="380">
        <f>'CE MINISTERIALE 2019'!D56</f>
        <v>0</v>
      </c>
      <c r="E56" s="311"/>
      <c r="F56" s="312"/>
      <c r="G56" s="330"/>
      <c r="H56" s="330"/>
      <c r="J56" s="324"/>
      <c r="L56" s="330"/>
    </row>
    <row r="57" spans="1:12" s="337" customFormat="1" ht="24.95" customHeight="1">
      <c r="A57" s="345"/>
      <c r="B57" s="331" t="s">
        <v>91</v>
      </c>
      <c r="C57" s="332" t="s">
        <v>3602</v>
      </c>
      <c r="D57" s="380">
        <f>'CE MINISTERIALE 2019'!D57</f>
        <v>0</v>
      </c>
      <c r="E57" s="311"/>
      <c r="F57" s="312"/>
      <c r="G57" s="330"/>
      <c r="H57" s="330"/>
      <c r="J57" s="324"/>
      <c r="L57" s="330"/>
    </row>
    <row r="58" spans="1:12" s="337" customFormat="1" ht="24.95" customHeight="1">
      <c r="A58" s="345"/>
      <c r="B58" s="325" t="s">
        <v>2116</v>
      </c>
      <c r="C58" s="326" t="s">
        <v>3603</v>
      </c>
      <c r="D58" s="327">
        <f>'CE MINISTERIALE 2019'!D58</f>
        <v>0</v>
      </c>
      <c r="E58" s="311"/>
      <c r="F58" s="329"/>
      <c r="G58" s="330"/>
      <c r="H58" s="330"/>
      <c r="J58" s="324"/>
      <c r="L58" s="330"/>
    </row>
    <row r="59" spans="1:12" s="337" customFormat="1" ht="24.95" customHeight="1">
      <c r="A59" s="345"/>
      <c r="B59" s="331" t="s">
        <v>94</v>
      </c>
      <c r="C59" s="332" t="s">
        <v>5424</v>
      </c>
      <c r="D59" s="380">
        <f>'CE MINISTERIALE 2019'!D59</f>
        <v>0</v>
      </c>
      <c r="E59" s="311"/>
      <c r="F59" s="312"/>
      <c r="G59" s="330"/>
      <c r="H59" s="330"/>
      <c r="J59" s="324"/>
      <c r="L59" s="330"/>
    </row>
    <row r="60" spans="1:12" s="337" customFormat="1" ht="24.95" customHeight="1">
      <c r="A60" s="345"/>
      <c r="B60" s="331" t="s">
        <v>96</v>
      </c>
      <c r="C60" s="332" t="s">
        <v>5425</v>
      </c>
      <c r="D60" s="380">
        <f>'CE MINISTERIALE 2019'!D60</f>
        <v>0</v>
      </c>
      <c r="E60" s="311"/>
      <c r="F60" s="312"/>
      <c r="G60" s="330"/>
      <c r="H60" s="330"/>
      <c r="J60" s="324"/>
      <c r="L60" s="330"/>
    </row>
    <row r="61" spans="1:12" s="312" customFormat="1" ht="24.95" customHeight="1">
      <c r="A61" s="342"/>
      <c r="B61" s="325" t="s">
        <v>98</v>
      </c>
      <c r="C61" s="326" t="s">
        <v>5426</v>
      </c>
      <c r="D61" s="327">
        <f>'CE MINISTERIALE 2019'!D61</f>
        <v>34991160.619999997</v>
      </c>
      <c r="E61" s="311"/>
      <c r="F61" s="329"/>
      <c r="G61" s="330"/>
      <c r="H61" s="330"/>
      <c r="J61" s="324"/>
      <c r="L61" s="330"/>
    </row>
    <row r="62" spans="1:12" s="311" customFormat="1" ht="24.95" customHeight="1">
      <c r="A62" s="342"/>
      <c r="B62" s="331" t="s">
        <v>4472</v>
      </c>
      <c r="C62" s="332" t="s">
        <v>5427</v>
      </c>
      <c r="D62" s="380">
        <f>'CE MINISTERIALE 2019'!D62</f>
        <v>34991160.619999997</v>
      </c>
      <c r="G62" s="330"/>
      <c r="H62" s="330"/>
      <c r="J62" s="324"/>
      <c r="L62" s="330"/>
    </row>
    <row r="63" spans="1:12" s="312" customFormat="1" ht="24.95" customHeight="1">
      <c r="A63" s="342"/>
      <c r="B63" s="331" t="s">
        <v>99</v>
      </c>
      <c r="C63" s="332" t="s">
        <v>5428</v>
      </c>
      <c r="D63" s="380">
        <f>'CE MINISTERIALE 2019'!D63</f>
        <v>0</v>
      </c>
      <c r="E63" s="311"/>
      <c r="G63" s="330"/>
      <c r="H63" s="330"/>
      <c r="J63" s="324"/>
      <c r="L63" s="330"/>
    </row>
    <row r="64" spans="1:12" s="312" customFormat="1" ht="24.95" customHeight="1">
      <c r="A64" s="342"/>
      <c r="B64" s="331" t="s">
        <v>100</v>
      </c>
      <c r="C64" s="332" t="s">
        <v>5429</v>
      </c>
      <c r="D64" s="380">
        <f>'CE MINISTERIALE 2019'!D64</f>
        <v>0</v>
      </c>
      <c r="E64" s="311"/>
      <c r="G64" s="330"/>
      <c r="H64" s="330"/>
      <c r="J64" s="324"/>
      <c r="L64" s="330"/>
    </row>
    <row r="65" spans="1:12" s="312" customFormat="1" ht="24.95" customHeight="1">
      <c r="A65" s="342"/>
      <c r="B65" s="331" t="s">
        <v>101</v>
      </c>
      <c r="C65" s="332" t="s">
        <v>3604</v>
      </c>
      <c r="D65" s="380">
        <f>'CE MINISTERIALE 2019'!D65</f>
        <v>0</v>
      </c>
      <c r="E65" s="311"/>
      <c r="G65" s="330"/>
      <c r="H65" s="330"/>
      <c r="J65" s="324"/>
      <c r="L65" s="330"/>
    </row>
    <row r="66" spans="1:12" s="312" customFormat="1" ht="24.95" customHeight="1">
      <c r="A66" s="342"/>
      <c r="B66" s="331" t="s">
        <v>1986</v>
      </c>
      <c r="C66" s="332" t="s">
        <v>5430</v>
      </c>
      <c r="D66" s="380">
        <f>'CE MINISTERIALE 2019'!D66</f>
        <v>0</v>
      </c>
      <c r="E66" s="311"/>
      <c r="G66" s="330"/>
      <c r="H66" s="330"/>
      <c r="J66" s="324"/>
      <c r="L66" s="330"/>
    </row>
    <row r="67" spans="1:12" s="337" customFormat="1" ht="24.95" customHeight="1">
      <c r="A67" s="345"/>
      <c r="B67" s="325" t="s">
        <v>102</v>
      </c>
      <c r="C67" s="326" t="s">
        <v>5431</v>
      </c>
      <c r="D67" s="327">
        <f>'CE MINISTERIALE 2019'!D67</f>
        <v>61322321.170000009</v>
      </c>
      <c r="E67" s="311"/>
      <c r="F67" s="329"/>
      <c r="G67" s="330"/>
      <c r="H67" s="330"/>
      <c r="J67" s="324"/>
      <c r="L67" s="330"/>
    </row>
    <row r="68" spans="1:12" s="337" customFormat="1" ht="24.95" customHeight="1">
      <c r="A68" s="345"/>
      <c r="B68" s="331" t="s">
        <v>104</v>
      </c>
      <c r="C68" s="332" t="s">
        <v>5432</v>
      </c>
      <c r="D68" s="327">
        <f>'CE MINISTERIALE 2019'!D68</f>
        <v>44047321.170000009</v>
      </c>
      <c r="E68" s="311"/>
      <c r="F68" s="329"/>
      <c r="G68" s="330"/>
      <c r="H68" s="330"/>
      <c r="J68" s="324"/>
      <c r="L68" s="330"/>
    </row>
    <row r="69" spans="1:12" s="337" customFormat="1" ht="24.95" customHeight="1">
      <c r="A69" s="345" t="s">
        <v>296</v>
      </c>
      <c r="B69" s="335" t="s">
        <v>106</v>
      </c>
      <c r="C69" s="336" t="s">
        <v>5433</v>
      </c>
      <c r="D69" s="327">
        <f>'CE MINISTERIALE 2019'!D69</f>
        <v>0</v>
      </c>
      <c r="E69" s="311"/>
      <c r="F69" s="329"/>
      <c r="G69" s="330"/>
      <c r="H69" s="330"/>
      <c r="J69" s="324"/>
      <c r="L69" s="330"/>
    </row>
    <row r="70" spans="1:12" s="337" customFormat="1" ht="24.95" customHeight="1">
      <c r="A70" s="345" t="s">
        <v>296</v>
      </c>
      <c r="B70" s="338" t="s">
        <v>108</v>
      </c>
      <c r="C70" s="339" t="s">
        <v>3605</v>
      </c>
      <c r="D70" s="380">
        <f>'CE MINISTERIALE 2019'!D70</f>
        <v>0</v>
      </c>
      <c r="E70" s="311"/>
      <c r="F70" s="312"/>
      <c r="G70" s="330"/>
      <c r="H70" s="330"/>
      <c r="J70" s="324"/>
      <c r="L70" s="330"/>
    </row>
    <row r="71" spans="1:12" s="312" customFormat="1" ht="24.95" customHeight="1">
      <c r="A71" s="342" t="s">
        <v>296</v>
      </c>
      <c r="B71" s="338" t="s">
        <v>110</v>
      </c>
      <c r="C71" s="339" t="s">
        <v>3606</v>
      </c>
      <c r="D71" s="380">
        <f>'CE MINISTERIALE 2019'!D71</f>
        <v>0</v>
      </c>
      <c r="E71" s="311"/>
      <c r="G71" s="330"/>
      <c r="H71" s="330"/>
      <c r="J71" s="324"/>
      <c r="L71" s="330"/>
    </row>
    <row r="72" spans="1:12" s="312" customFormat="1" ht="24.95" customHeight="1">
      <c r="A72" s="342" t="s">
        <v>296</v>
      </c>
      <c r="B72" s="338" t="s">
        <v>4478</v>
      </c>
      <c r="C72" s="339" t="s">
        <v>5434</v>
      </c>
      <c r="D72" s="380">
        <f>'CE MINISTERIALE 2019'!D72</f>
        <v>0</v>
      </c>
      <c r="E72" s="311"/>
      <c r="G72" s="330"/>
      <c r="H72" s="330"/>
      <c r="J72" s="324"/>
      <c r="L72" s="330"/>
    </row>
    <row r="73" spans="1:12" s="312" customFormat="1" ht="24.95" customHeight="1">
      <c r="A73" s="342" t="s">
        <v>296</v>
      </c>
      <c r="B73" s="338" t="s">
        <v>112</v>
      </c>
      <c r="C73" s="339" t="s">
        <v>5435</v>
      </c>
      <c r="D73" s="380">
        <f>'CE MINISTERIALE 2019'!D73</f>
        <v>0</v>
      </c>
      <c r="E73" s="311"/>
      <c r="G73" s="330"/>
      <c r="H73" s="330"/>
      <c r="J73" s="324"/>
      <c r="L73" s="330"/>
    </row>
    <row r="74" spans="1:12" s="312" customFormat="1" ht="24.95" customHeight="1">
      <c r="A74" s="342" t="s">
        <v>296</v>
      </c>
      <c r="B74" s="338" t="s">
        <v>113</v>
      </c>
      <c r="C74" s="339" t="s">
        <v>5436</v>
      </c>
      <c r="D74" s="380">
        <f>'CE MINISTERIALE 2019'!D74</f>
        <v>0</v>
      </c>
      <c r="E74" s="311"/>
      <c r="G74" s="330"/>
      <c r="H74" s="330"/>
      <c r="J74" s="324"/>
      <c r="L74" s="330"/>
    </row>
    <row r="75" spans="1:12" s="312" customFormat="1" ht="24.95" customHeight="1">
      <c r="A75" s="342" t="s">
        <v>296</v>
      </c>
      <c r="B75" s="338" t="s">
        <v>114</v>
      </c>
      <c r="C75" s="339" t="s">
        <v>5437</v>
      </c>
      <c r="D75" s="380">
        <f>'CE MINISTERIALE 2019'!D75</f>
        <v>0</v>
      </c>
      <c r="E75" s="311"/>
      <c r="G75" s="330"/>
      <c r="H75" s="330"/>
      <c r="J75" s="324"/>
      <c r="L75" s="330"/>
    </row>
    <row r="76" spans="1:12" s="312" customFormat="1" ht="24.95" customHeight="1">
      <c r="A76" s="342" t="s">
        <v>296</v>
      </c>
      <c r="B76" s="338" t="s">
        <v>767</v>
      </c>
      <c r="C76" s="339" t="s">
        <v>5438</v>
      </c>
      <c r="D76" s="380">
        <f>'CE MINISTERIALE 2019'!D76</f>
        <v>0</v>
      </c>
      <c r="E76" s="311"/>
      <c r="G76" s="330"/>
      <c r="H76" s="330"/>
      <c r="J76" s="324"/>
      <c r="L76" s="330"/>
    </row>
    <row r="77" spans="1:12" s="312" customFormat="1" ht="24.95" customHeight="1">
      <c r="A77" s="342" t="s">
        <v>296</v>
      </c>
      <c r="B77" s="338" t="s">
        <v>768</v>
      </c>
      <c r="C77" s="339" t="s">
        <v>5439</v>
      </c>
      <c r="D77" s="380">
        <f>'CE MINISTERIALE 2019'!D77</f>
        <v>0</v>
      </c>
      <c r="E77" s="311"/>
      <c r="G77" s="330"/>
      <c r="H77" s="330"/>
      <c r="J77" s="324"/>
      <c r="L77" s="330"/>
    </row>
    <row r="78" spans="1:12" s="312" customFormat="1" ht="24.95" customHeight="1">
      <c r="A78" s="342" t="s">
        <v>296</v>
      </c>
      <c r="B78" s="338" t="s">
        <v>769</v>
      </c>
      <c r="C78" s="339" t="s">
        <v>5440</v>
      </c>
      <c r="D78" s="380">
        <f>'CE MINISTERIALE 2019'!D78</f>
        <v>0</v>
      </c>
      <c r="E78" s="311"/>
      <c r="G78" s="330"/>
      <c r="H78" s="330"/>
      <c r="J78" s="324"/>
      <c r="L78" s="330"/>
    </row>
    <row r="79" spans="1:12" s="312" customFormat="1" ht="24.95" customHeight="1">
      <c r="A79" s="342" t="s">
        <v>296</v>
      </c>
      <c r="B79" s="338" t="s">
        <v>4486</v>
      </c>
      <c r="C79" s="339" t="s">
        <v>5441</v>
      </c>
      <c r="D79" s="380">
        <f>'CE MINISTERIALE 2019'!D79</f>
        <v>0</v>
      </c>
      <c r="E79" s="311"/>
      <c r="G79" s="330"/>
      <c r="H79" s="330"/>
      <c r="J79" s="324"/>
      <c r="L79" s="330"/>
    </row>
    <row r="80" spans="1:12" s="312" customFormat="1" ht="24.95" customHeight="1">
      <c r="A80" s="342" t="s">
        <v>296</v>
      </c>
      <c r="B80" s="338" t="s">
        <v>4488</v>
      </c>
      <c r="C80" s="339" t="s">
        <v>5442</v>
      </c>
      <c r="D80" s="380">
        <f>'CE MINISTERIALE 2019'!D80</f>
        <v>0</v>
      </c>
      <c r="E80" s="311"/>
      <c r="F80" s="527"/>
      <c r="G80" s="330"/>
      <c r="H80" s="330"/>
      <c r="J80" s="324"/>
      <c r="L80" s="330"/>
    </row>
    <row r="81" spans="1:12" s="312" customFormat="1" ht="24.95" customHeight="1">
      <c r="A81" s="345" t="s">
        <v>296</v>
      </c>
      <c r="B81" s="338" t="s">
        <v>4490</v>
      </c>
      <c r="C81" s="339" t="s">
        <v>5443</v>
      </c>
      <c r="D81" s="380">
        <f>'CE MINISTERIALE 2019'!D81</f>
        <v>0</v>
      </c>
      <c r="E81" s="311"/>
      <c r="F81" s="527"/>
      <c r="G81" s="330"/>
      <c r="H81" s="330"/>
      <c r="J81" s="324"/>
      <c r="L81" s="330"/>
    </row>
    <row r="82" spans="1:12" s="337" customFormat="1" ht="24.95" customHeight="1">
      <c r="A82" s="345" t="s">
        <v>296</v>
      </c>
      <c r="B82" s="338" t="s">
        <v>4492</v>
      </c>
      <c r="C82" s="339" t="s">
        <v>5444</v>
      </c>
      <c r="D82" s="380">
        <f>'CE MINISTERIALE 2019'!D82</f>
        <v>0</v>
      </c>
      <c r="E82" s="311"/>
      <c r="F82" s="527"/>
      <c r="G82" s="330"/>
      <c r="H82" s="330"/>
      <c r="J82" s="324"/>
      <c r="L82" s="330"/>
    </row>
    <row r="83" spans="1:12" s="312" customFormat="1" ht="24.95" customHeight="1">
      <c r="A83" s="345" t="s">
        <v>296</v>
      </c>
      <c r="B83" s="338" t="s">
        <v>4494</v>
      </c>
      <c r="C83" s="339" t="s">
        <v>5445</v>
      </c>
      <c r="D83" s="380">
        <f>'CE MINISTERIALE 2019'!D83</f>
        <v>0</v>
      </c>
      <c r="E83" s="311"/>
      <c r="F83" s="527"/>
      <c r="G83" s="330"/>
      <c r="H83" s="330"/>
      <c r="J83" s="324"/>
      <c r="L83" s="330"/>
    </row>
    <row r="84" spans="1:12" s="312" customFormat="1" ht="24.95" customHeight="1">
      <c r="A84" s="345" t="s">
        <v>296</v>
      </c>
      <c r="B84" s="338" t="s">
        <v>770</v>
      </c>
      <c r="C84" s="339" t="s">
        <v>5446</v>
      </c>
      <c r="D84" s="380">
        <f>'CE MINISTERIALE 2019'!D84</f>
        <v>0</v>
      </c>
      <c r="E84" s="311"/>
      <c r="F84" s="527"/>
      <c r="G84" s="330"/>
      <c r="H84" s="330"/>
      <c r="J84" s="324"/>
      <c r="L84" s="330"/>
    </row>
    <row r="85" spans="1:12" s="337" customFormat="1" ht="42.75" customHeight="1">
      <c r="A85" s="345"/>
      <c r="B85" s="335" t="s">
        <v>771</v>
      </c>
      <c r="C85" s="336" t="s">
        <v>5447</v>
      </c>
      <c r="D85" s="380">
        <f>'CE MINISTERIALE 2019'!D85</f>
        <v>461495.35</v>
      </c>
      <c r="E85" s="311"/>
      <c r="F85" s="312"/>
      <c r="G85" s="330"/>
      <c r="H85" s="330"/>
      <c r="J85" s="324"/>
      <c r="L85" s="330"/>
    </row>
    <row r="86" spans="1:12" s="337" customFormat="1" ht="24.95" customHeight="1">
      <c r="A86" s="345"/>
      <c r="B86" s="335" t="s">
        <v>772</v>
      </c>
      <c r="C86" s="336" t="s">
        <v>5448</v>
      </c>
      <c r="D86" s="327">
        <f>'CE MINISTERIALE 2019'!D86</f>
        <v>43585825.820000008</v>
      </c>
      <c r="E86" s="311"/>
      <c r="F86" s="329"/>
      <c r="G86" s="330"/>
      <c r="H86" s="330"/>
      <c r="J86" s="324"/>
      <c r="L86" s="330"/>
    </row>
    <row r="87" spans="1:12" s="337" customFormat="1" ht="24.95" customHeight="1">
      <c r="A87" s="345" t="s">
        <v>1498</v>
      </c>
      <c r="B87" s="338" t="s">
        <v>1499</v>
      </c>
      <c r="C87" s="339" t="s">
        <v>3607</v>
      </c>
      <c r="D87" s="380">
        <f>'CE MINISTERIALE 2019'!D87</f>
        <v>12541576.960000001</v>
      </c>
      <c r="E87" s="311"/>
      <c r="F87" s="312"/>
      <c r="G87" s="330"/>
      <c r="H87" s="330"/>
      <c r="J87" s="324"/>
      <c r="L87" s="330"/>
    </row>
    <row r="88" spans="1:12" s="337" customFormat="1" ht="24.95" customHeight="1">
      <c r="A88" s="345" t="s">
        <v>1498</v>
      </c>
      <c r="B88" s="338" t="s">
        <v>1501</v>
      </c>
      <c r="C88" s="339" t="s">
        <v>5449</v>
      </c>
      <c r="D88" s="380">
        <f>'CE MINISTERIALE 2019'!D88</f>
        <v>3244478.55</v>
      </c>
      <c r="E88" s="311"/>
      <c r="F88" s="312"/>
      <c r="G88" s="330"/>
      <c r="H88" s="330"/>
      <c r="J88" s="324"/>
      <c r="L88" s="330"/>
    </row>
    <row r="89" spans="1:12" s="312" customFormat="1" ht="24.95" customHeight="1">
      <c r="A89" s="345" t="s">
        <v>1498</v>
      </c>
      <c r="B89" s="338" t="s">
        <v>4499</v>
      </c>
      <c r="C89" s="339" t="s">
        <v>5450</v>
      </c>
      <c r="D89" s="380">
        <f>'CE MINISTERIALE 2019'!D89</f>
        <v>1589594.03</v>
      </c>
      <c r="E89" s="311"/>
      <c r="G89" s="330"/>
      <c r="H89" s="330"/>
      <c r="J89" s="324"/>
      <c r="L89" s="330"/>
    </row>
    <row r="90" spans="1:12" s="312" customFormat="1" ht="24.95" customHeight="1">
      <c r="A90" s="342" t="s">
        <v>1503</v>
      </c>
      <c r="B90" s="338" t="s">
        <v>1504</v>
      </c>
      <c r="C90" s="339" t="s">
        <v>5451</v>
      </c>
      <c r="D90" s="380">
        <f>'CE MINISTERIALE 2019'!D90</f>
        <v>0</v>
      </c>
      <c r="E90" s="311"/>
      <c r="G90" s="330"/>
      <c r="H90" s="330"/>
      <c r="J90" s="324"/>
      <c r="L90" s="330"/>
    </row>
    <row r="91" spans="1:12" s="337" customFormat="1" ht="24.95" customHeight="1">
      <c r="A91" s="342" t="s">
        <v>1498</v>
      </c>
      <c r="B91" s="338" t="s">
        <v>1505</v>
      </c>
      <c r="C91" s="339" t="s">
        <v>5452</v>
      </c>
      <c r="D91" s="380">
        <f>'CE MINISTERIALE 2019'!D91</f>
        <v>2266934.9500000002</v>
      </c>
      <c r="E91" s="311"/>
      <c r="F91" s="312"/>
      <c r="G91" s="330"/>
      <c r="H91" s="330"/>
      <c r="J91" s="324"/>
      <c r="L91" s="330"/>
    </row>
    <row r="92" spans="1:12" s="312" customFormat="1" ht="24.95" customHeight="1">
      <c r="A92" s="342" t="s">
        <v>1498</v>
      </c>
      <c r="B92" s="338" t="s">
        <v>1506</v>
      </c>
      <c r="C92" s="339" t="s">
        <v>5453</v>
      </c>
      <c r="D92" s="380">
        <f>'CE MINISTERIALE 2019'!D92</f>
        <v>166937.84</v>
      </c>
      <c r="E92" s="311"/>
      <c r="G92" s="330"/>
      <c r="H92" s="330"/>
      <c r="J92" s="324"/>
      <c r="L92" s="330"/>
    </row>
    <row r="93" spans="1:12" s="312" customFormat="1" ht="24.95" customHeight="1">
      <c r="A93" s="342" t="s">
        <v>1498</v>
      </c>
      <c r="B93" s="338" t="s">
        <v>1507</v>
      </c>
      <c r="C93" s="339" t="s">
        <v>5454</v>
      </c>
      <c r="D93" s="380">
        <f>'CE MINISTERIALE 2019'!D93</f>
        <v>421043.94</v>
      </c>
      <c r="E93" s="311"/>
      <c r="G93" s="330"/>
      <c r="H93" s="330"/>
      <c r="J93" s="324"/>
      <c r="L93" s="330"/>
    </row>
    <row r="94" spans="1:12" s="312" customFormat="1" ht="24.95" customHeight="1">
      <c r="A94" s="342" t="s">
        <v>1498</v>
      </c>
      <c r="B94" s="338" t="s">
        <v>1508</v>
      </c>
      <c r="C94" s="339" t="s">
        <v>5455</v>
      </c>
      <c r="D94" s="380">
        <f>'CE MINISTERIALE 2019'!D94</f>
        <v>6720.26</v>
      </c>
      <c r="E94" s="311"/>
      <c r="G94" s="330"/>
      <c r="H94" s="330"/>
      <c r="J94" s="324"/>
      <c r="L94" s="330"/>
    </row>
    <row r="95" spans="1:12" s="312" customFormat="1" ht="24.95" customHeight="1">
      <c r="A95" s="342" t="s">
        <v>1498</v>
      </c>
      <c r="B95" s="338" t="s">
        <v>1509</v>
      </c>
      <c r="C95" s="339" t="s">
        <v>5456</v>
      </c>
      <c r="D95" s="380">
        <f>'CE MINISTERIALE 2019'!D95</f>
        <v>5349592.29</v>
      </c>
      <c r="E95" s="311"/>
      <c r="G95" s="330"/>
      <c r="H95" s="330"/>
      <c r="J95" s="324"/>
      <c r="L95" s="330"/>
    </row>
    <row r="96" spans="1:12" s="312" customFormat="1" ht="24.95" customHeight="1">
      <c r="A96" s="342" t="s">
        <v>1503</v>
      </c>
      <c r="B96" s="338" t="s">
        <v>4507</v>
      </c>
      <c r="C96" s="339" t="s">
        <v>5457</v>
      </c>
      <c r="D96" s="380">
        <f>'CE MINISTERIALE 2019'!D96</f>
        <v>0</v>
      </c>
      <c r="E96" s="311"/>
      <c r="G96" s="330"/>
      <c r="H96" s="330"/>
      <c r="J96" s="324"/>
      <c r="L96" s="330"/>
    </row>
    <row r="97" spans="1:12" s="312" customFormat="1" ht="24.95" customHeight="1">
      <c r="A97" s="342" t="s">
        <v>1503</v>
      </c>
      <c r="B97" s="338" t="s">
        <v>4509</v>
      </c>
      <c r="C97" s="339" t="s">
        <v>5458</v>
      </c>
      <c r="D97" s="380">
        <f>'CE MINISTERIALE 2019'!D97</f>
        <v>0</v>
      </c>
      <c r="E97" s="311"/>
      <c r="G97" s="330"/>
      <c r="H97" s="330"/>
      <c r="J97" s="324"/>
      <c r="L97" s="330"/>
    </row>
    <row r="98" spans="1:12" s="312" customFormat="1" ht="24.95" customHeight="1">
      <c r="A98" s="342" t="s">
        <v>1498</v>
      </c>
      <c r="B98" s="338" t="s">
        <v>1510</v>
      </c>
      <c r="C98" s="339" t="s">
        <v>5459</v>
      </c>
      <c r="D98" s="380">
        <f>'CE MINISTERIALE 2019'!D98</f>
        <v>0</v>
      </c>
      <c r="E98" s="311"/>
      <c r="G98" s="330"/>
      <c r="H98" s="330"/>
      <c r="J98" s="324"/>
      <c r="L98" s="330"/>
    </row>
    <row r="99" spans="1:12" s="312" customFormat="1" ht="24.95" customHeight="1">
      <c r="A99" s="342" t="s">
        <v>1498</v>
      </c>
      <c r="B99" s="338" t="s">
        <v>1511</v>
      </c>
      <c r="C99" s="339" t="s">
        <v>5460</v>
      </c>
      <c r="D99" s="380">
        <f>'CE MINISTERIALE 2019'!D99</f>
        <v>0</v>
      </c>
      <c r="E99" s="311"/>
      <c r="G99" s="330"/>
      <c r="H99" s="330"/>
      <c r="J99" s="324"/>
      <c r="L99" s="330"/>
    </row>
    <row r="100" spans="1:12" s="312" customFormat="1" ht="24.95" customHeight="1">
      <c r="A100" s="342" t="s">
        <v>1498</v>
      </c>
      <c r="B100" s="338" t="s">
        <v>4513</v>
      </c>
      <c r="C100" s="339" t="s">
        <v>5461</v>
      </c>
      <c r="D100" s="380">
        <f>'CE MINISTERIALE 2019'!D100</f>
        <v>371947</v>
      </c>
      <c r="E100" s="311"/>
      <c r="G100" s="330"/>
      <c r="H100" s="330"/>
      <c r="J100" s="324"/>
      <c r="L100" s="330"/>
    </row>
    <row r="101" spans="1:12" s="344" customFormat="1" ht="24.95" customHeight="1">
      <c r="A101" s="342" t="s">
        <v>1503</v>
      </c>
      <c r="B101" s="338" t="s">
        <v>1512</v>
      </c>
      <c r="C101" s="339" t="s">
        <v>5462</v>
      </c>
      <c r="D101" s="327">
        <f>'CE MINISTERIALE 2019'!D101</f>
        <v>1040000</v>
      </c>
      <c r="E101" s="343"/>
      <c r="F101" s="329"/>
      <c r="G101" s="330"/>
      <c r="H101" s="330"/>
      <c r="J101" s="324"/>
      <c r="L101" s="330"/>
    </row>
    <row r="102" spans="1:12" s="344" customFormat="1" ht="24.95" customHeight="1">
      <c r="A102" s="342" t="s">
        <v>1503</v>
      </c>
      <c r="B102" s="335" t="s">
        <v>1513</v>
      </c>
      <c r="C102" s="336" t="s">
        <v>5463</v>
      </c>
      <c r="D102" s="380">
        <f>'CE MINISTERIALE 2019'!D102</f>
        <v>0</v>
      </c>
      <c r="E102" s="343"/>
      <c r="G102" s="330"/>
      <c r="H102" s="330"/>
      <c r="J102" s="324"/>
      <c r="L102" s="330"/>
    </row>
    <row r="103" spans="1:12" s="312" customFormat="1" ht="24.95" customHeight="1">
      <c r="A103" s="342" t="s">
        <v>1503</v>
      </c>
      <c r="B103" s="335" t="s">
        <v>1514</v>
      </c>
      <c r="C103" s="336" t="s">
        <v>5464</v>
      </c>
      <c r="D103" s="380">
        <f>'CE MINISTERIALE 2019'!D103</f>
        <v>1040000</v>
      </c>
      <c r="E103" s="311"/>
      <c r="G103" s="330"/>
      <c r="H103" s="330"/>
      <c r="J103" s="324"/>
      <c r="L103" s="330"/>
    </row>
    <row r="104" spans="1:12" s="311" customFormat="1" ht="24.95" customHeight="1">
      <c r="A104" s="342"/>
      <c r="B104" s="338" t="s">
        <v>651</v>
      </c>
      <c r="C104" s="339" t="s">
        <v>5465</v>
      </c>
      <c r="D104" s="380">
        <f>'CE MINISTERIALE 2019'!D104</f>
        <v>16587000</v>
      </c>
      <c r="G104" s="330"/>
      <c r="H104" s="330"/>
      <c r="J104" s="324"/>
      <c r="L104" s="330"/>
    </row>
    <row r="105" spans="1:12" s="311" customFormat="1" ht="24.95" customHeight="1">
      <c r="A105" s="345" t="s">
        <v>296</v>
      </c>
      <c r="B105" s="338" t="s">
        <v>4519</v>
      </c>
      <c r="C105" s="339" t="s">
        <v>5466</v>
      </c>
      <c r="D105" s="380">
        <f>'CE MINISTERIALE 2019'!D105</f>
        <v>0</v>
      </c>
      <c r="G105" s="330"/>
      <c r="H105" s="330"/>
      <c r="J105" s="324"/>
      <c r="L105" s="330"/>
    </row>
    <row r="106" spans="1:12" s="311" customFormat="1" ht="24.95" customHeight="1">
      <c r="A106" s="345" t="s">
        <v>1503</v>
      </c>
      <c r="B106" s="338" t="s">
        <v>4521</v>
      </c>
      <c r="C106" s="339" t="s">
        <v>5467</v>
      </c>
      <c r="D106" s="380">
        <f>'CE MINISTERIALE 2019'!D106</f>
        <v>0</v>
      </c>
      <c r="G106" s="330"/>
      <c r="H106" s="330"/>
      <c r="J106" s="324"/>
      <c r="L106" s="330"/>
    </row>
    <row r="107" spans="1:12" s="337" customFormat="1" ht="24.95" customHeight="1">
      <c r="A107" s="471" t="s">
        <v>1498</v>
      </c>
      <c r="B107" s="331" t="s">
        <v>652</v>
      </c>
      <c r="C107" s="332" t="s">
        <v>5468</v>
      </c>
      <c r="D107" s="327">
        <f>'CE MINISTERIALE 2019'!D107</f>
        <v>0</v>
      </c>
      <c r="E107" s="311"/>
      <c r="F107" s="329"/>
      <c r="G107" s="330"/>
      <c r="H107" s="330"/>
      <c r="J107" s="324"/>
      <c r="L107" s="330"/>
    </row>
    <row r="108" spans="1:12" s="312" customFormat="1" ht="24.95" customHeight="1">
      <c r="A108" s="342" t="s">
        <v>1498</v>
      </c>
      <c r="B108" s="338" t="s">
        <v>654</v>
      </c>
      <c r="C108" s="339" t="s">
        <v>5469</v>
      </c>
      <c r="D108" s="380">
        <f>'CE MINISTERIALE 2019'!D108</f>
        <v>0</v>
      </c>
      <c r="E108" s="311"/>
      <c r="G108" s="330"/>
      <c r="H108" s="330"/>
      <c r="J108" s="324"/>
      <c r="L108" s="330"/>
    </row>
    <row r="109" spans="1:12" s="312" customFormat="1" ht="24.95" customHeight="1">
      <c r="A109" s="342" t="s">
        <v>1498</v>
      </c>
      <c r="B109" s="335" t="s">
        <v>656</v>
      </c>
      <c r="C109" s="336" t="s">
        <v>5470</v>
      </c>
      <c r="D109" s="380">
        <f>'CE MINISTERIALE 2019'!D109</f>
        <v>0</v>
      </c>
      <c r="E109" s="311"/>
      <c r="G109" s="330"/>
      <c r="H109" s="330"/>
      <c r="J109" s="324"/>
      <c r="L109" s="330"/>
    </row>
    <row r="110" spans="1:12" s="312" customFormat="1" ht="24.95" customHeight="1">
      <c r="A110" s="342" t="s">
        <v>1498</v>
      </c>
      <c r="B110" s="335" t="s">
        <v>4523</v>
      </c>
      <c r="C110" s="336" t="s">
        <v>5471</v>
      </c>
      <c r="D110" s="380">
        <f>'CE MINISTERIALE 2019'!D110</f>
        <v>0</v>
      </c>
      <c r="E110" s="311"/>
      <c r="G110" s="330"/>
      <c r="H110" s="330"/>
      <c r="J110" s="324"/>
      <c r="L110" s="330"/>
    </row>
    <row r="111" spans="1:12" s="312" customFormat="1" ht="24.95" customHeight="1">
      <c r="A111" s="345" t="s">
        <v>1498</v>
      </c>
      <c r="B111" s="335" t="s">
        <v>658</v>
      </c>
      <c r="C111" s="336" t="s">
        <v>5472</v>
      </c>
      <c r="D111" s="380">
        <f>'CE MINISTERIALE 2019'!D111</f>
        <v>0</v>
      </c>
      <c r="E111" s="311"/>
      <c r="G111" s="330"/>
      <c r="H111" s="330"/>
      <c r="J111" s="324"/>
      <c r="L111" s="330"/>
    </row>
    <row r="112" spans="1:12" s="312" customFormat="1" ht="24.95" customHeight="1">
      <c r="A112" s="345" t="s">
        <v>1498</v>
      </c>
      <c r="B112" s="335" t="s">
        <v>659</v>
      </c>
      <c r="C112" s="336" t="s">
        <v>5473</v>
      </c>
      <c r="D112" s="380">
        <f>'CE MINISTERIALE 2019'!D112</f>
        <v>0</v>
      </c>
      <c r="E112" s="311"/>
      <c r="G112" s="330"/>
      <c r="H112" s="330"/>
      <c r="J112" s="324"/>
      <c r="L112" s="330"/>
    </row>
    <row r="113" spans="1:12" s="337" customFormat="1" ht="24.95" customHeight="1">
      <c r="A113" s="345"/>
      <c r="B113" s="331" t="s">
        <v>334</v>
      </c>
      <c r="C113" s="332" t="s">
        <v>5474</v>
      </c>
      <c r="D113" s="380">
        <f>'CE MINISTERIALE 2019'!D113</f>
        <v>13755000</v>
      </c>
      <c r="E113" s="311"/>
      <c r="F113" s="312"/>
      <c r="G113" s="330"/>
      <c r="H113" s="330"/>
      <c r="J113" s="324"/>
      <c r="L113" s="330"/>
    </row>
    <row r="114" spans="1:12" s="337" customFormat="1" ht="24.95" customHeight="1">
      <c r="A114" s="345"/>
      <c r="B114" s="331" t="s">
        <v>336</v>
      </c>
      <c r="C114" s="332" t="s">
        <v>5475</v>
      </c>
      <c r="D114" s="327">
        <f>'CE MINISTERIALE 2019'!D114</f>
        <v>3520000</v>
      </c>
      <c r="E114" s="311"/>
      <c r="F114" s="329"/>
      <c r="G114" s="330"/>
      <c r="H114" s="330"/>
      <c r="J114" s="324"/>
      <c r="L114" s="330"/>
    </row>
    <row r="115" spans="1:12" s="337" customFormat="1" ht="24.95" customHeight="1">
      <c r="A115" s="345"/>
      <c r="B115" s="335" t="s">
        <v>338</v>
      </c>
      <c r="C115" s="336" t="s">
        <v>5476</v>
      </c>
      <c r="D115" s="380">
        <f>'CE MINISTERIALE 2019'!D115</f>
        <v>0</v>
      </c>
      <c r="E115" s="311"/>
      <c r="F115" s="312"/>
      <c r="G115" s="330"/>
      <c r="H115" s="330"/>
      <c r="J115" s="324"/>
      <c r="L115" s="330"/>
    </row>
    <row r="116" spans="1:12" s="337" customFormat="1" ht="24.95" customHeight="1">
      <c r="A116" s="345"/>
      <c r="B116" s="335" t="s">
        <v>340</v>
      </c>
      <c r="C116" s="336" t="s">
        <v>5477</v>
      </c>
      <c r="D116" s="380">
        <f>'CE MINISTERIALE 2019'!D116</f>
        <v>2870000</v>
      </c>
      <c r="E116" s="311"/>
      <c r="F116" s="312"/>
      <c r="G116" s="330"/>
      <c r="H116" s="330"/>
      <c r="J116" s="324"/>
      <c r="L116" s="330"/>
    </row>
    <row r="117" spans="1:12" s="337" customFormat="1" ht="24.95" customHeight="1">
      <c r="A117" s="345"/>
      <c r="B117" s="335" t="s">
        <v>342</v>
      </c>
      <c r="C117" s="336" t="s">
        <v>5478</v>
      </c>
      <c r="D117" s="380">
        <f>'CE MINISTERIALE 2019'!D117</f>
        <v>0</v>
      </c>
      <c r="E117" s="311"/>
      <c r="F117" s="312"/>
      <c r="G117" s="330"/>
      <c r="H117" s="330"/>
      <c r="J117" s="324"/>
      <c r="L117" s="330"/>
    </row>
    <row r="118" spans="1:12" s="337" customFormat="1" ht="24.95" customHeight="1">
      <c r="A118" s="345"/>
      <c r="B118" s="335" t="s">
        <v>344</v>
      </c>
      <c r="C118" s="336" t="s">
        <v>5479</v>
      </c>
      <c r="D118" s="380">
        <f>'CE MINISTERIALE 2019'!D118</f>
        <v>300000</v>
      </c>
      <c r="E118" s="311"/>
      <c r="F118" s="312"/>
      <c r="G118" s="330"/>
      <c r="H118" s="330"/>
      <c r="J118" s="324"/>
      <c r="L118" s="330"/>
    </row>
    <row r="119" spans="1:12" s="337" customFormat="1" ht="24.95" customHeight="1">
      <c r="A119" s="345" t="s">
        <v>296</v>
      </c>
      <c r="B119" s="335" t="s">
        <v>346</v>
      </c>
      <c r="C119" s="336" t="s">
        <v>5480</v>
      </c>
      <c r="D119" s="380">
        <f>'CE MINISTERIALE 2019'!D119</f>
        <v>0</v>
      </c>
      <c r="E119" s="311"/>
      <c r="F119" s="312"/>
      <c r="G119" s="330"/>
      <c r="H119" s="330"/>
      <c r="J119" s="324"/>
      <c r="L119" s="330"/>
    </row>
    <row r="120" spans="1:12" s="337" customFormat="1" ht="24.95" customHeight="1">
      <c r="A120" s="345"/>
      <c r="B120" s="335" t="s">
        <v>348</v>
      </c>
      <c r="C120" s="336" t="s">
        <v>5481</v>
      </c>
      <c r="D120" s="380">
        <f>'CE MINISTERIALE 2019'!D120</f>
        <v>350000</v>
      </c>
      <c r="E120" s="311"/>
      <c r="F120" s="312"/>
      <c r="G120" s="330"/>
      <c r="H120" s="330"/>
      <c r="J120" s="324"/>
      <c r="L120" s="330"/>
    </row>
    <row r="121" spans="1:12" s="337" customFormat="1" ht="24.95" customHeight="1">
      <c r="A121" s="345" t="s">
        <v>296</v>
      </c>
      <c r="B121" s="335" t="s">
        <v>350</v>
      </c>
      <c r="C121" s="336" t="s">
        <v>5482</v>
      </c>
      <c r="D121" s="380">
        <f>'CE MINISTERIALE 2019'!D121</f>
        <v>0</v>
      </c>
      <c r="E121" s="311"/>
      <c r="F121" s="312"/>
      <c r="G121" s="330"/>
      <c r="H121" s="330"/>
      <c r="J121" s="324"/>
      <c r="L121" s="330"/>
    </row>
    <row r="122" spans="1:12" s="337" customFormat="1" ht="24.95" customHeight="1">
      <c r="A122" s="472"/>
      <c r="B122" s="325" t="s">
        <v>352</v>
      </c>
      <c r="C122" s="326" t="s">
        <v>5483</v>
      </c>
      <c r="D122" s="327">
        <f>'CE MINISTERIALE 2019'!D122</f>
        <v>18500000</v>
      </c>
      <c r="E122" s="311"/>
      <c r="F122" s="329"/>
      <c r="G122" s="330"/>
      <c r="H122" s="330"/>
      <c r="J122" s="324"/>
      <c r="L122" s="330"/>
    </row>
    <row r="123" spans="1:12" s="337" customFormat="1" ht="24.95" customHeight="1">
      <c r="A123" s="472"/>
      <c r="B123" s="331" t="s">
        <v>354</v>
      </c>
      <c r="C123" s="332" t="s">
        <v>3608</v>
      </c>
      <c r="D123" s="380">
        <f>'CE MINISTERIALE 2019'!D123</f>
        <v>15000</v>
      </c>
      <c r="E123" s="311"/>
      <c r="F123" s="312"/>
      <c r="G123" s="330"/>
      <c r="H123" s="330"/>
      <c r="J123" s="324"/>
      <c r="L123" s="330"/>
    </row>
    <row r="124" spans="1:12" s="337" customFormat="1" ht="24.95" customHeight="1">
      <c r="A124" s="473"/>
      <c r="B124" s="331" t="s">
        <v>356</v>
      </c>
      <c r="C124" s="332" t="s">
        <v>5484</v>
      </c>
      <c r="D124" s="327">
        <f>'CE MINISTERIALE 2019'!D124</f>
        <v>2750000</v>
      </c>
      <c r="E124" s="311"/>
      <c r="F124" s="329"/>
      <c r="G124" s="330"/>
      <c r="H124" s="330"/>
      <c r="J124" s="324"/>
      <c r="L124" s="330"/>
    </row>
    <row r="125" spans="1:12" s="337" customFormat="1" ht="24.95" customHeight="1">
      <c r="A125" s="473"/>
      <c r="B125" s="335" t="s">
        <v>358</v>
      </c>
      <c r="C125" s="336" t="s">
        <v>5485</v>
      </c>
      <c r="D125" s="380">
        <f>'CE MINISTERIALE 2019'!D125</f>
        <v>750000</v>
      </c>
      <c r="E125" s="311"/>
      <c r="F125" s="312"/>
      <c r="G125" s="330"/>
      <c r="H125" s="330"/>
      <c r="J125" s="324"/>
      <c r="L125" s="330"/>
    </row>
    <row r="126" spans="1:12" s="337" customFormat="1" ht="24.95" customHeight="1">
      <c r="A126" s="473"/>
      <c r="B126" s="335" t="s">
        <v>360</v>
      </c>
      <c r="C126" s="336" t="s">
        <v>5486</v>
      </c>
      <c r="D126" s="380">
        <f>'CE MINISTERIALE 2019'!D126</f>
        <v>2000000</v>
      </c>
      <c r="E126" s="311"/>
      <c r="F126" s="312"/>
      <c r="G126" s="330"/>
      <c r="H126" s="330"/>
      <c r="J126" s="324"/>
      <c r="L126" s="330"/>
    </row>
    <row r="127" spans="1:12" s="337" customFormat="1" ht="24.95" customHeight="1">
      <c r="A127" s="471" t="s">
        <v>296</v>
      </c>
      <c r="B127" s="331" t="s">
        <v>1242</v>
      </c>
      <c r="C127" s="332" t="s">
        <v>5487</v>
      </c>
      <c r="D127" s="327">
        <f>'CE MINISTERIALE 2019'!D127</f>
        <v>0</v>
      </c>
      <c r="E127" s="311"/>
      <c r="F127" s="329"/>
      <c r="G127" s="330"/>
      <c r="H127" s="330"/>
      <c r="J127" s="324"/>
      <c r="L127" s="330"/>
    </row>
    <row r="128" spans="1:12" s="337" customFormat="1" ht="24.95" customHeight="1">
      <c r="A128" s="345" t="s">
        <v>296</v>
      </c>
      <c r="B128" s="335" t="s">
        <v>1244</v>
      </c>
      <c r="C128" s="336" t="s">
        <v>5488</v>
      </c>
      <c r="D128" s="380">
        <f>'CE MINISTERIALE 2019'!D128</f>
        <v>0</v>
      </c>
      <c r="E128" s="311"/>
      <c r="F128" s="312"/>
      <c r="G128" s="330"/>
      <c r="H128" s="330"/>
      <c r="J128" s="324"/>
      <c r="L128" s="330"/>
    </row>
    <row r="129" spans="1:12" s="337" customFormat="1" ht="24.95" customHeight="1">
      <c r="A129" s="345" t="s">
        <v>296</v>
      </c>
      <c r="B129" s="335" t="s">
        <v>364</v>
      </c>
      <c r="C129" s="336" t="s">
        <v>5489</v>
      </c>
      <c r="D129" s="380">
        <f>'CE MINISTERIALE 2019'!D129</f>
        <v>0</v>
      </c>
      <c r="E129" s="311"/>
      <c r="F129" s="312"/>
      <c r="G129" s="330"/>
      <c r="H129" s="330"/>
      <c r="J129" s="324"/>
      <c r="L129" s="330"/>
    </row>
    <row r="130" spans="1:12" s="337" customFormat="1" ht="24.95" customHeight="1">
      <c r="A130" s="345" t="s">
        <v>296</v>
      </c>
      <c r="B130" s="335" t="s">
        <v>366</v>
      </c>
      <c r="C130" s="336" t="s">
        <v>5490</v>
      </c>
      <c r="D130" s="380">
        <f>'CE MINISTERIALE 2019'!D130</f>
        <v>0</v>
      </c>
      <c r="E130" s="311"/>
      <c r="F130" s="312"/>
      <c r="G130" s="330"/>
      <c r="H130" s="330"/>
      <c r="J130" s="324"/>
      <c r="L130" s="330"/>
    </row>
    <row r="131" spans="1:12" s="346" customFormat="1" ht="24.95" customHeight="1">
      <c r="A131" s="345" t="s">
        <v>296</v>
      </c>
      <c r="B131" s="335" t="s">
        <v>4527</v>
      </c>
      <c r="C131" s="336" t="s">
        <v>5491</v>
      </c>
      <c r="D131" s="380">
        <f>'CE MINISTERIALE 2019'!D131</f>
        <v>0</v>
      </c>
      <c r="E131" s="311"/>
      <c r="F131" s="311"/>
      <c r="G131" s="330"/>
      <c r="H131" s="330"/>
      <c r="J131" s="324"/>
      <c r="L131" s="330"/>
    </row>
    <row r="132" spans="1:12" s="337" customFormat="1" ht="24.95" customHeight="1">
      <c r="A132" s="345"/>
      <c r="B132" s="331" t="s">
        <v>368</v>
      </c>
      <c r="C132" s="332" t="s">
        <v>3609</v>
      </c>
      <c r="D132" s="327">
        <f>'CE MINISTERIALE 2019'!D132</f>
        <v>4410000</v>
      </c>
      <c r="E132" s="311"/>
      <c r="F132" s="329"/>
      <c r="G132" s="330"/>
      <c r="H132" s="330"/>
      <c r="J132" s="324"/>
      <c r="L132" s="330"/>
    </row>
    <row r="133" spans="1:12" s="337" customFormat="1" ht="24.95" customHeight="1">
      <c r="A133" s="345"/>
      <c r="B133" s="335" t="s">
        <v>370</v>
      </c>
      <c r="C133" s="336" t="s">
        <v>5492</v>
      </c>
      <c r="D133" s="380">
        <f>'CE MINISTERIALE 2019'!D133</f>
        <v>3810000</v>
      </c>
      <c r="E133" s="311"/>
      <c r="F133" s="312"/>
      <c r="G133" s="330"/>
      <c r="H133" s="330"/>
      <c r="J133" s="324"/>
      <c r="L133" s="330"/>
    </row>
    <row r="134" spans="1:12" s="337" customFormat="1" ht="24.95" customHeight="1">
      <c r="A134" s="345"/>
      <c r="B134" s="335" t="s">
        <v>372</v>
      </c>
      <c r="C134" s="336" t="s">
        <v>5493</v>
      </c>
      <c r="D134" s="380">
        <f>'CE MINISTERIALE 2019'!D134</f>
        <v>0</v>
      </c>
      <c r="E134" s="311"/>
      <c r="F134" s="312"/>
      <c r="G134" s="330"/>
      <c r="H134" s="330"/>
      <c r="J134" s="324"/>
      <c r="L134" s="330"/>
    </row>
    <row r="135" spans="1:12" s="337" customFormat="1" ht="24.95" customHeight="1">
      <c r="A135" s="345"/>
      <c r="B135" s="335" t="s">
        <v>374</v>
      </c>
      <c r="C135" s="336" t="s">
        <v>3610</v>
      </c>
      <c r="D135" s="380">
        <f>'CE MINISTERIALE 2019'!D135</f>
        <v>600000</v>
      </c>
      <c r="E135" s="311"/>
      <c r="F135" s="312"/>
      <c r="G135" s="330"/>
      <c r="H135" s="330"/>
      <c r="J135" s="324"/>
      <c r="L135" s="330"/>
    </row>
    <row r="136" spans="1:12" s="337" customFormat="1" ht="24.95" customHeight="1">
      <c r="A136" s="345"/>
      <c r="B136" s="331" t="s">
        <v>376</v>
      </c>
      <c r="C136" s="332" t="s">
        <v>3611</v>
      </c>
      <c r="D136" s="327">
        <f>'CE MINISTERIALE 2019'!D136</f>
        <v>11325000</v>
      </c>
      <c r="E136" s="311"/>
      <c r="F136" s="329"/>
      <c r="G136" s="330"/>
      <c r="H136" s="330"/>
      <c r="J136" s="324"/>
      <c r="L136" s="330"/>
    </row>
    <row r="137" spans="1:12" s="337" customFormat="1" ht="24.95" customHeight="1">
      <c r="A137" s="345"/>
      <c r="B137" s="335" t="s">
        <v>378</v>
      </c>
      <c r="C137" s="336" t="s">
        <v>5494</v>
      </c>
      <c r="D137" s="327">
        <f>'CE MINISTERIALE 2019'!D137</f>
        <v>3000000</v>
      </c>
      <c r="E137" s="311"/>
      <c r="F137" s="329"/>
      <c r="G137" s="330"/>
      <c r="H137" s="330"/>
      <c r="J137" s="324"/>
      <c r="L137" s="330"/>
    </row>
    <row r="138" spans="1:12" s="337" customFormat="1" ht="24.95" customHeight="1">
      <c r="A138" s="345"/>
      <c r="B138" s="338" t="s">
        <v>380</v>
      </c>
      <c r="C138" s="339" t="s">
        <v>3612</v>
      </c>
      <c r="D138" s="380">
        <f>'CE MINISTERIALE 2019'!D138</f>
        <v>0</v>
      </c>
      <c r="E138" s="311"/>
      <c r="F138" s="312"/>
      <c r="G138" s="330"/>
      <c r="H138" s="330"/>
      <c r="J138" s="324"/>
      <c r="L138" s="330"/>
    </row>
    <row r="139" spans="1:12" s="337" customFormat="1" ht="24.95" customHeight="1">
      <c r="A139" s="345"/>
      <c r="B139" s="338" t="s">
        <v>382</v>
      </c>
      <c r="C139" s="339" t="s">
        <v>3613</v>
      </c>
      <c r="D139" s="380">
        <f>'CE MINISTERIALE 2019'!D139</f>
        <v>0</v>
      </c>
      <c r="E139" s="311"/>
      <c r="F139" s="312"/>
      <c r="G139" s="330"/>
      <c r="H139" s="330"/>
      <c r="J139" s="324"/>
      <c r="L139" s="330"/>
    </row>
    <row r="140" spans="1:12" s="337" customFormat="1" ht="24.95" customHeight="1">
      <c r="A140" s="345"/>
      <c r="B140" s="338" t="s">
        <v>384</v>
      </c>
      <c r="C140" s="339" t="s">
        <v>3614</v>
      </c>
      <c r="D140" s="380">
        <f>'CE MINISTERIALE 2019'!D140</f>
        <v>3000000</v>
      </c>
      <c r="E140" s="311"/>
      <c r="F140" s="312"/>
      <c r="G140" s="330"/>
      <c r="H140" s="330"/>
      <c r="J140" s="324"/>
      <c r="L140" s="330"/>
    </row>
    <row r="141" spans="1:12" s="312" customFormat="1" ht="24.95" customHeight="1">
      <c r="A141" s="342"/>
      <c r="B141" s="335" t="s">
        <v>4529</v>
      </c>
      <c r="C141" s="336" t="s">
        <v>5495</v>
      </c>
      <c r="D141" s="380">
        <f>'CE MINISTERIALE 2019'!D141</f>
        <v>0</v>
      </c>
      <c r="E141" s="311"/>
      <c r="G141" s="330"/>
      <c r="H141" s="330"/>
      <c r="J141" s="324"/>
      <c r="L141" s="330"/>
    </row>
    <row r="142" spans="1:12" s="312" customFormat="1" ht="24.95" customHeight="1">
      <c r="A142" s="342"/>
      <c r="B142" s="335" t="s">
        <v>386</v>
      </c>
      <c r="C142" s="336" t="s">
        <v>5496</v>
      </c>
      <c r="D142" s="380">
        <f>'CE MINISTERIALE 2019'!D142</f>
        <v>8325000</v>
      </c>
      <c r="E142" s="311"/>
      <c r="G142" s="330"/>
      <c r="H142" s="330"/>
      <c r="J142" s="324"/>
      <c r="L142" s="330"/>
    </row>
    <row r="143" spans="1:12" s="312" customFormat="1" ht="24.95" customHeight="1">
      <c r="A143" s="342"/>
      <c r="B143" s="325" t="s">
        <v>387</v>
      </c>
      <c r="C143" s="326" t="s">
        <v>5497</v>
      </c>
      <c r="D143" s="327">
        <f>'CE MINISTERIALE 2019'!D143</f>
        <v>13950000</v>
      </c>
      <c r="E143" s="311"/>
      <c r="F143" s="329"/>
      <c r="G143" s="330"/>
      <c r="H143" s="330"/>
      <c r="J143" s="324"/>
      <c r="L143" s="330"/>
    </row>
    <row r="144" spans="1:12" s="312" customFormat="1" ht="24.95" customHeight="1">
      <c r="A144" s="342"/>
      <c r="B144" s="331" t="s">
        <v>389</v>
      </c>
      <c r="C144" s="332" t="s">
        <v>5498</v>
      </c>
      <c r="D144" s="380">
        <f>'CE MINISTERIALE 2019'!D144</f>
        <v>13500000</v>
      </c>
      <c r="E144" s="311"/>
      <c r="G144" s="330"/>
      <c r="H144" s="330"/>
      <c r="J144" s="324"/>
      <c r="L144" s="330"/>
    </row>
    <row r="145" spans="1:12" s="337" customFormat="1" ht="24.95" customHeight="1">
      <c r="A145" s="345"/>
      <c r="B145" s="331" t="s">
        <v>390</v>
      </c>
      <c r="C145" s="332" t="s">
        <v>5499</v>
      </c>
      <c r="D145" s="380">
        <f>'CE MINISTERIALE 2019'!D145</f>
        <v>150000</v>
      </c>
      <c r="E145" s="311"/>
      <c r="F145" s="312"/>
      <c r="G145" s="330"/>
      <c r="H145" s="330"/>
      <c r="J145" s="324"/>
      <c r="L145" s="330"/>
    </row>
    <row r="146" spans="1:12" s="337" customFormat="1" ht="24.95" customHeight="1">
      <c r="A146" s="345"/>
      <c r="B146" s="331" t="s">
        <v>392</v>
      </c>
      <c r="C146" s="332" t="s">
        <v>5500</v>
      </c>
      <c r="D146" s="380">
        <f>'CE MINISTERIALE 2019'!D146</f>
        <v>300000</v>
      </c>
      <c r="E146" s="311"/>
      <c r="F146" s="312"/>
      <c r="G146" s="330"/>
      <c r="H146" s="330"/>
      <c r="J146" s="324"/>
      <c r="L146" s="330"/>
    </row>
    <row r="147" spans="1:12" s="337" customFormat="1" ht="24.95" customHeight="1">
      <c r="A147" s="345"/>
      <c r="B147" s="325" t="s">
        <v>394</v>
      </c>
      <c r="C147" s="326" t="s">
        <v>3615</v>
      </c>
      <c r="D147" s="327">
        <f>'CE MINISTERIALE 2019'!D147</f>
        <v>25444000</v>
      </c>
      <c r="E147" s="311"/>
      <c r="F147" s="329"/>
      <c r="G147" s="330"/>
      <c r="H147" s="330"/>
      <c r="J147" s="324"/>
      <c r="L147" s="330"/>
    </row>
    <row r="148" spans="1:12" s="337" customFormat="1" ht="24.95" customHeight="1">
      <c r="A148" s="345"/>
      <c r="B148" s="331" t="s">
        <v>396</v>
      </c>
      <c r="C148" s="332" t="s">
        <v>3616</v>
      </c>
      <c r="D148" s="380">
        <f>'CE MINISTERIALE 2019'!D148</f>
        <v>0</v>
      </c>
      <c r="E148" s="311"/>
      <c r="F148" s="312"/>
      <c r="G148" s="330"/>
      <c r="H148" s="330"/>
      <c r="J148" s="324"/>
      <c r="L148" s="330"/>
    </row>
    <row r="149" spans="1:12" s="337" customFormat="1" ht="24.95" customHeight="1">
      <c r="A149" s="345"/>
      <c r="B149" s="331" t="s">
        <v>202</v>
      </c>
      <c r="C149" s="332" t="s">
        <v>3617</v>
      </c>
      <c r="D149" s="380">
        <f>'CE MINISTERIALE 2019'!D149</f>
        <v>23817000</v>
      </c>
      <c r="E149" s="311"/>
      <c r="F149" s="312"/>
      <c r="G149" s="330"/>
      <c r="H149" s="330"/>
      <c r="J149" s="324"/>
      <c r="L149" s="330"/>
    </row>
    <row r="150" spans="1:12" s="337" customFormat="1" ht="24.95" customHeight="1">
      <c r="A150" s="345"/>
      <c r="B150" s="331" t="s">
        <v>204</v>
      </c>
      <c r="C150" s="332" t="s">
        <v>3618</v>
      </c>
      <c r="D150" s="380">
        <f>'CE MINISTERIALE 2019'!D150</f>
        <v>1309000</v>
      </c>
      <c r="E150" s="311"/>
      <c r="F150" s="312"/>
      <c r="G150" s="330"/>
      <c r="H150" s="330"/>
      <c r="J150" s="324"/>
      <c r="L150" s="330"/>
    </row>
    <row r="151" spans="1:12" s="337" customFormat="1" ht="24.95" customHeight="1">
      <c r="A151" s="345"/>
      <c r="B151" s="331" t="s">
        <v>206</v>
      </c>
      <c r="C151" s="332" t="s">
        <v>3619</v>
      </c>
      <c r="D151" s="380">
        <f>'CE MINISTERIALE 2019'!D151</f>
        <v>55000</v>
      </c>
      <c r="E151" s="311"/>
      <c r="F151" s="312"/>
      <c r="G151" s="330"/>
      <c r="H151" s="330"/>
      <c r="J151" s="324"/>
      <c r="L151" s="330"/>
    </row>
    <row r="152" spans="1:12" s="337" customFormat="1" ht="24.95" customHeight="1">
      <c r="A152" s="345"/>
      <c r="B152" s="331" t="s">
        <v>208</v>
      </c>
      <c r="C152" s="332" t="s">
        <v>3620</v>
      </c>
      <c r="D152" s="380">
        <f>'CE MINISTERIALE 2019'!D152</f>
        <v>12000</v>
      </c>
      <c r="E152" s="311"/>
      <c r="F152" s="312"/>
      <c r="G152" s="330"/>
      <c r="H152" s="330"/>
      <c r="J152" s="324"/>
      <c r="L152" s="330"/>
    </row>
    <row r="153" spans="1:12" s="337" customFormat="1" ht="24.95" customHeight="1">
      <c r="A153" s="345"/>
      <c r="B153" s="331" t="s">
        <v>210</v>
      </c>
      <c r="C153" s="332" t="s">
        <v>3621</v>
      </c>
      <c r="D153" s="380">
        <f>'CE MINISTERIALE 2019'!D153</f>
        <v>251000</v>
      </c>
      <c r="E153" s="311"/>
      <c r="F153" s="312"/>
      <c r="G153" s="330"/>
      <c r="H153" s="330"/>
      <c r="J153" s="324"/>
      <c r="L153" s="330"/>
    </row>
    <row r="154" spans="1:12" s="337" customFormat="1" ht="24.95" customHeight="1">
      <c r="A154" s="345"/>
      <c r="B154" s="325" t="s">
        <v>212</v>
      </c>
      <c r="C154" s="326" t="s">
        <v>3622</v>
      </c>
      <c r="D154" s="380">
        <f>'CE MINISTERIALE 2019'!D154</f>
        <v>0</v>
      </c>
      <c r="E154" s="311"/>
      <c r="F154" s="312"/>
      <c r="G154" s="330"/>
      <c r="H154" s="330"/>
      <c r="J154" s="324"/>
      <c r="L154" s="330"/>
    </row>
    <row r="155" spans="1:12" s="337" customFormat="1" ht="24.95" customHeight="1">
      <c r="A155" s="345"/>
      <c r="B155" s="325" t="s">
        <v>214</v>
      </c>
      <c r="C155" s="326" t="s">
        <v>3623</v>
      </c>
      <c r="D155" s="327">
        <f>'CE MINISTERIALE 2019'!D155</f>
        <v>4413000</v>
      </c>
      <c r="E155" s="311"/>
      <c r="F155" s="329"/>
      <c r="G155" s="330"/>
      <c r="H155" s="330"/>
      <c r="J155" s="324"/>
      <c r="L155" s="330"/>
    </row>
    <row r="156" spans="1:12" s="337" customFormat="1" ht="24.95" customHeight="1">
      <c r="A156" s="345"/>
      <c r="B156" s="331" t="s">
        <v>216</v>
      </c>
      <c r="C156" s="332" t="s">
        <v>5501</v>
      </c>
      <c r="D156" s="380">
        <f>'CE MINISTERIALE 2019'!D156</f>
        <v>228000</v>
      </c>
      <c r="E156" s="311"/>
      <c r="F156" s="312"/>
      <c r="G156" s="330"/>
      <c r="H156" s="330"/>
      <c r="J156" s="324"/>
      <c r="L156" s="330"/>
    </row>
    <row r="157" spans="1:12" s="337" customFormat="1" ht="24.95" customHeight="1">
      <c r="A157" s="345"/>
      <c r="B157" s="331" t="s">
        <v>218</v>
      </c>
      <c r="C157" s="332" t="s">
        <v>3624</v>
      </c>
      <c r="D157" s="380">
        <f>'CE MINISTERIALE 2019'!D157</f>
        <v>930000</v>
      </c>
      <c r="E157" s="311"/>
      <c r="F157" s="312"/>
      <c r="G157" s="330"/>
      <c r="H157" s="330"/>
      <c r="J157" s="324"/>
      <c r="L157" s="330"/>
    </row>
    <row r="158" spans="1:12" s="337" customFormat="1" ht="24.95" customHeight="1">
      <c r="A158" s="345"/>
      <c r="B158" s="331" t="s">
        <v>220</v>
      </c>
      <c r="C158" s="332" t="s">
        <v>3625</v>
      </c>
      <c r="D158" s="380">
        <f>'CE MINISTERIALE 2019'!D158</f>
        <v>3255000</v>
      </c>
      <c r="E158" s="311"/>
      <c r="F158" s="312"/>
      <c r="G158" s="330"/>
      <c r="H158" s="330"/>
      <c r="J158" s="324"/>
      <c r="L158" s="330"/>
    </row>
    <row r="159" spans="1:12" s="337" customFormat="1" ht="24.95" customHeight="1">
      <c r="A159" s="345"/>
      <c r="B159" s="325" t="s">
        <v>222</v>
      </c>
      <c r="C159" s="326" t="s">
        <v>3626</v>
      </c>
      <c r="D159" s="327">
        <f>'CE MINISTERIALE 2019'!D159</f>
        <v>1473759561.1900001</v>
      </c>
      <c r="E159" s="311"/>
      <c r="F159" s="329"/>
      <c r="G159" s="330"/>
      <c r="H159" s="330"/>
      <c r="J159" s="324"/>
      <c r="L159" s="330"/>
    </row>
    <row r="160" spans="1:12" s="337" customFormat="1" ht="24.95" customHeight="1">
      <c r="A160" s="345"/>
      <c r="B160" s="338"/>
      <c r="C160" s="347" t="s">
        <v>3627</v>
      </c>
      <c r="D160" s="327">
        <f>'CE MINISTERIALE 2019'!D160</f>
        <v>0</v>
      </c>
      <c r="E160" s="311"/>
      <c r="F160" s="312"/>
      <c r="G160" s="330"/>
      <c r="H160" s="330"/>
      <c r="J160" s="324"/>
      <c r="L160" s="330"/>
    </row>
    <row r="161" spans="1:12" s="337" customFormat="1" ht="24.95" customHeight="1">
      <c r="A161" s="345"/>
      <c r="B161" s="325" t="s">
        <v>225</v>
      </c>
      <c r="C161" s="326" t="s">
        <v>3628</v>
      </c>
      <c r="D161" s="327">
        <f>'CE MINISTERIALE 2019'!D161</f>
        <v>233680561.43000001</v>
      </c>
      <c r="E161" s="311"/>
      <c r="F161" s="329"/>
      <c r="G161" s="330"/>
      <c r="H161" s="330"/>
      <c r="J161" s="324"/>
      <c r="L161" s="330"/>
    </row>
    <row r="162" spans="1:12" s="337" customFormat="1" ht="24.95" customHeight="1">
      <c r="A162" s="345"/>
      <c r="B162" s="331" t="s">
        <v>227</v>
      </c>
      <c r="C162" s="332" t="s">
        <v>5502</v>
      </c>
      <c r="D162" s="327">
        <f>'CE MINISTERIALE 2019'!D162</f>
        <v>214957561.43000001</v>
      </c>
      <c r="E162" s="311"/>
      <c r="F162" s="329"/>
      <c r="G162" s="330"/>
      <c r="H162" s="330"/>
      <c r="J162" s="324"/>
      <c r="L162" s="330"/>
    </row>
    <row r="163" spans="1:12" s="337" customFormat="1" ht="24.95" customHeight="1">
      <c r="A163" s="345"/>
      <c r="B163" s="335" t="s">
        <v>998</v>
      </c>
      <c r="C163" s="336" t="s">
        <v>3629</v>
      </c>
      <c r="D163" s="348">
        <f>'CE MINISTERIALE 2019'!D163</f>
        <v>110907141.85000001</v>
      </c>
      <c r="E163" s="311"/>
      <c r="F163" s="329"/>
      <c r="G163" s="330"/>
      <c r="H163" s="330"/>
      <c r="J163" s="324"/>
      <c r="L163" s="330"/>
    </row>
    <row r="164" spans="1:12" s="312" customFormat="1" ht="24.95" customHeight="1">
      <c r="A164" s="342"/>
      <c r="B164" s="338" t="s">
        <v>1000</v>
      </c>
      <c r="C164" s="339" t="s">
        <v>3630</v>
      </c>
      <c r="D164" s="380">
        <f>'CE MINISTERIALE 2019'!D164</f>
        <v>107721141.85000001</v>
      </c>
      <c r="E164" s="311"/>
      <c r="G164" s="330"/>
      <c r="H164" s="330"/>
      <c r="J164" s="324"/>
      <c r="L164" s="330"/>
    </row>
    <row r="165" spans="1:12" s="312" customFormat="1" ht="24.95" customHeight="1">
      <c r="A165" s="342"/>
      <c r="B165" s="338" t="s">
        <v>1002</v>
      </c>
      <c r="C165" s="339" t="s">
        <v>3631</v>
      </c>
      <c r="D165" s="380">
        <f>'CE MINISTERIALE 2019'!D165</f>
        <v>1527000</v>
      </c>
      <c r="E165" s="311"/>
      <c r="G165" s="330"/>
      <c r="H165" s="330"/>
      <c r="J165" s="324"/>
      <c r="L165" s="330"/>
    </row>
    <row r="166" spans="1:12" s="312" customFormat="1" ht="24.95" customHeight="1">
      <c r="A166" s="342"/>
      <c r="B166" s="338" t="s">
        <v>4534</v>
      </c>
      <c r="C166" s="339" t="s">
        <v>5503</v>
      </c>
      <c r="D166" s="380">
        <f>'CE MINISTERIALE 2019'!D166</f>
        <v>1659000</v>
      </c>
      <c r="E166" s="311"/>
      <c r="G166" s="330"/>
      <c r="H166" s="330"/>
      <c r="J166" s="324"/>
      <c r="L166" s="330"/>
    </row>
    <row r="167" spans="1:12" s="312" customFormat="1" ht="24.95" customHeight="1">
      <c r="A167" s="345"/>
      <c r="B167" s="338" t="s">
        <v>1004</v>
      </c>
      <c r="C167" s="339" t="s">
        <v>3632</v>
      </c>
      <c r="D167" s="348">
        <f>'CE MINISTERIALE 2019'!D167</f>
        <v>0</v>
      </c>
      <c r="E167" s="311"/>
      <c r="F167" s="329"/>
      <c r="G167" s="330"/>
      <c r="H167" s="330"/>
      <c r="J167" s="324"/>
      <c r="L167" s="330"/>
    </row>
    <row r="168" spans="1:12" s="311" customFormat="1" ht="24.95" customHeight="1">
      <c r="A168" s="342" t="s">
        <v>296</v>
      </c>
      <c r="B168" s="338" t="s">
        <v>4537</v>
      </c>
      <c r="C168" s="339" t="s">
        <v>5504</v>
      </c>
      <c r="D168" s="380">
        <f>'CE MINISTERIALE 2019'!D168</f>
        <v>0</v>
      </c>
      <c r="G168" s="330"/>
      <c r="H168" s="330"/>
      <c r="J168" s="324"/>
      <c r="L168" s="330"/>
    </row>
    <row r="169" spans="1:12" s="311" customFormat="1" ht="24.95" customHeight="1">
      <c r="A169" s="342" t="s">
        <v>1498</v>
      </c>
      <c r="B169" s="338" t="s">
        <v>4539</v>
      </c>
      <c r="C169" s="339" t="s">
        <v>5505</v>
      </c>
      <c r="D169" s="380">
        <f>'CE MINISTERIALE 2019'!D169</f>
        <v>0</v>
      </c>
      <c r="G169" s="330"/>
      <c r="H169" s="330"/>
      <c r="J169" s="324"/>
      <c r="L169" s="330"/>
    </row>
    <row r="170" spans="1:12" s="311" customFormat="1" ht="24.95" customHeight="1">
      <c r="A170" s="342"/>
      <c r="B170" s="338" t="s">
        <v>4541</v>
      </c>
      <c r="C170" s="339" t="s">
        <v>5506</v>
      </c>
      <c r="D170" s="380">
        <f>'CE MINISTERIALE 2019'!D170</f>
        <v>0</v>
      </c>
      <c r="G170" s="330"/>
      <c r="H170" s="330"/>
      <c r="J170" s="324"/>
      <c r="L170" s="330"/>
    </row>
    <row r="171" spans="1:12" s="337" customFormat="1" ht="24.95" customHeight="1">
      <c r="A171" s="345"/>
      <c r="B171" s="335" t="s">
        <v>1005</v>
      </c>
      <c r="C171" s="336" t="s">
        <v>3633</v>
      </c>
      <c r="D171" s="348">
        <f>'CE MINISTERIALE 2019'!D171</f>
        <v>560419.57999999996</v>
      </c>
      <c r="E171" s="311"/>
      <c r="F171" s="329"/>
      <c r="G171" s="330"/>
      <c r="H171" s="330"/>
      <c r="J171" s="324"/>
      <c r="L171" s="330"/>
    </row>
    <row r="172" spans="1:12" s="337" customFormat="1" ht="24.95" customHeight="1">
      <c r="A172" s="345" t="s">
        <v>296</v>
      </c>
      <c r="B172" s="338" t="s">
        <v>1007</v>
      </c>
      <c r="C172" s="339" t="s">
        <v>3634</v>
      </c>
      <c r="D172" s="380">
        <f>'CE MINISTERIALE 2019'!D172</f>
        <v>0</v>
      </c>
      <c r="E172" s="311"/>
      <c r="F172" s="312"/>
      <c r="G172" s="330"/>
      <c r="H172" s="330"/>
      <c r="J172" s="324"/>
      <c r="L172" s="330"/>
    </row>
    <row r="173" spans="1:12" s="337" customFormat="1" ht="24.95" customHeight="1">
      <c r="A173" s="345" t="s">
        <v>1498</v>
      </c>
      <c r="B173" s="338" t="s">
        <v>1009</v>
      </c>
      <c r="C173" s="339" t="s">
        <v>3635</v>
      </c>
      <c r="D173" s="380">
        <f>'CE MINISTERIALE 2019'!D173</f>
        <v>560419.57999999996</v>
      </c>
      <c r="E173" s="311"/>
      <c r="F173" s="312"/>
      <c r="G173" s="330"/>
      <c r="H173" s="330"/>
      <c r="J173" s="324"/>
      <c r="L173" s="330"/>
    </row>
    <row r="174" spans="1:12" s="337" customFormat="1" ht="24.95" customHeight="1">
      <c r="A174" s="345"/>
      <c r="B174" s="338" t="s">
        <v>1011</v>
      </c>
      <c r="C174" s="339" t="s">
        <v>3636</v>
      </c>
      <c r="D174" s="380">
        <f>'CE MINISTERIALE 2019'!D174</f>
        <v>0</v>
      </c>
      <c r="E174" s="311"/>
      <c r="F174" s="312"/>
      <c r="G174" s="330"/>
      <c r="H174" s="330"/>
      <c r="J174" s="324"/>
      <c r="L174" s="330"/>
    </row>
    <row r="175" spans="1:12" s="337" customFormat="1" ht="24.95" customHeight="1">
      <c r="A175" s="345"/>
      <c r="B175" s="335" t="s">
        <v>1013</v>
      </c>
      <c r="C175" s="336" t="s">
        <v>3637</v>
      </c>
      <c r="D175" s="348">
        <f>'CE MINISTERIALE 2019'!D175</f>
        <v>78724000</v>
      </c>
      <c r="E175" s="346"/>
      <c r="F175" s="330"/>
      <c r="G175" s="330"/>
      <c r="H175" s="330"/>
      <c r="J175" s="324"/>
      <c r="L175" s="330"/>
    </row>
    <row r="176" spans="1:12" s="337" customFormat="1" ht="24.95" customHeight="1">
      <c r="A176" s="345"/>
      <c r="B176" s="338" t="s">
        <v>1015</v>
      </c>
      <c r="C176" s="339" t="s">
        <v>3638</v>
      </c>
      <c r="D176" s="380">
        <f>'CE MINISTERIALE 2019'!D176</f>
        <v>53595000</v>
      </c>
      <c r="E176" s="311"/>
      <c r="F176" s="312"/>
      <c r="G176" s="330"/>
      <c r="H176" s="330"/>
      <c r="J176" s="324"/>
      <c r="L176" s="330"/>
    </row>
    <row r="177" spans="1:12" s="337" customFormat="1" ht="24.95" customHeight="1">
      <c r="A177" s="345"/>
      <c r="B177" s="338" t="s">
        <v>1017</v>
      </c>
      <c r="C177" s="339" t="s">
        <v>3639</v>
      </c>
      <c r="D177" s="380">
        <f>'CE MINISTERIALE 2019'!D177</f>
        <v>3029000</v>
      </c>
      <c r="E177" s="311"/>
      <c r="F177" s="312"/>
      <c r="G177" s="330"/>
      <c r="H177" s="330"/>
      <c r="J177" s="324"/>
      <c r="L177" s="330"/>
    </row>
    <row r="178" spans="1:12" s="337" customFormat="1" ht="24.95" customHeight="1">
      <c r="A178" s="345"/>
      <c r="B178" s="338" t="s">
        <v>1019</v>
      </c>
      <c r="C178" s="339" t="s">
        <v>3640</v>
      </c>
      <c r="D178" s="380">
        <f>'CE MINISTERIALE 2019'!D178</f>
        <v>22100000</v>
      </c>
      <c r="E178" s="311"/>
      <c r="F178" s="312"/>
      <c r="G178" s="330"/>
      <c r="H178" s="330"/>
      <c r="J178" s="324"/>
      <c r="L178" s="330"/>
    </row>
    <row r="179" spans="1:12" s="337" customFormat="1" ht="24.95" customHeight="1">
      <c r="A179" s="345"/>
      <c r="B179" s="335" t="s">
        <v>1021</v>
      </c>
      <c r="C179" s="336" t="s">
        <v>3641</v>
      </c>
      <c r="D179" s="380">
        <f>'CE MINISTERIALE 2019'!D179</f>
        <v>806000</v>
      </c>
      <c r="E179" s="346"/>
      <c r="G179" s="330"/>
      <c r="H179" s="330"/>
      <c r="J179" s="324"/>
      <c r="L179" s="330"/>
    </row>
    <row r="180" spans="1:12" s="337" customFormat="1" ht="24.95" customHeight="1">
      <c r="A180" s="345"/>
      <c r="B180" s="335" t="s">
        <v>1023</v>
      </c>
      <c r="C180" s="336" t="s">
        <v>3642</v>
      </c>
      <c r="D180" s="380">
        <f>'CE MINISTERIALE 2019'!D180</f>
        <v>8650000</v>
      </c>
      <c r="E180" s="346"/>
      <c r="G180" s="330"/>
      <c r="H180" s="330"/>
      <c r="J180" s="324"/>
      <c r="L180" s="330"/>
    </row>
    <row r="181" spans="1:12" s="337" customFormat="1" ht="24.95" customHeight="1">
      <c r="A181" s="345"/>
      <c r="B181" s="335" t="s">
        <v>1025</v>
      </c>
      <c r="C181" s="336" t="s">
        <v>3643</v>
      </c>
      <c r="D181" s="380">
        <f>'CE MINISTERIALE 2019'!D181</f>
        <v>120000</v>
      </c>
      <c r="E181" s="346"/>
      <c r="G181" s="330"/>
      <c r="H181" s="330"/>
      <c r="J181" s="324"/>
      <c r="L181" s="330"/>
    </row>
    <row r="182" spans="1:12" s="337" customFormat="1" ht="24.95" customHeight="1">
      <c r="A182" s="345"/>
      <c r="B182" s="335" t="s">
        <v>1027</v>
      </c>
      <c r="C182" s="336" t="s">
        <v>5507</v>
      </c>
      <c r="D182" s="380">
        <f>'CE MINISTERIALE 2019'!D182</f>
        <v>40000</v>
      </c>
      <c r="E182" s="346"/>
      <c r="G182" s="330"/>
      <c r="H182" s="330"/>
      <c r="J182" s="324"/>
      <c r="L182" s="330"/>
    </row>
    <row r="183" spans="1:12" s="337" customFormat="1" ht="24.95" customHeight="1">
      <c r="A183" s="345"/>
      <c r="B183" s="335" t="s">
        <v>1029</v>
      </c>
      <c r="C183" s="336" t="s">
        <v>5508</v>
      </c>
      <c r="D183" s="380">
        <f>'CE MINISTERIALE 2019'!D183</f>
        <v>15150000</v>
      </c>
      <c r="E183" s="346"/>
      <c r="G183" s="330"/>
      <c r="H183" s="330"/>
      <c r="J183" s="324"/>
      <c r="L183" s="330"/>
    </row>
    <row r="184" spans="1:12" s="337" customFormat="1" ht="24.95" customHeight="1">
      <c r="A184" s="345" t="s">
        <v>296</v>
      </c>
      <c r="B184" s="335" t="s">
        <v>1031</v>
      </c>
      <c r="C184" s="336" t="s">
        <v>5509</v>
      </c>
      <c r="D184" s="348">
        <f>'CE MINISTERIALE 2019'!D184</f>
        <v>0</v>
      </c>
      <c r="E184" s="346"/>
      <c r="J184" s="324"/>
      <c r="L184" s="330"/>
    </row>
    <row r="185" spans="1:12" s="346" customFormat="1" ht="24.95" customHeight="1">
      <c r="A185" s="345" t="s">
        <v>296</v>
      </c>
      <c r="B185" s="335" t="s">
        <v>4543</v>
      </c>
      <c r="C185" s="336" t="s">
        <v>5510</v>
      </c>
      <c r="D185" s="380">
        <f>'CE MINISTERIALE 2019'!D185</f>
        <v>0</v>
      </c>
      <c r="J185" s="324"/>
      <c r="L185" s="330"/>
    </row>
    <row r="186" spans="1:12" s="346" customFormat="1" ht="24.95" customHeight="1">
      <c r="A186" s="474"/>
      <c r="B186" s="349"/>
      <c r="C186" s="350"/>
      <c r="D186" s="351">
        <f>'CE MINISTERIALE 2019'!D186</f>
        <v>0</v>
      </c>
      <c r="J186" s="324"/>
      <c r="L186" s="330"/>
    </row>
    <row r="187" spans="1:12" s="346" customFormat="1" ht="24.95" customHeight="1">
      <c r="A187" s="345" t="s">
        <v>296</v>
      </c>
      <c r="B187" s="335" t="s">
        <v>4545</v>
      </c>
      <c r="C187" s="336" t="s">
        <v>5511</v>
      </c>
      <c r="D187" s="380">
        <f>'CE MINISTERIALE 2019'!D187</f>
        <v>0</v>
      </c>
      <c r="J187" s="324"/>
      <c r="L187" s="330"/>
    </row>
    <row r="188" spans="1:12" s="346" customFormat="1" ht="24.95" customHeight="1">
      <c r="A188" s="345" t="s">
        <v>296</v>
      </c>
      <c r="B188" s="335" t="s">
        <v>4547</v>
      </c>
      <c r="C188" s="336" t="s">
        <v>5512</v>
      </c>
      <c r="D188" s="380">
        <f>'CE MINISTERIALE 2019'!D188</f>
        <v>0</v>
      </c>
      <c r="J188" s="324"/>
      <c r="L188" s="330"/>
    </row>
    <row r="189" spans="1:12" s="346" customFormat="1" ht="24.95" customHeight="1">
      <c r="A189" s="345" t="s">
        <v>296</v>
      </c>
      <c r="B189" s="335" t="s">
        <v>4549</v>
      </c>
      <c r="C189" s="336" t="s">
        <v>5513</v>
      </c>
      <c r="D189" s="380">
        <f>'CE MINISTERIALE 2019'!D189</f>
        <v>0</v>
      </c>
      <c r="J189" s="324"/>
      <c r="L189" s="330"/>
    </row>
    <row r="190" spans="1:12" s="346" customFormat="1" ht="24.95" customHeight="1">
      <c r="A190" s="345" t="s">
        <v>296</v>
      </c>
      <c r="B190" s="335" t="s">
        <v>4551</v>
      </c>
      <c r="C190" s="336" t="s">
        <v>5514</v>
      </c>
      <c r="D190" s="380">
        <f>'CE MINISTERIALE 2019'!D190</f>
        <v>0</v>
      </c>
      <c r="J190" s="324"/>
      <c r="L190" s="330"/>
    </row>
    <row r="191" spans="1:12" s="346" customFormat="1" ht="24.95" customHeight="1">
      <c r="A191" s="345" t="s">
        <v>296</v>
      </c>
      <c r="B191" s="335" t="s">
        <v>4553</v>
      </c>
      <c r="C191" s="336" t="s">
        <v>5515</v>
      </c>
      <c r="D191" s="380">
        <f>'CE MINISTERIALE 2019'!D191</f>
        <v>0</v>
      </c>
      <c r="J191" s="324"/>
      <c r="L191" s="330"/>
    </row>
    <row r="192" spans="1:12" s="346" customFormat="1" ht="24.95" customHeight="1">
      <c r="A192" s="345" t="s">
        <v>296</v>
      </c>
      <c r="B192" s="335" t="s">
        <v>4555</v>
      </c>
      <c r="C192" s="336" t="s">
        <v>5516</v>
      </c>
      <c r="D192" s="380">
        <f>'CE MINISTERIALE 2019'!D192</f>
        <v>0</v>
      </c>
      <c r="J192" s="324"/>
      <c r="L192" s="330"/>
    </row>
    <row r="193" spans="1:12" s="337" customFormat="1" ht="24.95" customHeight="1">
      <c r="A193" s="345"/>
      <c r="B193" s="331" t="s">
        <v>1033</v>
      </c>
      <c r="C193" s="332" t="s">
        <v>5517</v>
      </c>
      <c r="D193" s="327">
        <f>'CE MINISTERIALE 2019'!D193</f>
        <v>18723000</v>
      </c>
      <c r="E193" s="311"/>
      <c r="F193" s="329"/>
      <c r="G193" s="330"/>
      <c r="H193" s="330"/>
      <c r="J193" s="324"/>
      <c r="L193" s="330"/>
    </row>
    <row r="194" spans="1:12" s="337" customFormat="1" ht="24.95" customHeight="1">
      <c r="A194" s="345"/>
      <c r="B194" s="335" t="s">
        <v>1035</v>
      </c>
      <c r="C194" s="336" t="s">
        <v>3644</v>
      </c>
      <c r="D194" s="380">
        <f>'CE MINISTERIALE 2019'!D194</f>
        <v>4922000</v>
      </c>
      <c r="E194" s="311"/>
      <c r="F194" s="312"/>
      <c r="G194" s="330"/>
      <c r="H194" s="330"/>
      <c r="J194" s="324"/>
      <c r="L194" s="330"/>
    </row>
    <row r="195" spans="1:12" s="337" customFormat="1" ht="24.95" customHeight="1">
      <c r="A195" s="345"/>
      <c r="B195" s="335" t="s">
        <v>1037</v>
      </c>
      <c r="C195" s="336" t="s">
        <v>3645</v>
      </c>
      <c r="D195" s="380">
        <f>'CE MINISTERIALE 2019'!D195</f>
        <v>3596000</v>
      </c>
      <c r="E195" s="311"/>
      <c r="F195" s="312"/>
      <c r="G195" s="330"/>
      <c r="H195" s="330"/>
      <c r="J195" s="324"/>
      <c r="L195" s="330"/>
    </row>
    <row r="196" spans="1:12" s="337" customFormat="1" ht="24.95" customHeight="1">
      <c r="A196" s="345"/>
      <c r="B196" s="335" t="s">
        <v>1039</v>
      </c>
      <c r="C196" s="336" t="s">
        <v>3646</v>
      </c>
      <c r="D196" s="380">
        <f>'CE MINISTERIALE 2019'!D196</f>
        <v>5160000</v>
      </c>
      <c r="E196" s="311"/>
      <c r="F196" s="312"/>
      <c r="G196" s="330"/>
      <c r="H196" s="330"/>
      <c r="J196" s="324"/>
      <c r="L196" s="330"/>
    </row>
    <row r="197" spans="1:12" s="337" customFormat="1" ht="24.95" customHeight="1">
      <c r="A197" s="345"/>
      <c r="B197" s="335" t="s">
        <v>1615</v>
      </c>
      <c r="C197" s="336" t="s">
        <v>5518</v>
      </c>
      <c r="D197" s="380">
        <f>'CE MINISTERIALE 2019'!D197</f>
        <v>1645000</v>
      </c>
      <c r="E197" s="311"/>
      <c r="F197" s="312"/>
      <c r="G197" s="330"/>
      <c r="H197" s="330"/>
      <c r="J197" s="324"/>
      <c r="L197" s="330"/>
    </row>
    <row r="198" spans="1:12" s="337" customFormat="1" ht="24.95" customHeight="1">
      <c r="A198" s="345"/>
      <c r="B198" s="335" t="s">
        <v>1617</v>
      </c>
      <c r="C198" s="336" t="s">
        <v>3647</v>
      </c>
      <c r="D198" s="380">
        <f>'CE MINISTERIALE 2019'!D198</f>
        <v>3075000</v>
      </c>
      <c r="E198" s="311"/>
      <c r="F198" s="312"/>
      <c r="G198" s="330"/>
      <c r="H198" s="330"/>
      <c r="J198" s="324"/>
      <c r="L198" s="330"/>
    </row>
    <row r="199" spans="1:12" s="337" customFormat="1" ht="24.95" customHeight="1">
      <c r="A199" s="345"/>
      <c r="B199" s="335" t="s">
        <v>1619</v>
      </c>
      <c r="C199" s="336" t="s">
        <v>5519</v>
      </c>
      <c r="D199" s="380">
        <f>'CE MINISTERIALE 2019'!D199</f>
        <v>325000</v>
      </c>
      <c r="E199" s="311"/>
      <c r="F199" s="312"/>
      <c r="G199" s="330"/>
      <c r="H199" s="330"/>
      <c r="J199" s="324"/>
      <c r="L199" s="330"/>
    </row>
    <row r="200" spans="1:12" s="337" customFormat="1" ht="24.95" customHeight="1">
      <c r="A200" s="345" t="s">
        <v>296</v>
      </c>
      <c r="B200" s="335" t="s">
        <v>1621</v>
      </c>
      <c r="C200" s="336" t="s">
        <v>5520</v>
      </c>
      <c r="D200" s="380">
        <f>'CE MINISTERIALE 2019'!D200</f>
        <v>0</v>
      </c>
      <c r="E200" s="311"/>
      <c r="F200" s="312"/>
      <c r="G200" s="330"/>
      <c r="H200" s="330"/>
      <c r="J200" s="324"/>
      <c r="L200" s="330"/>
    </row>
    <row r="201" spans="1:12" s="337" customFormat="1" ht="24.95" customHeight="1">
      <c r="A201" s="345"/>
      <c r="B201" s="325" t="s">
        <v>1623</v>
      </c>
      <c r="C201" s="326" t="s">
        <v>3648</v>
      </c>
      <c r="D201" s="327">
        <f>'CE MINISTERIALE 2019'!D201</f>
        <v>438960499.75999999</v>
      </c>
      <c r="E201" s="311"/>
      <c r="F201" s="329"/>
      <c r="G201" s="330"/>
      <c r="H201" s="330"/>
      <c r="J201" s="324"/>
      <c r="L201" s="330"/>
    </row>
    <row r="202" spans="1:12" s="337" customFormat="1" ht="24.95" customHeight="1">
      <c r="A202" s="345"/>
      <c r="B202" s="331" t="s">
        <v>1625</v>
      </c>
      <c r="C202" s="332" t="s">
        <v>5521</v>
      </c>
      <c r="D202" s="327">
        <f>'CE MINISTERIALE 2019'!D202</f>
        <v>366884995.75999999</v>
      </c>
      <c r="E202" s="311"/>
      <c r="F202" s="329"/>
      <c r="G202" s="330"/>
      <c r="H202" s="330"/>
      <c r="J202" s="324"/>
      <c r="L202" s="330"/>
    </row>
    <row r="203" spans="1:12" s="337" customFormat="1" ht="24.95" customHeight="1">
      <c r="A203" s="345"/>
      <c r="B203" s="331" t="s">
        <v>1627</v>
      </c>
      <c r="C203" s="332" t="s">
        <v>5522</v>
      </c>
      <c r="D203" s="327">
        <f>'CE MINISTERIALE 2019'!D203</f>
        <v>69015454.060000002</v>
      </c>
      <c r="E203" s="311"/>
      <c r="F203" s="329"/>
      <c r="G203" s="330"/>
      <c r="H203" s="330"/>
      <c r="J203" s="324"/>
      <c r="L203" s="330"/>
    </row>
    <row r="204" spans="1:12" s="337" customFormat="1" ht="24.95" customHeight="1">
      <c r="A204" s="345"/>
      <c r="B204" s="335" t="s">
        <v>1629</v>
      </c>
      <c r="C204" s="336" t="s">
        <v>3649</v>
      </c>
      <c r="D204" s="327">
        <f>'CE MINISTERIALE 2019'!D204</f>
        <v>68832200</v>
      </c>
      <c r="E204" s="311"/>
      <c r="F204" s="329"/>
      <c r="G204" s="330"/>
      <c r="H204" s="330"/>
      <c r="J204" s="324"/>
      <c r="L204" s="330"/>
    </row>
    <row r="205" spans="1:12" s="337" customFormat="1" ht="24.95" customHeight="1">
      <c r="A205" s="345"/>
      <c r="B205" s="335" t="s">
        <v>1630</v>
      </c>
      <c r="C205" s="336" t="s">
        <v>3650</v>
      </c>
      <c r="D205" s="380">
        <f>'CE MINISTERIALE 2019'!D205</f>
        <v>45027000</v>
      </c>
      <c r="E205" s="311"/>
      <c r="F205" s="312"/>
      <c r="G205" s="330"/>
      <c r="H205" s="330"/>
      <c r="J205" s="324"/>
      <c r="L205" s="330"/>
    </row>
    <row r="206" spans="1:12" s="337" customFormat="1" ht="24.95" customHeight="1">
      <c r="A206" s="345"/>
      <c r="B206" s="335" t="s">
        <v>1632</v>
      </c>
      <c r="C206" s="336" t="s">
        <v>3651</v>
      </c>
      <c r="D206" s="380">
        <f>'CE MINISTERIALE 2019'!D206</f>
        <v>13356200</v>
      </c>
      <c r="E206" s="311"/>
      <c r="F206" s="312"/>
      <c r="G206" s="330"/>
      <c r="H206" s="330"/>
      <c r="J206" s="324"/>
      <c r="L206" s="330"/>
    </row>
    <row r="207" spans="1:12" s="337" customFormat="1" ht="24.95" customHeight="1">
      <c r="A207" s="345"/>
      <c r="B207" s="335" t="s">
        <v>1634</v>
      </c>
      <c r="C207" s="336" t="s">
        <v>3652</v>
      </c>
      <c r="D207" s="380">
        <f>'CE MINISTERIALE 2019'!D207</f>
        <v>8322000</v>
      </c>
      <c r="E207" s="311"/>
      <c r="F207" s="312"/>
      <c r="G207" s="330"/>
      <c r="H207" s="330"/>
      <c r="J207" s="324"/>
      <c r="L207" s="330"/>
    </row>
    <row r="208" spans="1:12" s="337" customFormat="1" ht="24.95" customHeight="1">
      <c r="A208" s="345"/>
      <c r="B208" s="335" t="s">
        <v>1636</v>
      </c>
      <c r="C208" s="336" t="s">
        <v>3653</v>
      </c>
      <c r="D208" s="380">
        <f>'CE MINISTERIALE 2019'!D208</f>
        <v>2127000</v>
      </c>
      <c r="E208" s="311"/>
      <c r="F208" s="312"/>
      <c r="G208" s="330"/>
      <c r="H208" s="330"/>
      <c r="J208" s="324"/>
      <c r="L208" s="330"/>
    </row>
    <row r="209" spans="1:12" s="337" customFormat="1" ht="24.95" customHeight="1">
      <c r="A209" s="345" t="s">
        <v>296</v>
      </c>
      <c r="B209" s="335" t="s">
        <v>1638</v>
      </c>
      <c r="C209" s="336" t="s">
        <v>3654</v>
      </c>
      <c r="D209" s="380">
        <f>'CE MINISTERIALE 2019'!D209</f>
        <v>0</v>
      </c>
      <c r="E209" s="311"/>
      <c r="F209" s="312"/>
      <c r="G209" s="330"/>
      <c r="H209" s="330"/>
      <c r="J209" s="324"/>
      <c r="L209" s="330"/>
    </row>
    <row r="210" spans="1:12" s="337" customFormat="1" ht="24.95" customHeight="1">
      <c r="A210" s="345" t="s">
        <v>1498</v>
      </c>
      <c r="B210" s="335" t="s">
        <v>1640</v>
      </c>
      <c r="C210" s="336" t="s">
        <v>3655</v>
      </c>
      <c r="D210" s="380">
        <f>'CE MINISTERIALE 2019'!D210</f>
        <v>183254.06</v>
      </c>
      <c r="E210" s="311"/>
      <c r="F210" s="312"/>
      <c r="G210" s="330"/>
      <c r="H210" s="330"/>
      <c r="J210" s="324"/>
      <c r="L210" s="330"/>
    </row>
    <row r="211" spans="1:12" s="337" customFormat="1" ht="24.95" customHeight="1">
      <c r="A211" s="345"/>
      <c r="B211" s="331" t="s">
        <v>1246</v>
      </c>
      <c r="C211" s="332" t="s">
        <v>5523</v>
      </c>
      <c r="D211" s="327">
        <f>'CE MINISTERIALE 2019'!D211</f>
        <v>44813449.469999999</v>
      </c>
      <c r="E211" s="311"/>
      <c r="F211" s="329"/>
      <c r="G211" s="330"/>
      <c r="H211" s="330"/>
      <c r="J211" s="324"/>
      <c r="L211" s="330"/>
    </row>
    <row r="212" spans="1:12" s="337" customFormat="1" ht="24.95" customHeight="1">
      <c r="A212" s="345"/>
      <c r="B212" s="335" t="s">
        <v>1248</v>
      </c>
      <c r="C212" s="336" t="s">
        <v>3656</v>
      </c>
      <c r="D212" s="380">
        <f>'CE MINISTERIALE 2019'!D212</f>
        <v>44393000</v>
      </c>
      <c r="E212" s="311"/>
      <c r="F212" s="312"/>
      <c r="G212" s="330"/>
      <c r="H212" s="330"/>
      <c r="J212" s="324"/>
      <c r="L212" s="330"/>
    </row>
    <row r="213" spans="1:12" s="337" customFormat="1" ht="24.95" customHeight="1">
      <c r="A213" s="345" t="s">
        <v>296</v>
      </c>
      <c r="B213" s="335" t="s">
        <v>1250</v>
      </c>
      <c r="C213" s="336" t="s">
        <v>3657</v>
      </c>
      <c r="D213" s="380">
        <f>'CE MINISTERIALE 2019'!D213</f>
        <v>0</v>
      </c>
      <c r="E213" s="311"/>
      <c r="F213" s="312"/>
      <c r="G213" s="330"/>
      <c r="H213" s="330"/>
      <c r="J213" s="324"/>
      <c r="L213" s="330"/>
    </row>
    <row r="214" spans="1:12" s="312" customFormat="1" ht="24.95" customHeight="1">
      <c r="A214" s="342" t="s">
        <v>1498</v>
      </c>
      <c r="B214" s="335" t="s">
        <v>1252</v>
      </c>
      <c r="C214" s="336" t="s">
        <v>3658</v>
      </c>
      <c r="D214" s="380">
        <f>'CE MINISTERIALE 2019'!D214</f>
        <v>420449.47</v>
      </c>
      <c r="E214" s="311"/>
      <c r="G214" s="330"/>
      <c r="H214" s="330"/>
      <c r="J214" s="324"/>
      <c r="L214" s="330"/>
    </row>
    <row r="215" spans="1:12" s="312" customFormat="1" ht="24.95" customHeight="1">
      <c r="A215" s="342"/>
      <c r="B215" s="331" t="s">
        <v>1254</v>
      </c>
      <c r="C215" s="332" t="s">
        <v>5524</v>
      </c>
      <c r="D215" s="327">
        <f>'CE MINISTERIALE 2019'!D215</f>
        <v>19524047.670000002</v>
      </c>
      <c r="E215" s="311"/>
      <c r="F215" s="329"/>
      <c r="G215" s="330"/>
      <c r="H215" s="330"/>
      <c r="J215" s="324"/>
      <c r="L215" s="330"/>
    </row>
    <row r="216" spans="1:12" s="312" customFormat="1" ht="24.95" customHeight="1">
      <c r="A216" s="475" t="s">
        <v>296</v>
      </c>
      <c r="B216" s="335" t="s">
        <v>1256</v>
      </c>
      <c r="C216" s="336" t="s">
        <v>3659</v>
      </c>
      <c r="D216" s="380">
        <f>'CE MINISTERIALE 2019'!D216</f>
        <v>0</v>
      </c>
      <c r="E216" s="311"/>
      <c r="G216" s="330"/>
      <c r="H216" s="330"/>
      <c r="J216" s="324"/>
      <c r="L216" s="330"/>
    </row>
    <row r="217" spans="1:12" s="311" customFormat="1" ht="24.95" customHeight="1">
      <c r="A217" s="475" t="s">
        <v>296</v>
      </c>
      <c r="B217" s="335" t="s">
        <v>4557</v>
      </c>
      <c r="C217" s="336" t="s">
        <v>5525</v>
      </c>
      <c r="D217" s="380">
        <f>'CE MINISTERIALE 2019'!D217</f>
        <v>0</v>
      </c>
      <c r="G217" s="330"/>
      <c r="H217" s="330"/>
      <c r="J217" s="324"/>
      <c r="L217" s="330"/>
    </row>
    <row r="218" spans="1:12" s="312" customFormat="1" ht="24.95" customHeight="1">
      <c r="A218" s="342"/>
      <c r="B218" s="335" t="s">
        <v>1258</v>
      </c>
      <c r="C218" s="336" t="s">
        <v>5526</v>
      </c>
      <c r="D218" s="380">
        <f>'CE MINISTERIALE 2019'!D218</f>
        <v>0</v>
      </c>
      <c r="E218" s="311"/>
      <c r="G218" s="330"/>
      <c r="H218" s="330"/>
      <c r="J218" s="324"/>
      <c r="L218" s="330"/>
    </row>
    <row r="219" spans="1:12" s="311" customFormat="1" ht="24.95" customHeight="1">
      <c r="A219" s="342"/>
      <c r="B219" s="335" t="s">
        <v>4560</v>
      </c>
      <c r="C219" s="336" t="s">
        <v>5527</v>
      </c>
      <c r="D219" s="380">
        <f>'CE MINISTERIALE 2019'!D219</f>
        <v>0</v>
      </c>
      <c r="G219" s="330"/>
      <c r="H219" s="330"/>
      <c r="J219" s="324"/>
      <c r="L219" s="330"/>
    </row>
    <row r="220" spans="1:12" s="312" customFormat="1" ht="24.95" customHeight="1">
      <c r="A220" s="342" t="s">
        <v>1498</v>
      </c>
      <c r="B220" s="335" t="s">
        <v>1259</v>
      </c>
      <c r="C220" s="336" t="s">
        <v>5528</v>
      </c>
      <c r="D220" s="380">
        <f>'CE MINISTERIALE 2019'!D220</f>
        <v>3812479.83</v>
      </c>
      <c r="E220" s="311"/>
      <c r="G220" s="330"/>
      <c r="H220" s="330"/>
      <c r="J220" s="324"/>
      <c r="L220" s="330"/>
    </row>
    <row r="221" spans="1:12" s="311" customFormat="1" ht="24.95" customHeight="1">
      <c r="A221" s="342" t="s">
        <v>1498</v>
      </c>
      <c r="B221" s="335" t="s">
        <v>4563</v>
      </c>
      <c r="C221" s="336" t="s">
        <v>5529</v>
      </c>
      <c r="D221" s="380">
        <f>'CE MINISTERIALE 2019'!D221</f>
        <v>620567.84</v>
      </c>
      <c r="G221" s="330"/>
      <c r="H221" s="330"/>
      <c r="J221" s="324"/>
      <c r="L221" s="330"/>
    </row>
    <row r="222" spans="1:12" s="312" customFormat="1" ht="24.95" customHeight="1">
      <c r="A222" s="342"/>
      <c r="B222" s="335" t="s">
        <v>1260</v>
      </c>
      <c r="C222" s="336" t="s">
        <v>5530</v>
      </c>
      <c r="D222" s="380">
        <f>'CE MINISTERIALE 2019'!D222</f>
        <v>985000</v>
      </c>
      <c r="E222" s="311"/>
      <c r="G222" s="330"/>
      <c r="H222" s="330"/>
      <c r="J222" s="324"/>
      <c r="L222" s="330"/>
    </row>
    <row r="223" spans="1:12" s="312" customFormat="1" ht="24.95" customHeight="1">
      <c r="A223" s="342"/>
      <c r="B223" s="335" t="s">
        <v>1261</v>
      </c>
      <c r="C223" s="336" t="s">
        <v>5531</v>
      </c>
      <c r="D223" s="327">
        <f>'CE MINISTERIALE 2019'!D223</f>
        <v>14106000</v>
      </c>
      <c r="E223" s="311"/>
      <c r="F223" s="329"/>
      <c r="G223" s="330"/>
      <c r="H223" s="330"/>
      <c r="J223" s="324"/>
      <c r="L223" s="330"/>
    </row>
    <row r="224" spans="1:12" s="312" customFormat="1" ht="24.95" customHeight="1">
      <c r="A224" s="342"/>
      <c r="B224" s="338" t="s">
        <v>1262</v>
      </c>
      <c r="C224" s="339" t="s">
        <v>5532</v>
      </c>
      <c r="D224" s="380">
        <f>'CE MINISTERIALE 2019'!D224</f>
        <v>195000</v>
      </c>
      <c r="E224" s="311"/>
      <c r="G224" s="330"/>
      <c r="H224" s="330"/>
      <c r="J224" s="324"/>
      <c r="L224" s="330"/>
    </row>
    <row r="225" spans="1:12" s="312" customFormat="1" ht="24.95" customHeight="1">
      <c r="A225" s="342"/>
      <c r="B225" s="338" t="s">
        <v>4568</v>
      </c>
      <c r="C225" s="339" t="s">
        <v>5533</v>
      </c>
      <c r="D225" s="380">
        <f>'CE MINISTERIALE 2019'!D225</f>
        <v>0</v>
      </c>
      <c r="E225" s="311"/>
      <c r="G225" s="330"/>
      <c r="H225" s="330"/>
      <c r="J225" s="324"/>
      <c r="L225" s="330"/>
    </row>
    <row r="226" spans="1:12" s="312" customFormat="1" ht="24.95" customHeight="1">
      <c r="A226" s="342"/>
      <c r="B226" s="338" t="s">
        <v>1263</v>
      </c>
      <c r="C226" s="339" t="s">
        <v>5534</v>
      </c>
      <c r="D226" s="380">
        <f>'CE MINISTERIALE 2019'!D226</f>
        <v>0</v>
      </c>
      <c r="E226" s="311"/>
      <c r="G226" s="330"/>
      <c r="H226" s="330"/>
      <c r="J226" s="324"/>
      <c r="L226" s="330"/>
    </row>
    <row r="227" spans="1:12" s="312" customFormat="1" ht="24.95" customHeight="1">
      <c r="A227" s="342"/>
      <c r="B227" s="338" t="s">
        <v>4571</v>
      </c>
      <c r="C227" s="339" t="s">
        <v>5535</v>
      </c>
      <c r="D227" s="380">
        <f>'CE MINISTERIALE 2019'!D227</f>
        <v>0</v>
      </c>
      <c r="E227" s="311"/>
      <c r="G227" s="330"/>
      <c r="H227" s="330"/>
      <c r="J227" s="324"/>
      <c r="L227" s="330"/>
    </row>
    <row r="228" spans="1:12" s="312" customFormat="1" ht="24.95" customHeight="1">
      <c r="A228" s="342"/>
      <c r="B228" s="338" t="s">
        <v>1264</v>
      </c>
      <c r="C228" s="339" t="s">
        <v>5536</v>
      </c>
      <c r="D228" s="380">
        <f>'CE MINISTERIALE 2019'!D228</f>
        <v>7200000</v>
      </c>
      <c r="E228" s="311"/>
      <c r="G228" s="330"/>
      <c r="H228" s="330"/>
      <c r="J228" s="324"/>
      <c r="L228" s="330"/>
    </row>
    <row r="229" spans="1:12" s="312" customFormat="1" ht="24.95" customHeight="1">
      <c r="A229" s="342"/>
      <c r="B229" s="338" t="s">
        <v>4574</v>
      </c>
      <c r="C229" s="339" t="s">
        <v>5537</v>
      </c>
      <c r="D229" s="380">
        <f>'CE MINISTERIALE 2019'!D229</f>
        <v>0</v>
      </c>
      <c r="E229" s="311"/>
      <c r="G229" s="330"/>
      <c r="H229" s="330"/>
      <c r="J229" s="324"/>
      <c r="L229" s="330"/>
    </row>
    <row r="230" spans="1:12" s="312" customFormat="1" ht="24.95" customHeight="1">
      <c r="A230" s="342"/>
      <c r="B230" s="338" t="s">
        <v>1265</v>
      </c>
      <c r="C230" s="339" t="s">
        <v>5538</v>
      </c>
      <c r="D230" s="380">
        <f>'CE MINISTERIALE 2019'!D230</f>
        <v>6711000</v>
      </c>
      <c r="E230" s="311"/>
      <c r="G230" s="330"/>
      <c r="H230" s="330"/>
      <c r="J230" s="324"/>
      <c r="L230" s="330"/>
    </row>
    <row r="231" spans="1:12" s="312" customFormat="1" ht="24.95" customHeight="1">
      <c r="A231" s="342"/>
      <c r="B231" s="338" t="s">
        <v>4577</v>
      </c>
      <c r="C231" s="339" t="s">
        <v>5539</v>
      </c>
      <c r="D231" s="380">
        <f>'CE MINISTERIALE 2019'!D231</f>
        <v>0</v>
      </c>
      <c r="E231" s="311"/>
      <c r="G231" s="330"/>
      <c r="H231" s="330"/>
      <c r="J231" s="324"/>
      <c r="L231" s="330"/>
    </row>
    <row r="232" spans="1:12" s="312" customFormat="1" ht="24.95" customHeight="1">
      <c r="A232" s="342"/>
      <c r="B232" s="335" t="s">
        <v>1266</v>
      </c>
      <c r="C232" s="336" t="s">
        <v>5540</v>
      </c>
      <c r="D232" s="380">
        <f>'CE MINISTERIALE 2019'!D232</f>
        <v>0</v>
      </c>
      <c r="E232" s="311"/>
      <c r="G232" s="330"/>
      <c r="H232" s="330"/>
      <c r="J232" s="324"/>
      <c r="L232" s="330"/>
    </row>
    <row r="233" spans="1:12" s="312" customFormat="1" ht="24.95" customHeight="1">
      <c r="A233" s="342"/>
      <c r="B233" s="338" t="s">
        <v>4580</v>
      </c>
      <c r="C233" s="339" t="s">
        <v>5541</v>
      </c>
      <c r="D233" s="380">
        <f>'CE MINISTERIALE 2019'!D233</f>
        <v>0</v>
      </c>
      <c r="E233" s="311"/>
      <c r="G233" s="330"/>
      <c r="H233" s="330"/>
      <c r="J233" s="324"/>
      <c r="L233" s="330"/>
    </row>
    <row r="234" spans="1:12" s="337" customFormat="1" ht="24.95" customHeight="1">
      <c r="A234" s="345"/>
      <c r="B234" s="331" t="s">
        <v>1267</v>
      </c>
      <c r="C234" s="332" t="s">
        <v>5542</v>
      </c>
      <c r="D234" s="327">
        <f>'CE MINISTERIALE 2019'!D234</f>
        <v>158000</v>
      </c>
      <c r="E234" s="311"/>
      <c r="F234" s="329"/>
      <c r="G234" s="330"/>
      <c r="H234" s="330"/>
      <c r="J234" s="324"/>
      <c r="L234" s="330"/>
    </row>
    <row r="235" spans="1:12" s="337" customFormat="1" ht="24.95" customHeight="1">
      <c r="A235" s="345" t="s">
        <v>296</v>
      </c>
      <c r="B235" s="335" t="s">
        <v>1269</v>
      </c>
      <c r="C235" s="336" t="s">
        <v>3660</v>
      </c>
      <c r="D235" s="380">
        <f>'CE MINISTERIALE 2019'!D235</f>
        <v>0</v>
      </c>
      <c r="E235" s="311"/>
      <c r="F235" s="312"/>
      <c r="G235" s="330"/>
      <c r="H235" s="330"/>
      <c r="J235" s="324"/>
      <c r="L235" s="330"/>
    </row>
    <row r="236" spans="1:12" s="337" customFormat="1" ht="24.95" customHeight="1">
      <c r="A236" s="472"/>
      <c r="B236" s="335" t="s">
        <v>1271</v>
      </c>
      <c r="C236" s="336" t="s">
        <v>3661</v>
      </c>
      <c r="D236" s="380">
        <f>'CE MINISTERIALE 2019'!D236</f>
        <v>0</v>
      </c>
      <c r="E236" s="311"/>
      <c r="F236" s="312"/>
      <c r="G236" s="330"/>
      <c r="H236" s="330"/>
      <c r="J236" s="324"/>
      <c r="L236" s="330"/>
    </row>
    <row r="237" spans="1:12" s="337" customFormat="1" ht="24.95" customHeight="1">
      <c r="A237" s="472" t="s">
        <v>1503</v>
      </c>
      <c r="B237" s="335" t="s">
        <v>1273</v>
      </c>
      <c r="C237" s="336" t="s">
        <v>3662</v>
      </c>
      <c r="D237" s="380">
        <f>'CE MINISTERIALE 2019'!D237</f>
        <v>0</v>
      </c>
      <c r="E237" s="311"/>
      <c r="F237" s="312"/>
      <c r="G237" s="330"/>
      <c r="H237" s="330"/>
      <c r="J237" s="324"/>
      <c r="L237" s="330"/>
    </row>
    <row r="238" spans="1:12" s="337" customFormat="1" ht="24.95" customHeight="1">
      <c r="A238" s="472"/>
      <c r="B238" s="335" t="s">
        <v>41</v>
      </c>
      <c r="C238" s="336" t="s">
        <v>3663</v>
      </c>
      <c r="D238" s="380">
        <f>'CE MINISTERIALE 2019'!D238</f>
        <v>5000</v>
      </c>
      <c r="E238" s="311"/>
      <c r="F238" s="312"/>
      <c r="G238" s="330"/>
      <c r="H238" s="330"/>
      <c r="J238" s="324"/>
      <c r="L238" s="330"/>
    </row>
    <row r="239" spans="1:12" s="337" customFormat="1" ht="24.95" customHeight="1">
      <c r="A239" s="472"/>
      <c r="B239" s="335" t="s">
        <v>43</v>
      </c>
      <c r="C239" s="336" t="s">
        <v>3664</v>
      </c>
      <c r="D239" s="380">
        <f>'CE MINISTERIALE 2019'!D239</f>
        <v>153000</v>
      </c>
      <c r="E239" s="311"/>
      <c r="F239" s="312"/>
      <c r="G239" s="330"/>
      <c r="H239" s="330"/>
      <c r="J239" s="324"/>
      <c r="L239" s="330"/>
    </row>
    <row r="240" spans="1:12" s="337" customFormat="1" ht="24.95" customHeight="1">
      <c r="A240" s="345"/>
      <c r="B240" s="331" t="s">
        <v>45</v>
      </c>
      <c r="C240" s="332" t="s">
        <v>5543</v>
      </c>
      <c r="D240" s="327">
        <f>'CE MINISTERIALE 2019'!D240</f>
        <v>26373000</v>
      </c>
      <c r="E240" s="311"/>
      <c r="F240" s="329"/>
      <c r="G240" s="330"/>
      <c r="H240" s="330"/>
      <c r="J240" s="324"/>
      <c r="L240" s="330"/>
    </row>
    <row r="241" spans="1:12" s="337" customFormat="1" ht="24.95" customHeight="1">
      <c r="A241" s="345" t="s">
        <v>296</v>
      </c>
      <c r="B241" s="335" t="s">
        <v>47</v>
      </c>
      <c r="C241" s="336" t="s">
        <v>3665</v>
      </c>
      <c r="D241" s="380">
        <f>'CE MINISTERIALE 2019'!D241</f>
        <v>0</v>
      </c>
      <c r="E241" s="311"/>
      <c r="F241" s="312"/>
      <c r="G241" s="330"/>
      <c r="H241" s="330"/>
      <c r="J241" s="324"/>
      <c r="L241" s="330"/>
    </row>
    <row r="242" spans="1:12" s="337" customFormat="1" ht="24.95" customHeight="1">
      <c r="A242" s="345"/>
      <c r="B242" s="335" t="s">
        <v>49</v>
      </c>
      <c r="C242" s="336" t="s">
        <v>3666</v>
      </c>
      <c r="D242" s="380">
        <f>'CE MINISTERIALE 2019'!D242</f>
        <v>1397000</v>
      </c>
      <c r="E242" s="311"/>
      <c r="F242" s="312"/>
      <c r="G242" s="330"/>
      <c r="H242" s="330"/>
      <c r="J242" s="324"/>
      <c r="L242" s="330"/>
    </row>
    <row r="243" spans="1:12" s="312" customFormat="1" ht="24.95" customHeight="1">
      <c r="A243" s="342" t="s">
        <v>1498</v>
      </c>
      <c r="B243" s="335" t="s">
        <v>51</v>
      </c>
      <c r="C243" s="336" t="s">
        <v>3667</v>
      </c>
      <c r="D243" s="380">
        <f>'CE MINISTERIALE 2019'!D243</f>
        <v>0</v>
      </c>
      <c r="E243" s="311"/>
      <c r="G243" s="330"/>
      <c r="H243" s="330"/>
      <c r="J243" s="324"/>
      <c r="L243" s="330"/>
    </row>
    <row r="244" spans="1:12" s="312" customFormat="1" ht="24.95" customHeight="1">
      <c r="A244" s="342"/>
      <c r="B244" s="335" t="s">
        <v>53</v>
      </c>
      <c r="C244" s="336" t="s">
        <v>3668</v>
      </c>
      <c r="D244" s="380">
        <f>'CE MINISTERIALE 2019'!D244</f>
        <v>24976000</v>
      </c>
      <c r="E244" s="311"/>
      <c r="G244" s="330"/>
      <c r="H244" s="330"/>
      <c r="J244" s="324"/>
      <c r="L244" s="330"/>
    </row>
    <row r="245" spans="1:12" s="312" customFormat="1" ht="24.95" customHeight="1">
      <c r="A245" s="342"/>
      <c r="B245" s="331" t="s">
        <v>55</v>
      </c>
      <c r="C245" s="332" t="s">
        <v>5544</v>
      </c>
      <c r="D245" s="327">
        <f>'CE MINISTERIALE 2019'!D245</f>
        <v>7475000</v>
      </c>
      <c r="E245" s="311"/>
      <c r="F245" s="329"/>
      <c r="G245" s="330"/>
      <c r="H245" s="330"/>
      <c r="J245" s="324"/>
      <c r="L245" s="330"/>
    </row>
    <row r="246" spans="1:12" s="312" customFormat="1" ht="24.95" customHeight="1">
      <c r="A246" s="342" t="s">
        <v>296</v>
      </c>
      <c r="B246" s="335" t="s">
        <v>57</v>
      </c>
      <c r="C246" s="336" t="s">
        <v>3669</v>
      </c>
      <c r="D246" s="380">
        <f>'CE MINISTERIALE 2019'!D246</f>
        <v>0</v>
      </c>
      <c r="E246" s="311"/>
      <c r="G246" s="330"/>
      <c r="H246" s="330"/>
      <c r="J246" s="324"/>
      <c r="L246" s="330"/>
    </row>
    <row r="247" spans="1:12" s="312" customFormat="1" ht="24.95" customHeight="1">
      <c r="A247" s="342"/>
      <c r="B247" s="335" t="s">
        <v>59</v>
      </c>
      <c r="C247" s="336" t="s">
        <v>3670</v>
      </c>
      <c r="D247" s="380">
        <f>'CE MINISTERIALE 2019'!D247</f>
        <v>0</v>
      </c>
      <c r="E247" s="311"/>
      <c r="G247" s="330"/>
      <c r="H247" s="330"/>
      <c r="J247" s="324"/>
      <c r="L247" s="330"/>
    </row>
    <row r="248" spans="1:12" s="312" customFormat="1" ht="24.95" customHeight="1">
      <c r="A248" s="342" t="s">
        <v>1498</v>
      </c>
      <c r="B248" s="335" t="s">
        <v>61</v>
      </c>
      <c r="C248" s="336" t="s">
        <v>3671</v>
      </c>
      <c r="D248" s="380">
        <f>'CE MINISTERIALE 2019'!D248</f>
        <v>0</v>
      </c>
      <c r="E248" s="311"/>
      <c r="G248" s="330"/>
      <c r="H248" s="330"/>
      <c r="J248" s="324"/>
      <c r="L248" s="330"/>
    </row>
    <row r="249" spans="1:12" s="312" customFormat="1" ht="24.95" customHeight="1">
      <c r="A249" s="342"/>
      <c r="B249" s="335" t="s">
        <v>63</v>
      </c>
      <c r="C249" s="336" t="s">
        <v>3672</v>
      </c>
      <c r="D249" s="380">
        <f>'CE MINISTERIALE 2019'!D249</f>
        <v>7475000</v>
      </c>
      <c r="E249" s="311"/>
      <c r="G249" s="330"/>
      <c r="H249" s="330"/>
      <c r="J249" s="324"/>
      <c r="L249" s="330"/>
    </row>
    <row r="250" spans="1:12" s="312" customFormat="1" ht="24.95" customHeight="1">
      <c r="A250" s="342"/>
      <c r="B250" s="331" t="s">
        <v>65</v>
      </c>
      <c r="C250" s="332" t="s">
        <v>5545</v>
      </c>
      <c r="D250" s="327">
        <f>'CE MINISTERIALE 2019'!D250</f>
        <v>53400543.399999999</v>
      </c>
      <c r="E250" s="311"/>
      <c r="F250" s="329"/>
      <c r="G250" s="330"/>
      <c r="H250" s="330"/>
      <c r="J250" s="324"/>
      <c r="L250" s="330"/>
    </row>
    <row r="251" spans="1:12" s="312" customFormat="1" ht="24.95" customHeight="1">
      <c r="A251" s="342" t="s">
        <v>296</v>
      </c>
      <c r="B251" s="335" t="s">
        <v>67</v>
      </c>
      <c r="C251" s="336" t="s">
        <v>3673</v>
      </c>
      <c r="D251" s="380">
        <f>'CE MINISTERIALE 2019'!D251</f>
        <v>0</v>
      </c>
      <c r="E251" s="311"/>
      <c r="G251" s="330"/>
      <c r="H251" s="330"/>
      <c r="J251" s="324"/>
      <c r="L251" s="330"/>
    </row>
    <row r="252" spans="1:12" s="312" customFormat="1" ht="24.95" customHeight="1">
      <c r="A252" s="342"/>
      <c r="B252" s="335" t="s">
        <v>69</v>
      </c>
      <c r="C252" s="336" t="s">
        <v>3674</v>
      </c>
      <c r="D252" s="380">
        <f>'CE MINISTERIALE 2019'!D252</f>
        <v>395000</v>
      </c>
      <c r="E252" s="311"/>
      <c r="G252" s="330"/>
      <c r="H252" s="330"/>
      <c r="J252" s="324"/>
      <c r="L252" s="330"/>
    </row>
    <row r="253" spans="1:12" s="312" customFormat="1" ht="24.95" customHeight="1">
      <c r="A253" s="342" t="s">
        <v>1498</v>
      </c>
      <c r="B253" s="335" t="s">
        <v>71</v>
      </c>
      <c r="C253" s="336" t="s">
        <v>3675</v>
      </c>
      <c r="D253" s="380">
        <f>'CE MINISTERIALE 2019'!D253</f>
        <v>21205543.399999999</v>
      </c>
      <c r="E253" s="311"/>
      <c r="G253" s="330"/>
      <c r="H253" s="330"/>
      <c r="J253" s="324"/>
      <c r="L253" s="330"/>
    </row>
    <row r="254" spans="1:12" s="312" customFormat="1" ht="24.95" customHeight="1">
      <c r="A254" s="342"/>
      <c r="B254" s="335" t="s">
        <v>73</v>
      </c>
      <c r="C254" s="336" t="s">
        <v>3676</v>
      </c>
      <c r="D254" s="327">
        <f>'CE MINISTERIALE 2019'!D254</f>
        <v>31200000</v>
      </c>
      <c r="E254" s="311"/>
      <c r="F254" s="329"/>
      <c r="G254" s="330"/>
      <c r="H254" s="330"/>
      <c r="J254" s="324"/>
      <c r="L254" s="330"/>
    </row>
    <row r="255" spans="1:12" s="312" customFormat="1" ht="24.95" customHeight="1">
      <c r="A255" s="342"/>
      <c r="B255" s="338" t="s">
        <v>75</v>
      </c>
      <c r="C255" s="339" t="s">
        <v>5546</v>
      </c>
      <c r="D255" s="380">
        <f>'CE MINISTERIALE 2019'!D255</f>
        <v>0</v>
      </c>
      <c r="E255" s="311"/>
      <c r="G255" s="330"/>
      <c r="H255" s="330"/>
      <c r="J255" s="324"/>
      <c r="L255" s="330"/>
    </row>
    <row r="256" spans="1:12" s="312" customFormat="1" ht="24.95" customHeight="1">
      <c r="A256" s="342"/>
      <c r="B256" s="338" t="s">
        <v>77</v>
      </c>
      <c r="C256" s="339" t="s">
        <v>5547</v>
      </c>
      <c r="D256" s="380">
        <f>'CE MINISTERIALE 2019'!D256</f>
        <v>0</v>
      </c>
      <c r="E256" s="311"/>
      <c r="G256" s="330"/>
      <c r="H256" s="330"/>
      <c r="J256" s="324"/>
      <c r="L256" s="330"/>
    </row>
    <row r="257" spans="1:12" s="312" customFormat="1" ht="24.95" customHeight="1">
      <c r="A257" s="342"/>
      <c r="B257" s="338" t="s">
        <v>578</v>
      </c>
      <c r="C257" s="339" t="s">
        <v>5548</v>
      </c>
      <c r="D257" s="380">
        <f>'CE MINISTERIALE 2019'!D257</f>
        <v>31200000</v>
      </c>
      <c r="E257" s="311"/>
      <c r="G257" s="330"/>
      <c r="H257" s="330"/>
      <c r="J257" s="324"/>
      <c r="L257" s="330"/>
    </row>
    <row r="258" spans="1:12" s="312" customFormat="1" ht="24.95" customHeight="1">
      <c r="A258" s="342"/>
      <c r="B258" s="338" t="s">
        <v>580</v>
      </c>
      <c r="C258" s="339" t="s">
        <v>5549</v>
      </c>
      <c r="D258" s="380">
        <f>'CE MINISTERIALE 2019'!D258</f>
        <v>0</v>
      </c>
      <c r="E258" s="311"/>
      <c r="G258" s="330"/>
      <c r="H258" s="330"/>
      <c r="J258" s="324"/>
      <c r="L258" s="330"/>
    </row>
    <row r="259" spans="1:12" s="312" customFormat="1" ht="24.95" customHeight="1">
      <c r="A259" s="342"/>
      <c r="B259" s="335" t="s">
        <v>582</v>
      </c>
      <c r="C259" s="336" t="s">
        <v>3677</v>
      </c>
      <c r="D259" s="380">
        <f>'CE MINISTERIALE 2019'!D259</f>
        <v>600000</v>
      </c>
      <c r="E259" s="311"/>
      <c r="G259" s="330"/>
      <c r="H259" s="330"/>
      <c r="J259" s="324"/>
      <c r="L259" s="330"/>
    </row>
    <row r="260" spans="1:12" s="312" customFormat="1" ht="24.95" customHeight="1">
      <c r="A260" s="342"/>
      <c r="B260" s="331" t="s">
        <v>584</v>
      </c>
      <c r="C260" s="332" t="s">
        <v>5550</v>
      </c>
      <c r="D260" s="327">
        <f>'CE MINISTERIALE 2019'!D260</f>
        <v>10129000</v>
      </c>
      <c r="E260" s="311"/>
      <c r="F260" s="329"/>
      <c r="G260" s="330"/>
      <c r="H260" s="330"/>
      <c r="J260" s="324"/>
      <c r="L260" s="330"/>
    </row>
    <row r="261" spans="1:12" s="312" customFormat="1" ht="24.95" customHeight="1">
      <c r="A261" s="342" t="s">
        <v>296</v>
      </c>
      <c r="B261" s="335" t="s">
        <v>586</v>
      </c>
      <c r="C261" s="336" t="s">
        <v>3678</v>
      </c>
      <c r="D261" s="380">
        <f>'CE MINISTERIALE 2019'!D261</f>
        <v>0</v>
      </c>
      <c r="E261" s="311"/>
      <c r="G261" s="330"/>
      <c r="H261" s="330"/>
      <c r="J261" s="324"/>
      <c r="L261" s="330"/>
    </row>
    <row r="262" spans="1:12" s="337" customFormat="1" ht="24.95" customHeight="1">
      <c r="A262" s="345"/>
      <c r="B262" s="335" t="s">
        <v>588</v>
      </c>
      <c r="C262" s="336" t="s">
        <v>3679</v>
      </c>
      <c r="D262" s="380">
        <f>'CE MINISTERIALE 2019'!D262</f>
        <v>1061000</v>
      </c>
      <c r="E262" s="311"/>
      <c r="F262" s="312"/>
      <c r="G262" s="330"/>
      <c r="H262" s="330"/>
      <c r="J262" s="324"/>
      <c r="L262" s="330"/>
    </row>
    <row r="263" spans="1:12" s="337" customFormat="1" ht="24.95" customHeight="1">
      <c r="A263" s="345" t="s">
        <v>1503</v>
      </c>
      <c r="B263" s="335" t="s">
        <v>590</v>
      </c>
      <c r="C263" s="336" t="s">
        <v>5551</v>
      </c>
      <c r="D263" s="380">
        <f>'CE MINISTERIALE 2019'!D263</f>
        <v>1562000</v>
      </c>
      <c r="E263" s="311"/>
      <c r="F263" s="312"/>
      <c r="G263" s="330"/>
      <c r="H263" s="330"/>
      <c r="J263" s="324"/>
      <c r="L263" s="330"/>
    </row>
    <row r="264" spans="1:12" s="337" customFormat="1" ht="24.95" customHeight="1">
      <c r="A264" s="345"/>
      <c r="B264" s="335" t="s">
        <v>592</v>
      </c>
      <c r="C264" s="336" t="s">
        <v>3680</v>
      </c>
      <c r="D264" s="380">
        <f>'CE MINISTERIALE 2019'!D264</f>
        <v>3606000</v>
      </c>
      <c r="E264" s="311"/>
      <c r="F264" s="312"/>
      <c r="G264" s="330"/>
      <c r="H264" s="330"/>
      <c r="J264" s="324"/>
      <c r="L264" s="330"/>
    </row>
    <row r="265" spans="1:12" s="337" customFormat="1" ht="24.95" customHeight="1">
      <c r="A265" s="472"/>
      <c r="B265" s="335" t="s">
        <v>594</v>
      </c>
      <c r="C265" s="336" t="s">
        <v>5552</v>
      </c>
      <c r="D265" s="380">
        <f>'CE MINISTERIALE 2019'!D265</f>
        <v>3900000</v>
      </c>
      <c r="E265" s="311"/>
      <c r="F265" s="312"/>
      <c r="G265" s="330"/>
      <c r="H265" s="330"/>
      <c r="J265" s="324"/>
      <c r="L265" s="330"/>
    </row>
    <row r="266" spans="1:12" s="337" customFormat="1" ht="24.95" customHeight="1">
      <c r="A266" s="345"/>
      <c r="B266" s="331" t="s">
        <v>596</v>
      </c>
      <c r="C266" s="332" t="s">
        <v>5553</v>
      </c>
      <c r="D266" s="327">
        <f>'CE MINISTERIALE 2019'!D266</f>
        <v>3089765.0700000003</v>
      </c>
      <c r="E266" s="311"/>
      <c r="F266" s="329"/>
      <c r="G266" s="330"/>
      <c r="H266" s="330"/>
      <c r="J266" s="324"/>
      <c r="L266" s="330"/>
    </row>
    <row r="267" spans="1:12" s="337" customFormat="1" ht="24.95" customHeight="1">
      <c r="A267" s="345" t="s">
        <v>296</v>
      </c>
      <c r="B267" s="335" t="s">
        <v>598</v>
      </c>
      <c r="C267" s="336" t="s">
        <v>3681</v>
      </c>
      <c r="D267" s="380">
        <f>'CE MINISTERIALE 2019'!D267</f>
        <v>0</v>
      </c>
      <c r="E267" s="311"/>
      <c r="F267" s="312"/>
      <c r="G267" s="330"/>
      <c r="H267" s="330"/>
      <c r="J267" s="324"/>
      <c r="L267" s="330"/>
    </row>
    <row r="268" spans="1:12" s="337" customFormat="1" ht="24.95" customHeight="1">
      <c r="A268" s="345"/>
      <c r="B268" s="335" t="s">
        <v>600</v>
      </c>
      <c r="C268" s="336" t="s">
        <v>3682</v>
      </c>
      <c r="D268" s="380">
        <f>'CE MINISTERIALE 2019'!D268</f>
        <v>95000</v>
      </c>
      <c r="E268" s="311"/>
      <c r="F268" s="312"/>
      <c r="G268" s="330"/>
      <c r="H268" s="330"/>
      <c r="J268" s="324"/>
      <c r="L268" s="330"/>
    </row>
    <row r="269" spans="1:12" s="337" customFormat="1" ht="24.95" customHeight="1">
      <c r="A269" s="345" t="s">
        <v>1498</v>
      </c>
      <c r="B269" s="335" t="s">
        <v>602</v>
      </c>
      <c r="C269" s="336" t="s">
        <v>3683</v>
      </c>
      <c r="D269" s="380">
        <f>'CE MINISTERIALE 2019'!D269</f>
        <v>1244765.07</v>
      </c>
      <c r="E269" s="311"/>
      <c r="F269" s="312"/>
      <c r="G269" s="330"/>
      <c r="H269" s="330"/>
      <c r="J269" s="324"/>
      <c r="L269" s="330"/>
    </row>
    <row r="270" spans="1:12" s="337" customFormat="1" ht="24.95" customHeight="1">
      <c r="A270" s="345"/>
      <c r="B270" s="335" t="s">
        <v>604</v>
      </c>
      <c r="C270" s="336" t="s">
        <v>3684</v>
      </c>
      <c r="D270" s="380">
        <f>'CE MINISTERIALE 2019'!D270</f>
        <v>1750000</v>
      </c>
      <c r="E270" s="311"/>
      <c r="F270" s="312"/>
      <c r="G270" s="330"/>
      <c r="H270" s="330"/>
      <c r="J270" s="324"/>
      <c r="L270" s="330"/>
    </row>
    <row r="271" spans="1:12" s="337" customFormat="1" ht="24.95" customHeight="1">
      <c r="A271" s="472"/>
      <c r="B271" s="335" t="s">
        <v>606</v>
      </c>
      <c r="C271" s="336" t="s">
        <v>3685</v>
      </c>
      <c r="D271" s="380">
        <f>'CE MINISTERIALE 2019'!D271</f>
        <v>0</v>
      </c>
      <c r="E271" s="311"/>
      <c r="F271" s="312"/>
      <c r="G271" s="330"/>
      <c r="H271" s="330"/>
      <c r="J271" s="324"/>
      <c r="L271" s="330"/>
    </row>
    <row r="272" spans="1:12" s="337" customFormat="1" ht="24.95" customHeight="1">
      <c r="A272" s="345"/>
      <c r="B272" s="335" t="s">
        <v>608</v>
      </c>
      <c r="C272" s="336" t="s">
        <v>5554</v>
      </c>
      <c r="D272" s="380">
        <f>'CE MINISTERIALE 2019'!D272</f>
        <v>0</v>
      </c>
      <c r="E272" s="311"/>
      <c r="F272" s="312"/>
      <c r="G272" s="330"/>
      <c r="H272" s="330"/>
      <c r="J272" s="324"/>
      <c r="L272" s="330"/>
    </row>
    <row r="273" spans="1:12" s="337" customFormat="1" ht="24.95" customHeight="1">
      <c r="A273" s="345"/>
      <c r="B273" s="331" t="s">
        <v>610</v>
      </c>
      <c r="C273" s="332" t="s">
        <v>5555</v>
      </c>
      <c r="D273" s="327">
        <f>'CE MINISTERIALE 2019'!D273</f>
        <v>499525.54</v>
      </c>
      <c r="E273" s="311"/>
      <c r="F273" s="329"/>
      <c r="G273" s="330"/>
      <c r="H273" s="330"/>
      <c r="J273" s="324"/>
      <c r="L273" s="330"/>
    </row>
    <row r="274" spans="1:12" s="337" customFormat="1" ht="24.95" customHeight="1">
      <c r="A274" s="345" t="s">
        <v>296</v>
      </c>
      <c r="B274" s="335" t="s">
        <v>612</v>
      </c>
      <c r="C274" s="336" t="s">
        <v>3686</v>
      </c>
      <c r="D274" s="380">
        <f>'CE MINISTERIALE 2019'!D274</f>
        <v>0</v>
      </c>
      <c r="E274" s="311"/>
      <c r="F274" s="312"/>
      <c r="G274" s="330"/>
      <c r="H274" s="330"/>
      <c r="J274" s="324"/>
      <c r="L274" s="330"/>
    </row>
    <row r="275" spans="1:12" s="337" customFormat="1" ht="24.95" customHeight="1">
      <c r="A275" s="345"/>
      <c r="B275" s="335" t="s">
        <v>614</v>
      </c>
      <c r="C275" s="336" t="s">
        <v>3687</v>
      </c>
      <c r="D275" s="380">
        <f>'CE MINISTERIALE 2019'!D275</f>
        <v>0</v>
      </c>
      <c r="E275" s="311"/>
      <c r="F275" s="312"/>
      <c r="G275" s="330"/>
      <c r="H275" s="330"/>
      <c r="J275" s="324"/>
      <c r="L275" s="330"/>
    </row>
    <row r="276" spans="1:12" s="337" customFormat="1" ht="24.95" customHeight="1">
      <c r="A276" s="345" t="s">
        <v>1498</v>
      </c>
      <c r="B276" s="335" t="s">
        <v>616</v>
      </c>
      <c r="C276" s="336" t="s">
        <v>3688</v>
      </c>
      <c r="D276" s="380">
        <f>'CE MINISTERIALE 2019'!D276</f>
        <v>456525.54</v>
      </c>
      <c r="E276" s="311"/>
      <c r="F276" s="312"/>
      <c r="G276" s="330"/>
      <c r="H276" s="330"/>
      <c r="J276" s="324"/>
      <c r="L276" s="330"/>
    </row>
    <row r="277" spans="1:12" s="337" customFormat="1" ht="24.95" customHeight="1">
      <c r="A277" s="345"/>
      <c r="B277" s="335" t="s">
        <v>618</v>
      </c>
      <c r="C277" s="336" t="s">
        <v>3689</v>
      </c>
      <c r="D277" s="380">
        <f>'CE MINISTERIALE 2019'!D277</f>
        <v>43000</v>
      </c>
      <c r="E277" s="311"/>
      <c r="F277" s="312"/>
      <c r="G277" s="330"/>
      <c r="H277" s="330"/>
      <c r="J277" s="324"/>
      <c r="L277" s="330"/>
    </row>
    <row r="278" spans="1:12" s="337" customFormat="1" ht="24.95" customHeight="1">
      <c r="A278" s="345"/>
      <c r="B278" s="335" t="s">
        <v>623</v>
      </c>
      <c r="C278" s="336" t="s">
        <v>3690</v>
      </c>
      <c r="D278" s="380">
        <f>'CE MINISTERIALE 2019'!D278</f>
        <v>0</v>
      </c>
      <c r="E278" s="311"/>
      <c r="F278" s="312"/>
      <c r="G278" s="330"/>
      <c r="H278" s="330"/>
      <c r="J278" s="324"/>
      <c r="L278" s="330"/>
    </row>
    <row r="279" spans="1:12" s="337" customFormat="1" ht="24.95" customHeight="1">
      <c r="A279" s="345"/>
      <c r="B279" s="331" t="s">
        <v>625</v>
      </c>
      <c r="C279" s="332" t="s">
        <v>5556</v>
      </c>
      <c r="D279" s="327">
        <f>'CE MINISTERIALE 2019'!D279</f>
        <v>36140436.049999997</v>
      </c>
      <c r="E279" s="311"/>
      <c r="F279" s="329"/>
      <c r="G279" s="330"/>
      <c r="H279" s="330"/>
      <c r="J279" s="324"/>
      <c r="L279" s="330"/>
    </row>
    <row r="280" spans="1:12" s="337" customFormat="1" ht="24.95" customHeight="1">
      <c r="A280" s="345" t="s">
        <v>296</v>
      </c>
      <c r="B280" s="335" t="s">
        <v>627</v>
      </c>
      <c r="C280" s="336" t="s">
        <v>5557</v>
      </c>
      <c r="D280" s="380">
        <f>'CE MINISTERIALE 2019'!D280</f>
        <v>0</v>
      </c>
      <c r="E280" s="311"/>
      <c r="F280" s="312"/>
      <c r="G280" s="330"/>
      <c r="H280" s="330"/>
      <c r="J280" s="324"/>
      <c r="L280" s="330"/>
    </row>
    <row r="281" spans="1:12" s="337" customFormat="1" ht="24.95" customHeight="1">
      <c r="A281" s="345"/>
      <c r="B281" s="335" t="s">
        <v>629</v>
      </c>
      <c r="C281" s="336" t="s">
        <v>5558</v>
      </c>
      <c r="D281" s="380">
        <f>'CE MINISTERIALE 2019'!D281</f>
        <v>0</v>
      </c>
      <c r="E281" s="311"/>
      <c r="F281" s="312"/>
      <c r="G281" s="330"/>
      <c r="H281" s="330"/>
      <c r="J281" s="324"/>
      <c r="L281" s="330"/>
    </row>
    <row r="282" spans="1:12" s="337" customFormat="1" ht="24.95" customHeight="1">
      <c r="A282" s="345" t="s">
        <v>1498</v>
      </c>
      <c r="B282" s="335" t="s">
        <v>631</v>
      </c>
      <c r="C282" s="336" t="s">
        <v>5559</v>
      </c>
      <c r="D282" s="380">
        <f>'CE MINISTERIALE 2019'!D282</f>
        <v>742436.05</v>
      </c>
      <c r="E282" s="311"/>
      <c r="F282" s="312"/>
      <c r="G282" s="330"/>
      <c r="H282" s="330"/>
      <c r="J282" s="324"/>
      <c r="L282" s="330"/>
    </row>
    <row r="283" spans="1:12" s="337" customFormat="1" ht="24.95" customHeight="1">
      <c r="A283" s="345"/>
      <c r="B283" s="335" t="s">
        <v>633</v>
      </c>
      <c r="C283" s="336" t="s">
        <v>3691</v>
      </c>
      <c r="D283" s="380">
        <f>'CE MINISTERIALE 2019'!D283</f>
        <v>35398000</v>
      </c>
      <c r="E283" s="311"/>
      <c r="F283" s="312"/>
      <c r="G283" s="330"/>
      <c r="H283" s="330"/>
      <c r="J283" s="324"/>
      <c r="L283" s="330"/>
    </row>
    <row r="284" spans="1:12" s="337" customFormat="1" ht="24.95" customHeight="1">
      <c r="A284" s="345"/>
      <c r="B284" s="331" t="s">
        <v>635</v>
      </c>
      <c r="C284" s="332" t="s">
        <v>5560</v>
      </c>
      <c r="D284" s="327">
        <f>'CE MINISTERIALE 2019'!D284</f>
        <v>56943774.5</v>
      </c>
      <c r="E284" s="311"/>
      <c r="F284" s="329"/>
      <c r="G284" s="330"/>
      <c r="H284" s="330"/>
      <c r="J284" s="324"/>
      <c r="L284" s="330"/>
    </row>
    <row r="285" spans="1:12" s="337" customFormat="1" ht="24.95" customHeight="1">
      <c r="A285" s="345" t="s">
        <v>296</v>
      </c>
      <c r="B285" s="335" t="s">
        <v>637</v>
      </c>
      <c r="C285" s="336" t="s">
        <v>3692</v>
      </c>
      <c r="D285" s="327">
        <f>'CE MINISTERIALE 2019'!D285</f>
        <v>0</v>
      </c>
      <c r="E285" s="311"/>
      <c r="F285" s="329"/>
      <c r="G285" s="330"/>
      <c r="H285" s="330"/>
      <c r="J285" s="324"/>
      <c r="L285" s="330"/>
    </row>
    <row r="286" spans="1:12" s="312" customFormat="1" ht="24.95" customHeight="1">
      <c r="A286" s="342" t="s">
        <v>296</v>
      </c>
      <c r="B286" s="338" t="s">
        <v>4582</v>
      </c>
      <c r="C286" s="339" t="s">
        <v>5561</v>
      </c>
      <c r="D286" s="380">
        <f>'CE MINISTERIALE 2019'!D286</f>
        <v>0</v>
      </c>
      <c r="E286" s="311"/>
      <c r="G286" s="330"/>
      <c r="H286" s="330"/>
      <c r="J286" s="324"/>
      <c r="L286" s="330"/>
    </row>
    <row r="287" spans="1:12" s="312" customFormat="1" ht="24.95" customHeight="1">
      <c r="A287" s="342" t="s">
        <v>296</v>
      </c>
      <c r="B287" s="338" t="s">
        <v>4584</v>
      </c>
      <c r="C287" s="339" t="s">
        <v>5562</v>
      </c>
      <c r="D287" s="380">
        <f>'CE MINISTERIALE 2019'!D287</f>
        <v>0</v>
      </c>
      <c r="E287" s="311"/>
      <c r="G287" s="330"/>
      <c r="H287" s="330"/>
      <c r="J287" s="324"/>
      <c r="L287" s="330"/>
    </row>
    <row r="288" spans="1:12" s="337" customFormat="1" ht="24.95" customHeight="1">
      <c r="A288" s="345"/>
      <c r="B288" s="335" t="s">
        <v>639</v>
      </c>
      <c r="C288" s="336" t="s">
        <v>3693</v>
      </c>
      <c r="D288" s="380">
        <f>'CE MINISTERIALE 2019'!D288</f>
        <v>30152000</v>
      </c>
      <c r="E288" s="311"/>
      <c r="F288" s="312"/>
      <c r="G288" s="330"/>
      <c r="H288" s="330"/>
      <c r="J288" s="324"/>
      <c r="L288" s="330"/>
    </row>
    <row r="289" spans="1:12" s="337" customFormat="1" ht="24.95" customHeight="1">
      <c r="A289" s="345" t="s">
        <v>1498</v>
      </c>
      <c r="B289" s="335" t="s">
        <v>4586</v>
      </c>
      <c r="C289" s="336" t="s">
        <v>5563</v>
      </c>
      <c r="D289" s="380">
        <f>'CE MINISTERIALE 2019'!D289</f>
        <v>109774.5</v>
      </c>
      <c r="E289" s="311"/>
      <c r="F289" s="312"/>
      <c r="G289" s="330"/>
      <c r="H289" s="330"/>
      <c r="J289" s="324"/>
      <c r="L289" s="330"/>
    </row>
    <row r="290" spans="1:12" s="337" customFormat="1" ht="24.95" customHeight="1">
      <c r="A290" s="345" t="s">
        <v>1503</v>
      </c>
      <c r="B290" s="335" t="s">
        <v>641</v>
      </c>
      <c r="C290" s="336" t="s">
        <v>5564</v>
      </c>
      <c r="D290" s="380">
        <f>'CE MINISTERIALE 2019'!D290</f>
        <v>457000</v>
      </c>
      <c r="E290" s="311"/>
      <c r="F290" s="312"/>
      <c r="G290" s="330"/>
      <c r="H290" s="330"/>
      <c r="J290" s="324"/>
      <c r="L290" s="330"/>
    </row>
    <row r="291" spans="1:12" s="337" customFormat="1" ht="24.95" customHeight="1">
      <c r="A291" s="345"/>
      <c r="B291" s="335" t="s">
        <v>642</v>
      </c>
      <c r="C291" s="336" t="s">
        <v>5565</v>
      </c>
      <c r="D291" s="380">
        <f>'CE MINISTERIALE 2019'!D291</f>
        <v>24153000</v>
      </c>
      <c r="E291" s="311"/>
      <c r="F291" s="312"/>
      <c r="G291" s="330"/>
      <c r="H291" s="330"/>
      <c r="J291" s="324"/>
      <c r="L291" s="330"/>
    </row>
    <row r="292" spans="1:12" s="337" customFormat="1" ht="24.95" customHeight="1">
      <c r="A292" s="345"/>
      <c r="B292" s="335" t="s">
        <v>643</v>
      </c>
      <c r="C292" s="336" t="s">
        <v>5566</v>
      </c>
      <c r="D292" s="380">
        <f>'CE MINISTERIALE 2019'!D292</f>
        <v>2072000</v>
      </c>
      <c r="E292" s="311"/>
      <c r="F292" s="312"/>
      <c r="G292" s="330"/>
      <c r="H292" s="330"/>
      <c r="J292" s="324"/>
      <c r="L292" s="330"/>
    </row>
    <row r="293" spans="1:12" s="337" customFormat="1" ht="24.95" customHeight="1">
      <c r="A293" s="472"/>
      <c r="B293" s="331" t="s">
        <v>644</v>
      </c>
      <c r="C293" s="332" t="s">
        <v>5567</v>
      </c>
      <c r="D293" s="327">
        <f>'CE MINISTERIALE 2019'!D293</f>
        <v>1600000</v>
      </c>
      <c r="E293" s="311"/>
      <c r="F293" s="329"/>
      <c r="G293" s="330"/>
      <c r="H293" s="330"/>
      <c r="J293" s="324"/>
      <c r="L293" s="330"/>
    </row>
    <row r="294" spans="1:12" s="337" customFormat="1" ht="24.95" customHeight="1">
      <c r="A294" s="345"/>
      <c r="B294" s="335" t="s">
        <v>646</v>
      </c>
      <c r="C294" s="336" t="s">
        <v>5568</v>
      </c>
      <c r="D294" s="380">
        <f>'CE MINISTERIALE 2019'!D294</f>
        <v>0</v>
      </c>
      <c r="E294" s="311"/>
      <c r="F294" s="312"/>
      <c r="G294" s="330"/>
      <c r="H294" s="330"/>
      <c r="J294" s="324"/>
      <c r="L294" s="330"/>
    </row>
    <row r="295" spans="1:12" s="337" customFormat="1" ht="24.95" customHeight="1">
      <c r="A295" s="345"/>
      <c r="B295" s="335" t="s">
        <v>648</v>
      </c>
      <c r="C295" s="336" t="s">
        <v>3694</v>
      </c>
      <c r="D295" s="380">
        <f>'CE MINISTERIALE 2019'!D295</f>
        <v>1500000</v>
      </c>
      <c r="E295" s="311"/>
      <c r="F295" s="312"/>
      <c r="G295" s="330"/>
      <c r="H295" s="330"/>
      <c r="J295" s="324"/>
      <c r="L295" s="330"/>
    </row>
    <row r="296" spans="1:12" s="337" customFormat="1" ht="24.95" customHeight="1">
      <c r="A296" s="345"/>
      <c r="B296" s="335" t="s">
        <v>650</v>
      </c>
      <c r="C296" s="336" t="s">
        <v>3695</v>
      </c>
      <c r="D296" s="380">
        <f>'CE MINISTERIALE 2019'!D296</f>
        <v>0</v>
      </c>
      <c r="E296" s="311"/>
      <c r="F296" s="312"/>
      <c r="G296" s="330"/>
      <c r="H296" s="330"/>
      <c r="J296" s="324"/>
      <c r="L296" s="330"/>
    </row>
    <row r="297" spans="1:12" s="337" customFormat="1" ht="24.95" customHeight="1">
      <c r="A297" s="345"/>
      <c r="B297" s="335" t="s">
        <v>313</v>
      </c>
      <c r="C297" s="336" t="s">
        <v>3696</v>
      </c>
      <c r="D297" s="380">
        <f>'CE MINISTERIALE 2019'!D297</f>
        <v>50000</v>
      </c>
      <c r="E297" s="311"/>
      <c r="F297" s="312"/>
      <c r="G297" s="330"/>
      <c r="H297" s="330"/>
      <c r="J297" s="324"/>
      <c r="L297" s="330"/>
    </row>
    <row r="298" spans="1:12" s="337" customFormat="1" ht="24.95" customHeight="1">
      <c r="A298" s="345" t="s">
        <v>296</v>
      </c>
      <c r="B298" s="335" t="s">
        <v>315</v>
      </c>
      <c r="C298" s="336" t="s">
        <v>3697</v>
      </c>
      <c r="D298" s="380">
        <f>'CE MINISTERIALE 2019'!D298</f>
        <v>0</v>
      </c>
      <c r="E298" s="311"/>
      <c r="F298" s="312"/>
      <c r="G298" s="330"/>
      <c r="H298" s="330"/>
      <c r="J298" s="324"/>
      <c r="L298" s="330"/>
    </row>
    <row r="299" spans="1:12" s="337" customFormat="1" ht="24.95" customHeight="1">
      <c r="A299" s="345"/>
      <c r="B299" s="335" t="s">
        <v>317</v>
      </c>
      <c r="C299" s="336" t="s">
        <v>3698</v>
      </c>
      <c r="D299" s="380">
        <f>'CE MINISTERIALE 2019'!D299</f>
        <v>50000</v>
      </c>
      <c r="E299" s="311"/>
      <c r="F299" s="312"/>
      <c r="G299" s="330"/>
      <c r="H299" s="330"/>
      <c r="J299" s="324"/>
      <c r="L299" s="330"/>
    </row>
    <row r="300" spans="1:12" s="337" customFormat="1" ht="24.95" customHeight="1">
      <c r="A300" s="345" t="s">
        <v>296</v>
      </c>
      <c r="B300" s="335" t="s">
        <v>319</v>
      </c>
      <c r="C300" s="336" t="s">
        <v>3699</v>
      </c>
      <c r="D300" s="380">
        <f>'CE MINISTERIALE 2019'!D300</f>
        <v>0</v>
      </c>
      <c r="E300" s="311"/>
      <c r="F300" s="312"/>
      <c r="G300" s="330"/>
      <c r="H300" s="330"/>
      <c r="J300" s="324"/>
      <c r="L300" s="330"/>
    </row>
    <row r="301" spans="1:12" s="337" customFormat="1" ht="24.95" customHeight="1">
      <c r="A301" s="345"/>
      <c r="B301" s="331" t="s">
        <v>321</v>
      </c>
      <c r="C301" s="332" t="s">
        <v>5569</v>
      </c>
      <c r="D301" s="327">
        <f>'CE MINISTERIALE 2019'!D301</f>
        <v>4747000</v>
      </c>
      <c r="E301" s="311"/>
      <c r="F301" s="329"/>
      <c r="G301" s="330"/>
      <c r="H301" s="330"/>
      <c r="J301" s="324"/>
      <c r="L301" s="330"/>
    </row>
    <row r="302" spans="1:12" s="337" customFormat="1" ht="24.95" customHeight="1">
      <c r="A302" s="472"/>
      <c r="B302" s="335" t="s">
        <v>323</v>
      </c>
      <c r="C302" s="336" t="s">
        <v>5570</v>
      </c>
      <c r="D302" s="380">
        <f>'CE MINISTERIALE 2019'!D302</f>
        <v>730000</v>
      </c>
      <c r="E302" s="311"/>
      <c r="F302" s="312"/>
      <c r="G302" s="330"/>
      <c r="H302" s="330"/>
      <c r="J302" s="324"/>
      <c r="L302" s="330"/>
    </row>
    <row r="303" spans="1:12" s="337" customFormat="1" ht="24.95" customHeight="1">
      <c r="A303" s="472"/>
      <c r="B303" s="335" t="s">
        <v>325</v>
      </c>
      <c r="C303" s="336" t="s">
        <v>3700</v>
      </c>
      <c r="D303" s="380">
        <f>'CE MINISTERIALE 2019'!D303</f>
        <v>185000</v>
      </c>
      <c r="E303" s="311"/>
      <c r="F303" s="312"/>
      <c r="G303" s="330"/>
      <c r="H303" s="330"/>
      <c r="J303" s="324"/>
      <c r="L303" s="330"/>
    </row>
    <row r="304" spans="1:12" s="337" customFormat="1" ht="24.95" customHeight="1">
      <c r="A304" s="345"/>
      <c r="B304" s="335" t="s">
        <v>327</v>
      </c>
      <c r="C304" s="336" t="s">
        <v>3701</v>
      </c>
      <c r="D304" s="380">
        <f>'CE MINISTERIALE 2019'!D304</f>
        <v>0</v>
      </c>
      <c r="E304" s="311"/>
      <c r="F304" s="312"/>
      <c r="G304" s="330"/>
      <c r="H304" s="330"/>
      <c r="J304" s="324"/>
      <c r="L304" s="330"/>
    </row>
    <row r="305" spans="1:12" s="337" customFormat="1" ht="24.95" customHeight="1">
      <c r="A305" s="472"/>
      <c r="B305" s="335" t="s">
        <v>329</v>
      </c>
      <c r="C305" s="336" t="s">
        <v>3702</v>
      </c>
      <c r="D305" s="380">
        <f>'CE MINISTERIALE 2019'!D305</f>
        <v>0</v>
      </c>
      <c r="E305" s="311"/>
      <c r="F305" s="312"/>
      <c r="G305" s="330"/>
      <c r="H305" s="330"/>
      <c r="J305" s="324"/>
      <c r="L305" s="330"/>
    </row>
    <row r="306" spans="1:12" s="337" customFormat="1" ht="24.95" customHeight="1">
      <c r="A306" s="472"/>
      <c r="B306" s="335" t="s">
        <v>331</v>
      </c>
      <c r="C306" s="336" t="s">
        <v>3703</v>
      </c>
      <c r="D306" s="380">
        <f>'CE MINISTERIALE 2019'!D306</f>
        <v>3832000</v>
      </c>
      <c r="E306" s="311"/>
      <c r="F306" s="312"/>
      <c r="G306" s="330"/>
      <c r="H306" s="330"/>
      <c r="J306" s="324"/>
      <c r="L306" s="330"/>
    </row>
    <row r="307" spans="1:12" s="337" customFormat="1" ht="24.95" customHeight="1">
      <c r="A307" s="472" t="s">
        <v>296</v>
      </c>
      <c r="B307" s="335" t="s">
        <v>333</v>
      </c>
      <c r="C307" s="336" t="s">
        <v>3704</v>
      </c>
      <c r="D307" s="380">
        <f>'CE MINISTERIALE 2019'!D307</f>
        <v>0</v>
      </c>
      <c r="E307" s="311"/>
      <c r="F307" s="312"/>
      <c r="G307" s="330"/>
      <c r="H307" s="330"/>
      <c r="J307" s="324"/>
      <c r="L307" s="330"/>
    </row>
    <row r="308" spans="1:12" s="346" customFormat="1" ht="24.95" customHeight="1">
      <c r="A308" s="345" t="s">
        <v>296</v>
      </c>
      <c r="B308" s="335" t="s">
        <v>4591</v>
      </c>
      <c r="C308" s="336" t="s">
        <v>5571</v>
      </c>
      <c r="D308" s="380">
        <f>'CE MINISTERIALE 2019'!D308</f>
        <v>0</v>
      </c>
      <c r="E308" s="311"/>
      <c r="F308" s="311"/>
      <c r="G308" s="352"/>
      <c r="H308" s="352"/>
      <c r="J308" s="324"/>
      <c r="L308" s="330"/>
    </row>
    <row r="309" spans="1:12" s="337" customFormat="1" ht="24.95" customHeight="1">
      <c r="A309" s="345"/>
      <c r="B309" s="331" t="s">
        <v>1218</v>
      </c>
      <c r="C309" s="332" t="s">
        <v>5572</v>
      </c>
      <c r="D309" s="327">
        <f>'CE MINISTERIALE 2019'!D309</f>
        <v>3393000</v>
      </c>
      <c r="E309" s="311"/>
      <c r="F309" s="329"/>
      <c r="G309" s="330"/>
      <c r="H309" s="330"/>
      <c r="J309" s="324"/>
      <c r="L309" s="330"/>
    </row>
    <row r="310" spans="1:12" s="312" customFormat="1" ht="24.95" customHeight="1">
      <c r="A310" s="342" t="s">
        <v>296</v>
      </c>
      <c r="B310" s="335" t="s">
        <v>1220</v>
      </c>
      <c r="C310" s="336" t="s">
        <v>5573</v>
      </c>
      <c r="D310" s="380">
        <f>'CE MINISTERIALE 2019'!D310</f>
        <v>0</v>
      </c>
      <c r="E310" s="311"/>
      <c r="G310" s="330"/>
      <c r="H310" s="330"/>
      <c r="J310" s="324"/>
      <c r="L310" s="330"/>
    </row>
    <row r="311" spans="1:12" s="312" customFormat="1" ht="24.95" customHeight="1">
      <c r="A311" s="342"/>
      <c r="B311" s="335" t="s">
        <v>1221</v>
      </c>
      <c r="C311" s="336" t="s">
        <v>5574</v>
      </c>
      <c r="D311" s="380">
        <f>'CE MINISTERIALE 2019'!D311</f>
        <v>0</v>
      </c>
      <c r="E311" s="311"/>
      <c r="G311" s="330"/>
      <c r="H311" s="330"/>
      <c r="J311" s="324"/>
      <c r="L311" s="330"/>
    </row>
    <row r="312" spans="1:12" s="312" customFormat="1" ht="24.95" customHeight="1">
      <c r="A312" s="342"/>
      <c r="B312" s="335" t="s">
        <v>1222</v>
      </c>
      <c r="C312" s="336" t="s">
        <v>5575</v>
      </c>
      <c r="D312" s="327">
        <f>'CE MINISTERIALE 2019'!D312</f>
        <v>3393000</v>
      </c>
      <c r="E312" s="311"/>
      <c r="F312" s="329"/>
      <c r="G312" s="330"/>
      <c r="H312" s="330"/>
      <c r="J312" s="324"/>
      <c r="L312" s="330"/>
    </row>
    <row r="313" spans="1:12" s="312" customFormat="1" ht="24.95" customHeight="1">
      <c r="A313" s="342"/>
      <c r="B313" s="338" t="s">
        <v>1223</v>
      </c>
      <c r="C313" s="339" t="s">
        <v>5576</v>
      </c>
      <c r="D313" s="380">
        <f>'CE MINISTERIALE 2019'!D313</f>
        <v>0</v>
      </c>
      <c r="E313" s="311"/>
      <c r="G313" s="330"/>
      <c r="H313" s="330"/>
      <c r="J313" s="324"/>
      <c r="L313" s="330"/>
    </row>
    <row r="314" spans="1:12" s="312" customFormat="1" ht="24.95" customHeight="1">
      <c r="A314" s="342"/>
      <c r="B314" s="338" t="s">
        <v>1225</v>
      </c>
      <c r="C314" s="339" t="s">
        <v>5577</v>
      </c>
      <c r="D314" s="380">
        <f>'CE MINISTERIALE 2019'!D314</f>
        <v>14000</v>
      </c>
      <c r="E314" s="311"/>
      <c r="G314" s="330"/>
      <c r="H314" s="330"/>
      <c r="J314" s="324"/>
      <c r="L314" s="330"/>
    </row>
    <row r="315" spans="1:12" s="312" customFormat="1" ht="24.95" customHeight="1">
      <c r="A315" s="342"/>
      <c r="B315" s="338" t="s">
        <v>1227</v>
      </c>
      <c r="C315" s="339" t="s">
        <v>5578</v>
      </c>
      <c r="D315" s="380">
        <f>'CE MINISTERIALE 2019'!D315</f>
        <v>509000</v>
      </c>
      <c r="E315" s="311"/>
      <c r="G315" s="330"/>
      <c r="H315" s="330"/>
      <c r="J315" s="324"/>
      <c r="L315" s="330"/>
    </row>
    <row r="316" spans="1:12" s="312" customFormat="1" ht="24.95" customHeight="1">
      <c r="A316" s="342"/>
      <c r="B316" s="338" t="s">
        <v>1228</v>
      </c>
      <c r="C316" s="339" t="s">
        <v>5579</v>
      </c>
      <c r="D316" s="380">
        <f>'CE MINISTERIALE 2019'!D316</f>
        <v>0</v>
      </c>
      <c r="E316" s="311"/>
      <c r="G316" s="330"/>
      <c r="H316" s="330"/>
      <c r="J316" s="324"/>
      <c r="L316" s="330"/>
    </row>
    <row r="317" spans="1:12" s="312" customFormat="1" ht="24.95" customHeight="1">
      <c r="A317" s="342"/>
      <c r="B317" s="338" t="s">
        <v>1230</v>
      </c>
      <c r="C317" s="339" t="s">
        <v>5580</v>
      </c>
      <c r="D317" s="380">
        <f>'CE MINISTERIALE 2019'!D317</f>
        <v>2500000</v>
      </c>
      <c r="E317" s="311"/>
      <c r="G317" s="330"/>
      <c r="H317" s="330"/>
      <c r="J317" s="324"/>
      <c r="L317" s="330"/>
    </row>
    <row r="318" spans="1:12" s="312" customFormat="1" ht="24.95" customHeight="1">
      <c r="A318" s="342"/>
      <c r="B318" s="338" t="s">
        <v>1232</v>
      </c>
      <c r="C318" s="339" t="s">
        <v>5581</v>
      </c>
      <c r="D318" s="380">
        <f>'CE MINISTERIALE 2019'!D318</f>
        <v>370000</v>
      </c>
      <c r="E318" s="311"/>
      <c r="G318" s="330"/>
      <c r="H318" s="330"/>
      <c r="J318" s="324"/>
      <c r="L318" s="330"/>
    </row>
    <row r="319" spans="1:12" s="312" customFormat="1" ht="24.95" customHeight="1">
      <c r="A319" s="342"/>
      <c r="B319" s="335" t="s">
        <v>1234</v>
      </c>
      <c r="C319" s="336" t="s">
        <v>5582</v>
      </c>
      <c r="D319" s="327">
        <f>'CE MINISTERIALE 2019'!D319</f>
        <v>0</v>
      </c>
      <c r="E319" s="311"/>
      <c r="F319" s="329"/>
      <c r="G319" s="330"/>
      <c r="H319" s="330"/>
      <c r="J319" s="324"/>
      <c r="L319" s="330"/>
    </row>
    <row r="320" spans="1:12" s="312" customFormat="1" ht="24.95" customHeight="1">
      <c r="A320" s="342" t="s">
        <v>296</v>
      </c>
      <c r="B320" s="338" t="s">
        <v>1236</v>
      </c>
      <c r="C320" s="339" t="s">
        <v>5583</v>
      </c>
      <c r="D320" s="380">
        <f>'CE MINISTERIALE 2019'!D320</f>
        <v>0</v>
      </c>
      <c r="E320" s="311"/>
      <c r="G320" s="330"/>
      <c r="H320" s="330"/>
      <c r="J320" s="324"/>
      <c r="L320" s="330"/>
    </row>
    <row r="321" spans="1:12" s="312" customFormat="1" ht="24.95" customHeight="1">
      <c r="A321" s="342"/>
      <c r="B321" s="338" t="s">
        <v>1238</v>
      </c>
      <c r="C321" s="339" t="s">
        <v>5584</v>
      </c>
      <c r="D321" s="380">
        <f>'CE MINISTERIALE 2019'!D321</f>
        <v>0</v>
      </c>
      <c r="E321" s="311"/>
      <c r="G321" s="330"/>
      <c r="H321" s="330"/>
      <c r="J321" s="324"/>
      <c r="L321" s="330"/>
    </row>
    <row r="322" spans="1:12" s="312" customFormat="1" ht="24.95" customHeight="1">
      <c r="A322" s="342" t="s">
        <v>1503</v>
      </c>
      <c r="B322" s="338" t="s">
        <v>1240</v>
      </c>
      <c r="C322" s="339" t="s">
        <v>5585</v>
      </c>
      <c r="D322" s="380">
        <f>'CE MINISTERIALE 2019'!D322</f>
        <v>0</v>
      </c>
      <c r="E322" s="311"/>
      <c r="G322" s="330"/>
      <c r="H322" s="330"/>
      <c r="J322" s="324"/>
      <c r="L322" s="330"/>
    </row>
    <row r="323" spans="1:12" s="312" customFormat="1" ht="24.95" customHeight="1">
      <c r="A323" s="342"/>
      <c r="B323" s="331" t="s">
        <v>1950</v>
      </c>
      <c r="C323" s="332" t="s">
        <v>5586</v>
      </c>
      <c r="D323" s="327">
        <f>'CE MINISTERIALE 2019'!D323</f>
        <v>29583000</v>
      </c>
      <c r="E323" s="311"/>
      <c r="F323" s="329"/>
      <c r="G323" s="330"/>
      <c r="H323" s="330"/>
      <c r="J323" s="324"/>
      <c r="L323" s="330"/>
    </row>
    <row r="324" spans="1:12" s="312" customFormat="1" ht="24.95" customHeight="1">
      <c r="A324" s="475" t="s">
        <v>296</v>
      </c>
      <c r="B324" s="335" t="s">
        <v>1952</v>
      </c>
      <c r="C324" s="336" t="s">
        <v>5587</v>
      </c>
      <c r="D324" s="380">
        <f>'CE MINISTERIALE 2019'!D324</f>
        <v>0</v>
      </c>
      <c r="E324" s="311"/>
      <c r="G324" s="330"/>
      <c r="H324" s="330"/>
      <c r="J324" s="324"/>
      <c r="L324" s="330"/>
    </row>
    <row r="325" spans="1:12" s="312" customFormat="1" ht="24.95" customHeight="1">
      <c r="A325" s="342"/>
      <c r="B325" s="335" t="s">
        <v>1954</v>
      </c>
      <c r="C325" s="336" t="s">
        <v>5588</v>
      </c>
      <c r="D325" s="380">
        <f>'CE MINISTERIALE 2019'!D325</f>
        <v>0</v>
      </c>
      <c r="E325" s="311"/>
      <c r="G325" s="330"/>
      <c r="H325" s="330"/>
      <c r="J325" s="324"/>
      <c r="L325" s="330"/>
    </row>
    <row r="326" spans="1:12" s="312" customFormat="1" ht="24.95" customHeight="1">
      <c r="A326" s="342" t="s">
        <v>1503</v>
      </c>
      <c r="B326" s="335" t="s">
        <v>181</v>
      </c>
      <c r="C326" s="336" t="s">
        <v>5589</v>
      </c>
      <c r="D326" s="380">
        <f>'CE MINISTERIALE 2019'!D326</f>
        <v>2710000</v>
      </c>
      <c r="E326" s="311"/>
      <c r="G326" s="330"/>
      <c r="H326" s="330"/>
      <c r="J326" s="324"/>
      <c r="L326" s="330"/>
    </row>
    <row r="327" spans="1:12" s="312" customFormat="1" ht="24.95" customHeight="1">
      <c r="A327" s="475"/>
      <c r="B327" s="335" t="s">
        <v>183</v>
      </c>
      <c r="C327" s="336" t="s">
        <v>5590</v>
      </c>
      <c r="D327" s="380">
        <f>'CE MINISTERIALE 2019'!D327</f>
        <v>550000</v>
      </c>
      <c r="E327" s="311"/>
      <c r="G327" s="330"/>
      <c r="H327" s="330"/>
      <c r="J327" s="324"/>
      <c r="L327" s="330"/>
    </row>
    <row r="328" spans="1:12" s="337" customFormat="1" ht="24.95" customHeight="1">
      <c r="A328" s="472"/>
      <c r="B328" s="335" t="s">
        <v>185</v>
      </c>
      <c r="C328" s="336" t="s">
        <v>5591</v>
      </c>
      <c r="D328" s="380">
        <f>'CE MINISTERIALE 2019'!D328</f>
        <v>7693000</v>
      </c>
      <c r="E328" s="311"/>
      <c r="F328" s="312"/>
      <c r="G328" s="330"/>
      <c r="H328" s="330"/>
      <c r="J328" s="324"/>
      <c r="L328" s="330"/>
    </row>
    <row r="329" spans="1:12" s="337" customFormat="1" ht="24.95" customHeight="1">
      <c r="A329" s="472" t="s">
        <v>296</v>
      </c>
      <c r="B329" s="335" t="s">
        <v>4597</v>
      </c>
      <c r="C329" s="336" t="s">
        <v>5592</v>
      </c>
      <c r="D329" s="380">
        <f>'CE MINISTERIALE 2019'!D329</f>
        <v>0</v>
      </c>
      <c r="E329" s="311"/>
      <c r="F329" s="312"/>
      <c r="G329" s="330"/>
      <c r="H329" s="330"/>
      <c r="J329" s="324"/>
      <c r="L329" s="330"/>
    </row>
    <row r="330" spans="1:12" s="337" customFormat="1" ht="24.95" customHeight="1">
      <c r="A330" s="472" t="s">
        <v>1503</v>
      </c>
      <c r="B330" s="335" t="s">
        <v>4599</v>
      </c>
      <c r="C330" s="336" t="s">
        <v>5593</v>
      </c>
      <c r="D330" s="380">
        <f>'CE MINISTERIALE 2019'!D330</f>
        <v>18630000</v>
      </c>
      <c r="E330" s="311"/>
      <c r="F330" s="312"/>
      <c r="G330" s="330"/>
      <c r="H330" s="330"/>
      <c r="J330" s="324"/>
      <c r="L330" s="330"/>
    </row>
    <row r="331" spans="1:12" s="337" customFormat="1" ht="24.95" customHeight="1">
      <c r="A331" s="476" t="s">
        <v>1498</v>
      </c>
      <c r="B331" s="331" t="s">
        <v>843</v>
      </c>
      <c r="C331" s="332" t="s">
        <v>5594</v>
      </c>
      <c r="D331" s="380">
        <f>'CE MINISTERIALE 2019'!D331</f>
        <v>0</v>
      </c>
      <c r="E331" s="311"/>
      <c r="F331" s="312"/>
      <c r="G331" s="330"/>
      <c r="H331" s="330"/>
      <c r="J331" s="324"/>
      <c r="L331" s="330"/>
    </row>
    <row r="332" spans="1:12" s="337" customFormat="1" ht="24.95" customHeight="1">
      <c r="A332" s="472"/>
      <c r="B332" s="331" t="s">
        <v>844</v>
      </c>
      <c r="C332" s="332" t="s">
        <v>5595</v>
      </c>
      <c r="D332" s="327">
        <f>'CE MINISTERIALE 2019'!D332</f>
        <v>72075504</v>
      </c>
      <c r="E332" s="311"/>
      <c r="F332" s="312"/>
      <c r="G332" s="330"/>
      <c r="H332" s="330"/>
      <c r="J332" s="324"/>
      <c r="L332" s="330"/>
    </row>
    <row r="333" spans="1:12" s="337" customFormat="1" ht="24.95" customHeight="1">
      <c r="A333" s="345"/>
      <c r="B333" s="331" t="s">
        <v>846</v>
      </c>
      <c r="C333" s="332" t="s">
        <v>5596</v>
      </c>
      <c r="D333" s="327">
        <f>'CE MINISTERIALE 2019'!D333</f>
        <v>68796504</v>
      </c>
      <c r="E333" s="311"/>
      <c r="F333" s="329"/>
      <c r="G333" s="330"/>
      <c r="H333" s="330"/>
      <c r="J333" s="324"/>
      <c r="L333" s="330"/>
    </row>
    <row r="334" spans="1:12" s="337" customFormat="1" ht="24.95" customHeight="1">
      <c r="A334" s="345"/>
      <c r="B334" s="335" t="s">
        <v>848</v>
      </c>
      <c r="C334" s="336" t="s">
        <v>3705</v>
      </c>
      <c r="D334" s="380">
        <f>'CE MINISTERIALE 2019'!D334</f>
        <v>8870000</v>
      </c>
      <c r="E334" s="311"/>
      <c r="F334" s="312"/>
      <c r="G334" s="330"/>
      <c r="H334" s="330"/>
      <c r="J334" s="324"/>
      <c r="L334" s="330"/>
    </row>
    <row r="335" spans="1:12" s="337" customFormat="1" ht="24.95" customHeight="1">
      <c r="A335" s="345"/>
      <c r="B335" s="335" t="s">
        <v>850</v>
      </c>
      <c r="C335" s="336" t="s">
        <v>3706</v>
      </c>
      <c r="D335" s="380">
        <f>'CE MINISTERIALE 2019'!D335</f>
        <v>14117000</v>
      </c>
      <c r="E335" s="311"/>
      <c r="F335" s="312"/>
      <c r="G335" s="330"/>
      <c r="H335" s="330"/>
      <c r="J335" s="324"/>
      <c r="L335" s="330"/>
    </row>
    <row r="336" spans="1:12" s="337" customFormat="1" ht="24.95" customHeight="1">
      <c r="A336" s="345"/>
      <c r="B336" s="335" t="s">
        <v>852</v>
      </c>
      <c r="C336" s="336" t="s">
        <v>853</v>
      </c>
      <c r="D336" s="327">
        <f>'CE MINISTERIALE 2019'!D336</f>
        <v>475000</v>
      </c>
      <c r="E336" s="311"/>
      <c r="F336" s="329"/>
      <c r="G336" s="330"/>
      <c r="H336" s="330"/>
      <c r="J336" s="324"/>
      <c r="L336" s="330"/>
    </row>
    <row r="337" spans="1:12" s="346" customFormat="1" ht="24.95" customHeight="1">
      <c r="A337" s="345"/>
      <c r="B337" s="335" t="s">
        <v>4602</v>
      </c>
      <c r="C337" s="336" t="s">
        <v>5597</v>
      </c>
      <c r="D337" s="380">
        <f>'CE MINISTERIALE 2019'!D337</f>
        <v>475000</v>
      </c>
      <c r="E337" s="311"/>
      <c r="F337" s="311"/>
      <c r="G337" s="330"/>
      <c r="H337" s="330"/>
      <c r="J337" s="324"/>
      <c r="L337" s="330"/>
    </row>
    <row r="338" spans="1:12" s="346" customFormat="1" ht="24.95" customHeight="1">
      <c r="A338" s="345"/>
      <c r="B338" s="335" t="s">
        <v>4604</v>
      </c>
      <c r="C338" s="336" t="s">
        <v>5598</v>
      </c>
      <c r="D338" s="380">
        <f>'CE MINISTERIALE 2019'!D338</f>
        <v>0</v>
      </c>
      <c r="E338" s="311"/>
      <c r="F338" s="311"/>
      <c r="G338" s="330"/>
      <c r="H338" s="330"/>
      <c r="J338" s="324"/>
      <c r="L338" s="330"/>
    </row>
    <row r="339" spans="1:12" s="337" customFormat="1" ht="24.95" customHeight="1">
      <c r="A339" s="345"/>
      <c r="B339" s="335" t="s">
        <v>854</v>
      </c>
      <c r="C339" s="336" t="s">
        <v>3707</v>
      </c>
      <c r="D339" s="380">
        <f>'CE MINISTERIALE 2019'!D339</f>
        <v>2390000</v>
      </c>
      <c r="E339" s="311"/>
      <c r="F339" s="312"/>
      <c r="G339" s="330"/>
      <c r="H339" s="330"/>
      <c r="J339" s="324"/>
      <c r="L339" s="330"/>
    </row>
    <row r="340" spans="1:12" s="337" customFormat="1" ht="24.95" customHeight="1">
      <c r="A340" s="345"/>
      <c r="B340" s="335" t="s">
        <v>856</v>
      </c>
      <c r="C340" s="336" t="s">
        <v>3708</v>
      </c>
      <c r="D340" s="380">
        <f>'CE MINISTERIALE 2019'!D340</f>
        <v>841000</v>
      </c>
      <c r="E340" s="311"/>
      <c r="F340" s="312"/>
      <c r="G340" s="330"/>
      <c r="H340" s="330"/>
      <c r="J340" s="324"/>
      <c r="L340" s="330"/>
    </row>
    <row r="341" spans="1:12" s="337" customFormat="1" ht="24.95" customHeight="1">
      <c r="A341" s="345"/>
      <c r="B341" s="335" t="s">
        <v>858</v>
      </c>
      <c r="C341" s="336" t="s">
        <v>5599</v>
      </c>
      <c r="D341" s="380">
        <f>'CE MINISTERIALE 2019'!D341</f>
        <v>337000</v>
      </c>
      <c r="E341" s="311"/>
      <c r="F341" s="312"/>
      <c r="G341" s="330"/>
      <c r="H341" s="330"/>
      <c r="J341" s="324"/>
      <c r="L341" s="330"/>
    </row>
    <row r="342" spans="1:12" s="337" customFormat="1" ht="24.95" customHeight="1">
      <c r="A342" s="345"/>
      <c r="B342" s="335" t="s">
        <v>860</v>
      </c>
      <c r="C342" s="336" t="s">
        <v>3709</v>
      </c>
      <c r="D342" s="380">
        <f>'CE MINISTERIALE 2019'!D342</f>
        <v>2524000</v>
      </c>
      <c r="E342" s="311"/>
      <c r="F342" s="312"/>
      <c r="G342" s="330"/>
      <c r="H342" s="330"/>
      <c r="J342" s="324"/>
      <c r="L342" s="330"/>
    </row>
    <row r="343" spans="1:12" s="337" customFormat="1" ht="24.95" customHeight="1">
      <c r="A343" s="345"/>
      <c r="B343" s="335" t="s">
        <v>862</v>
      </c>
      <c r="C343" s="336" t="s">
        <v>3710</v>
      </c>
      <c r="D343" s="380">
        <f>'CE MINISTERIALE 2019'!D343</f>
        <v>1457000</v>
      </c>
      <c r="E343" s="311"/>
      <c r="F343" s="312"/>
      <c r="G343" s="330"/>
      <c r="H343" s="330"/>
      <c r="J343" s="324"/>
      <c r="L343" s="330"/>
    </row>
    <row r="344" spans="1:12" s="337" customFormat="1" ht="24.95" customHeight="1">
      <c r="A344" s="345"/>
      <c r="B344" s="335" t="s">
        <v>864</v>
      </c>
      <c r="C344" s="336" t="s">
        <v>3711</v>
      </c>
      <c r="D344" s="380">
        <f>'CE MINISTERIALE 2019'!D344</f>
        <v>9971000</v>
      </c>
      <c r="E344" s="311"/>
      <c r="F344" s="312"/>
      <c r="G344" s="330"/>
      <c r="H344" s="330"/>
      <c r="J344" s="324"/>
      <c r="L344" s="330"/>
    </row>
    <row r="345" spans="1:12" s="337" customFormat="1" ht="24.95" customHeight="1">
      <c r="A345" s="345"/>
      <c r="B345" s="335" t="s">
        <v>866</v>
      </c>
      <c r="C345" s="336" t="s">
        <v>3712</v>
      </c>
      <c r="D345" s="380">
        <f>'CE MINISTERIALE 2019'!D345</f>
        <v>2368000</v>
      </c>
      <c r="E345" s="311"/>
      <c r="F345" s="312"/>
      <c r="G345" s="330"/>
      <c r="H345" s="330"/>
      <c r="J345" s="324"/>
      <c r="L345" s="330"/>
    </row>
    <row r="346" spans="1:12" s="337" customFormat="1" ht="24.95" customHeight="1">
      <c r="A346" s="472"/>
      <c r="B346" s="335" t="s">
        <v>868</v>
      </c>
      <c r="C346" s="336" t="s">
        <v>3713</v>
      </c>
      <c r="D346" s="327">
        <f>'CE MINISTERIALE 2019'!D346</f>
        <v>7543004</v>
      </c>
      <c r="E346" s="311"/>
      <c r="F346" s="329"/>
      <c r="G346" s="330"/>
      <c r="H346" s="330"/>
      <c r="J346" s="324"/>
      <c r="L346" s="330"/>
    </row>
    <row r="347" spans="1:12" s="337" customFormat="1" ht="24.95" customHeight="1">
      <c r="A347" s="472"/>
      <c r="B347" s="338" t="s">
        <v>870</v>
      </c>
      <c r="C347" s="339" t="s">
        <v>3714</v>
      </c>
      <c r="D347" s="380">
        <f>'CE MINISTERIALE 2019'!D347</f>
        <v>7402004</v>
      </c>
      <c r="E347" s="311"/>
      <c r="F347" s="312"/>
      <c r="G347" s="352"/>
      <c r="H347" s="352"/>
      <c r="J347" s="324"/>
      <c r="L347" s="330"/>
    </row>
    <row r="348" spans="1:12" s="337" customFormat="1" ht="24.95" customHeight="1">
      <c r="A348" s="472"/>
      <c r="B348" s="338" t="s">
        <v>872</v>
      </c>
      <c r="C348" s="339" t="s">
        <v>3715</v>
      </c>
      <c r="D348" s="380">
        <f>'CE MINISTERIALE 2019'!D348</f>
        <v>141000</v>
      </c>
      <c r="E348" s="311"/>
      <c r="F348" s="312"/>
      <c r="G348" s="330"/>
      <c r="H348" s="330"/>
      <c r="J348" s="324"/>
      <c r="L348" s="330"/>
    </row>
    <row r="349" spans="1:12" s="337" customFormat="1" ht="24.95" customHeight="1">
      <c r="A349" s="472"/>
      <c r="B349" s="335" t="s">
        <v>874</v>
      </c>
      <c r="C349" s="336" t="s">
        <v>5600</v>
      </c>
      <c r="D349" s="327">
        <f>'CE MINISTERIALE 2019'!D349</f>
        <v>17903500</v>
      </c>
      <c r="E349" s="311"/>
      <c r="F349" s="329"/>
      <c r="G349" s="330"/>
      <c r="H349" s="330"/>
      <c r="J349" s="324"/>
      <c r="L349" s="330"/>
    </row>
    <row r="350" spans="1:12" s="337" customFormat="1" ht="24.95" customHeight="1">
      <c r="A350" s="472" t="s">
        <v>296</v>
      </c>
      <c r="B350" s="338" t="s">
        <v>876</v>
      </c>
      <c r="C350" s="339" t="s">
        <v>5601</v>
      </c>
      <c r="D350" s="380">
        <f>'CE MINISTERIALE 2019'!D350</f>
        <v>0</v>
      </c>
      <c r="E350" s="311"/>
      <c r="F350" s="312"/>
      <c r="G350" s="330"/>
      <c r="H350" s="330"/>
      <c r="J350" s="324"/>
      <c r="L350" s="330"/>
    </row>
    <row r="351" spans="1:12" s="337" customFormat="1" ht="24.95" customHeight="1">
      <c r="A351" s="345"/>
      <c r="B351" s="338" t="s">
        <v>878</v>
      </c>
      <c r="C351" s="339" t="s">
        <v>5602</v>
      </c>
      <c r="D351" s="380">
        <f>'CE MINISTERIALE 2019'!D351</f>
        <v>23000</v>
      </c>
      <c r="E351" s="311"/>
      <c r="F351" s="312"/>
      <c r="G351" s="330"/>
      <c r="H351" s="330"/>
      <c r="J351" s="324"/>
      <c r="L351" s="330"/>
    </row>
    <row r="352" spans="1:12" s="337" customFormat="1" ht="24.95" customHeight="1">
      <c r="A352" s="472"/>
      <c r="B352" s="338" t="s">
        <v>880</v>
      </c>
      <c r="C352" s="339" t="s">
        <v>5603</v>
      </c>
      <c r="D352" s="380">
        <f>'CE MINISTERIALE 2019'!D352</f>
        <v>17880500</v>
      </c>
      <c r="E352" s="311"/>
      <c r="F352" s="312"/>
      <c r="G352" s="330"/>
      <c r="H352" s="330"/>
      <c r="J352" s="324"/>
      <c r="L352" s="330"/>
    </row>
    <row r="353" spans="1:12" s="337" customFormat="1" ht="24.95" customHeight="1">
      <c r="A353" s="345"/>
      <c r="B353" s="331" t="s">
        <v>882</v>
      </c>
      <c r="C353" s="332" t="s">
        <v>5604</v>
      </c>
      <c r="D353" s="327">
        <f>'CE MINISTERIALE 2019'!D353</f>
        <v>534000</v>
      </c>
      <c r="E353" s="311"/>
      <c r="F353" s="329"/>
      <c r="G353" s="330"/>
      <c r="H353" s="330"/>
      <c r="J353" s="324"/>
      <c r="L353" s="330"/>
    </row>
    <row r="354" spans="1:12" s="337" customFormat="1" ht="24.95" customHeight="1">
      <c r="A354" s="345" t="s">
        <v>296</v>
      </c>
      <c r="B354" s="335" t="s">
        <v>884</v>
      </c>
      <c r="C354" s="336" t="s">
        <v>5605</v>
      </c>
      <c r="D354" s="380">
        <f>'CE MINISTERIALE 2019'!D354</f>
        <v>0</v>
      </c>
      <c r="E354" s="311"/>
      <c r="F354" s="312"/>
      <c r="G354" s="330"/>
      <c r="H354" s="330"/>
      <c r="J354" s="324"/>
      <c r="L354" s="330"/>
    </row>
    <row r="355" spans="1:12" s="337" customFormat="1" ht="24.95" customHeight="1">
      <c r="A355" s="345"/>
      <c r="B355" s="335" t="s">
        <v>886</v>
      </c>
      <c r="C355" s="336" t="s">
        <v>5606</v>
      </c>
      <c r="D355" s="380">
        <f>'CE MINISTERIALE 2019'!D355</f>
        <v>0</v>
      </c>
      <c r="E355" s="311"/>
      <c r="F355" s="312"/>
      <c r="G355" s="330"/>
      <c r="H355" s="330"/>
      <c r="J355" s="324"/>
      <c r="L355" s="330"/>
    </row>
    <row r="356" spans="1:12" s="337" customFormat="1" ht="24.95" customHeight="1">
      <c r="A356" s="345"/>
      <c r="B356" s="335" t="s">
        <v>888</v>
      </c>
      <c r="C356" s="336" t="s">
        <v>5607</v>
      </c>
      <c r="D356" s="327">
        <f>'CE MINISTERIALE 2019'!D356</f>
        <v>209000</v>
      </c>
      <c r="E356" s="311"/>
      <c r="F356" s="329"/>
      <c r="G356" s="330"/>
      <c r="H356" s="330"/>
      <c r="J356" s="324"/>
      <c r="L356" s="330"/>
    </row>
    <row r="357" spans="1:12" s="337" customFormat="1" ht="24.95" customHeight="1">
      <c r="A357" s="345"/>
      <c r="B357" s="338" t="s">
        <v>890</v>
      </c>
      <c r="C357" s="339" t="s">
        <v>5608</v>
      </c>
      <c r="D357" s="380">
        <f>'CE MINISTERIALE 2019'!D357</f>
        <v>93000</v>
      </c>
      <c r="E357" s="311"/>
      <c r="F357" s="312"/>
      <c r="G357" s="330"/>
      <c r="H357" s="330"/>
      <c r="J357" s="324"/>
      <c r="L357" s="330"/>
    </row>
    <row r="358" spans="1:12" s="337" customFormat="1" ht="24.95" customHeight="1">
      <c r="A358" s="345"/>
      <c r="B358" s="338" t="s">
        <v>892</v>
      </c>
      <c r="C358" s="339" t="s">
        <v>5609</v>
      </c>
      <c r="D358" s="380">
        <f>'CE MINISTERIALE 2019'!D358</f>
        <v>88000</v>
      </c>
      <c r="E358" s="311"/>
      <c r="F358" s="312"/>
      <c r="G358" s="330"/>
      <c r="H358" s="330"/>
      <c r="J358" s="324"/>
      <c r="L358" s="330"/>
    </row>
    <row r="359" spans="1:12" s="337" customFormat="1" ht="24.95" customHeight="1">
      <c r="A359" s="345"/>
      <c r="B359" s="338" t="s">
        <v>894</v>
      </c>
      <c r="C359" s="339" t="s">
        <v>5610</v>
      </c>
      <c r="D359" s="380">
        <f>'CE MINISTERIALE 2019'!D359</f>
        <v>0</v>
      </c>
      <c r="E359" s="311"/>
      <c r="F359" s="312"/>
      <c r="G359" s="330"/>
      <c r="H359" s="330"/>
      <c r="J359" s="324"/>
      <c r="L359" s="330"/>
    </row>
    <row r="360" spans="1:12" s="337" customFormat="1" ht="24.95" customHeight="1">
      <c r="A360" s="345"/>
      <c r="B360" s="338" t="s">
        <v>896</v>
      </c>
      <c r="C360" s="339" t="s">
        <v>5611</v>
      </c>
      <c r="D360" s="380">
        <f>'CE MINISTERIALE 2019'!D360</f>
        <v>0</v>
      </c>
      <c r="E360" s="311"/>
      <c r="F360" s="312"/>
      <c r="G360" s="330"/>
      <c r="H360" s="330"/>
      <c r="J360" s="324"/>
      <c r="L360" s="330"/>
    </row>
    <row r="361" spans="1:12" s="337" customFormat="1" ht="24.95" customHeight="1">
      <c r="A361" s="345"/>
      <c r="B361" s="338" t="s">
        <v>898</v>
      </c>
      <c r="C361" s="339" t="s">
        <v>5612</v>
      </c>
      <c r="D361" s="380">
        <f>'CE MINISTERIALE 2019'!D361</f>
        <v>28000</v>
      </c>
      <c r="E361" s="311"/>
      <c r="F361" s="312"/>
      <c r="G361" s="330"/>
      <c r="H361" s="330"/>
      <c r="J361" s="324"/>
      <c r="L361" s="330"/>
    </row>
    <row r="362" spans="1:12" s="346" customFormat="1" ht="24.95" customHeight="1">
      <c r="A362" s="345"/>
      <c r="B362" s="338" t="s">
        <v>4606</v>
      </c>
      <c r="C362" s="339" t="s">
        <v>5613</v>
      </c>
      <c r="D362" s="380">
        <f>'CE MINISTERIALE 2019'!D362</f>
        <v>0</v>
      </c>
      <c r="E362" s="311"/>
      <c r="F362" s="311"/>
      <c r="G362" s="330"/>
      <c r="H362" s="330"/>
      <c r="J362" s="324"/>
      <c r="L362" s="330"/>
    </row>
    <row r="363" spans="1:12" s="337" customFormat="1" ht="24.95" customHeight="1">
      <c r="A363" s="345"/>
      <c r="B363" s="335" t="s">
        <v>900</v>
      </c>
      <c r="C363" s="336" t="s">
        <v>5614</v>
      </c>
      <c r="D363" s="327">
        <f>'CE MINISTERIALE 2019'!D363</f>
        <v>325000</v>
      </c>
      <c r="E363" s="311"/>
      <c r="F363" s="329"/>
      <c r="G363" s="330"/>
      <c r="H363" s="330"/>
      <c r="J363" s="324"/>
      <c r="L363" s="330"/>
    </row>
    <row r="364" spans="1:12" s="337" customFormat="1" ht="24.95" customHeight="1">
      <c r="A364" s="345" t="s">
        <v>296</v>
      </c>
      <c r="B364" s="338" t="s">
        <v>21</v>
      </c>
      <c r="C364" s="339" t="s">
        <v>5615</v>
      </c>
      <c r="D364" s="380">
        <f>'CE MINISTERIALE 2019'!D364</f>
        <v>0</v>
      </c>
      <c r="E364" s="311"/>
      <c r="F364" s="312"/>
      <c r="G364" s="330"/>
      <c r="H364" s="330"/>
      <c r="J364" s="324"/>
      <c r="L364" s="330"/>
    </row>
    <row r="365" spans="1:12" s="337" customFormat="1" ht="24.95" customHeight="1">
      <c r="A365" s="345"/>
      <c r="B365" s="338" t="s">
        <v>23</v>
      </c>
      <c r="C365" s="339" t="s">
        <v>5616</v>
      </c>
      <c r="D365" s="380">
        <f>'CE MINISTERIALE 2019'!D365</f>
        <v>325000</v>
      </c>
      <c r="E365" s="311"/>
      <c r="F365" s="312"/>
      <c r="G365" s="330"/>
      <c r="H365" s="330"/>
      <c r="J365" s="324"/>
      <c r="L365" s="330"/>
    </row>
    <row r="366" spans="1:12" s="337" customFormat="1" ht="24.95" customHeight="1">
      <c r="A366" s="345" t="s">
        <v>1503</v>
      </c>
      <c r="B366" s="338" t="s">
        <v>25</v>
      </c>
      <c r="C366" s="339" t="s">
        <v>5617</v>
      </c>
      <c r="D366" s="380">
        <f>'CE MINISTERIALE 2019'!D366</f>
        <v>0</v>
      </c>
      <c r="E366" s="311"/>
      <c r="F366" s="312"/>
      <c r="G366" s="330"/>
      <c r="H366" s="330"/>
      <c r="J366" s="324"/>
      <c r="L366" s="330"/>
    </row>
    <row r="367" spans="1:12" s="337" customFormat="1" ht="24.95" customHeight="1">
      <c r="A367" s="345"/>
      <c r="B367" s="331" t="s">
        <v>27</v>
      </c>
      <c r="C367" s="332" t="s">
        <v>5618</v>
      </c>
      <c r="D367" s="327">
        <f>'CE MINISTERIALE 2019'!D367</f>
        <v>2745000</v>
      </c>
      <c r="E367" s="311"/>
      <c r="F367" s="329"/>
      <c r="G367" s="330"/>
      <c r="H367" s="330"/>
      <c r="J367" s="324"/>
      <c r="L367" s="330"/>
    </row>
    <row r="368" spans="1:12" s="337" customFormat="1" ht="24.95" customHeight="1">
      <c r="A368" s="345"/>
      <c r="B368" s="335" t="s">
        <v>29</v>
      </c>
      <c r="C368" s="336" t="s">
        <v>3716</v>
      </c>
      <c r="D368" s="380">
        <f>'CE MINISTERIALE 2019'!D368</f>
        <v>340000</v>
      </c>
      <c r="E368" s="311"/>
      <c r="F368" s="312"/>
      <c r="G368" s="330"/>
      <c r="H368" s="330"/>
      <c r="J368" s="324"/>
      <c r="L368" s="330"/>
    </row>
    <row r="369" spans="1:12" s="337" customFormat="1" ht="24.95" customHeight="1">
      <c r="A369" s="345"/>
      <c r="B369" s="335" t="s">
        <v>31</v>
      </c>
      <c r="C369" s="336" t="s">
        <v>3717</v>
      </c>
      <c r="D369" s="380">
        <f>'CE MINISTERIALE 2019'!D369</f>
        <v>2405000</v>
      </c>
      <c r="E369" s="311"/>
      <c r="F369" s="312"/>
      <c r="G369" s="330"/>
      <c r="H369" s="330"/>
      <c r="J369" s="324"/>
      <c r="L369" s="330"/>
    </row>
    <row r="370" spans="1:12" s="337" customFormat="1" ht="24.95" customHeight="1">
      <c r="A370" s="345"/>
      <c r="B370" s="325" t="s">
        <v>33</v>
      </c>
      <c r="C370" s="326" t="s">
        <v>5619</v>
      </c>
      <c r="D370" s="327">
        <f>'CE MINISTERIALE 2019'!D370</f>
        <v>25304000</v>
      </c>
      <c r="E370" s="311"/>
      <c r="F370" s="329"/>
      <c r="G370" s="330"/>
      <c r="H370" s="330"/>
      <c r="J370" s="324"/>
      <c r="L370" s="330"/>
    </row>
    <row r="371" spans="1:12" s="337" customFormat="1" ht="24.95" customHeight="1">
      <c r="A371" s="345"/>
      <c r="B371" s="331" t="s">
        <v>35</v>
      </c>
      <c r="C371" s="332" t="s">
        <v>3718</v>
      </c>
      <c r="D371" s="380">
        <f>'CE MINISTERIALE 2019'!D371</f>
        <v>8059000</v>
      </c>
      <c r="E371" s="311"/>
      <c r="F371" s="312"/>
      <c r="G371" s="330"/>
      <c r="H371" s="330"/>
      <c r="J371" s="324"/>
      <c r="L371" s="330"/>
    </row>
    <row r="372" spans="1:12" s="337" customFormat="1" ht="24.95" customHeight="1">
      <c r="A372" s="472"/>
      <c r="B372" s="331" t="s">
        <v>37</v>
      </c>
      <c r="C372" s="332" t="s">
        <v>3719</v>
      </c>
      <c r="D372" s="380">
        <f>'CE MINISTERIALE 2019'!D372</f>
        <v>131000</v>
      </c>
      <c r="E372" s="311"/>
      <c r="F372" s="312"/>
      <c r="G372" s="330"/>
      <c r="H372" s="330"/>
      <c r="J372" s="324"/>
      <c r="L372" s="330"/>
    </row>
    <row r="373" spans="1:12" s="337" customFormat="1" ht="24.95" customHeight="1">
      <c r="A373" s="472"/>
      <c r="B373" s="331" t="s">
        <v>39</v>
      </c>
      <c r="C373" s="332" t="s">
        <v>5620</v>
      </c>
      <c r="D373" s="380">
        <f>'CE MINISTERIALE 2019'!D373</f>
        <v>9405000</v>
      </c>
      <c r="E373" s="311"/>
      <c r="F373" s="312"/>
      <c r="G373" s="330"/>
      <c r="H373" s="330"/>
      <c r="J373" s="324"/>
      <c r="L373" s="330"/>
    </row>
    <row r="374" spans="1:12" s="337" customFormat="1" ht="24.95" customHeight="1">
      <c r="A374" s="472"/>
      <c r="B374" s="331" t="s">
        <v>525</v>
      </c>
      <c r="C374" s="332" t="s">
        <v>3720</v>
      </c>
      <c r="D374" s="380">
        <f>'CE MINISTERIALE 2019'!D374</f>
        <v>0</v>
      </c>
      <c r="E374" s="311"/>
      <c r="F374" s="312"/>
      <c r="G374" s="330"/>
      <c r="H374" s="330"/>
      <c r="J374" s="324"/>
      <c r="L374" s="330"/>
    </row>
    <row r="375" spans="1:12" s="337" customFormat="1" ht="24.95" customHeight="1">
      <c r="A375" s="472"/>
      <c r="B375" s="331" t="s">
        <v>527</v>
      </c>
      <c r="C375" s="332" t="s">
        <v>3721</v>
      </c>
      <c r="D375" s="380">
        <f>'CE MINISTERIALE 2019'!D375</f>
        <v>447000</v>
      </c>
      <c r="E375" s="311"/>
      <c r="F375" s="312"/>
      <c r="G375" s="330"/>
      <c r="H375" s="330"/>
      <c r="J375" s="324"/>
      <c r="L375" s="330"/>
    </row>
    <row r="376" spans="1:12" s="337" customFormat="1" ht="24.95" customHeight="1">
      <c r="A376" s="472"/>
      <c r="B376" s="331" t="s">
        <v>529</v>
      </c>
      <c r="C376" s="332" t="s">
        <v>3722</v>
      </c>
      <c r="D376" s="380">
        <f>'CE MINISTERIALE 2019'!D376</f>
        <v>7262000</v>
      </c>
      <c r="E376" s="311"/>
      <c r="F376" s="312"/>
      <c r="G376" s="330"/>
      <c r="H376" s="330"/>
      <c r="J376" s="324"/>
      <c r="L376" s="330"/>
    </row>
    <row r="377" spans="1:12" s="337" customFormat="1" ht="24.95" customHeight="1">
      <c r="A377" s="477" t="s">
        <v>296</v>
      </c>
      <c r="B377" s="331" t="s">
        <v>531</v>
      </c>
      <c r="C377" s="332" t="s">
        <v>3723</v>
      </c>
      <c r="D377" s="380">
        <f>'CE MINISTERIALE 2019'!D377</f>
        <v>0</v>
      </c>
      <c r="E377" s="311"/>
      <c r="F377" s="312"/>
      <c r="G377" s="330"/>
      <c r="H377" s="330"/>
      <c r="J377" s="324"/>
      <c r="L377" s="330"/>
    </row>
    <row r="378" spans="1:12" s="337" customFormat="1" ht="24.95" customHeight="1">
      <c r="A378" s="345"/>
      <c r="B378" s="325" t="s">
        <v>533</v>
      </c>
      <c r="C378" s="326" t="s">
        <v>5621</v>
      </c>
      <c r="D378" s="327">
        <f>'CE MINISTERIALE 2019'!D378</f>
        <v>10321000</v>
      </c>
      <c r="E378" s="311"/>
      <c r="F378" s="329"/>
      <c r="G378" s="330"/>
      <c r="H378" s="330"/>
      <c r="J378" s="324"/>
      <c r="L378" s="330"/>
    </row>
    <row r="379" spans="1:12" s="337" customFormat="1" ht="24.95" customHeight="1">
      <c r="A379" s="345"/>
      <c r="B379" s="331" t="s">
        <v>535</v>
      </c>
      <c r="C379" s="332" t="s">
        <v>5622</v>
      </c>
      <c r="D379" s="380">
        <f>'CE MINISTERIALE 2019'!D379</f>
        <v>3523000</v>
      </c>
      <c r="E379" s="311"/>
      <c r="F379" s="312"/>
      <c r="G379" s="330"/>
      <c r="H379" s="330"/>
      <c r="J379" s="324"/>
      <c r="L379" s="330"/>
    </row>
    <row r="380" spans="1:12" s="337" customFormat="1" ht="24.95" customHeight="1">
      <c r="A380" s="345"/>
      <c r="B380" s="331" t="s">
        <v>537</v>
      </c>
      <c r="C380" s="332" t="s">
        <v>3724</v>
      </c>
      <c r="D380" s="327">
        <f>'CE MINISTERIALE 2019'!D380</f>
        <v>6798000</v>
      </c>
      <c r="E380" s="311"/>
      <c r="F380" s="329"/>
      <c r="G380" s="330"/>
      <c r="H380" s="330"/>
      <c r="J380" s="324"/>
      <c r="L380" s="330"/>
    </row>
    <row r="381" spans="1:12" s="337" customFormat="1" ht="24.95" customHeight="1">
      <c r="A381" s="345"/>
      <c r="B381" s="335" t="s">
        <v>539</v>
      </c>
      <c r="C381" s="336" t="s">
        <v>5623</v>
      </c>
      <c r="D381" s="380">
        <f>'CE MINISTERIALE 2019'!D381</f>
        <v>3700000</v>
      </c>
      <c r="E381" s="311"/>
      <c r="F381" s="312"/>
      <c r="G381" s="330"/>
      <c r="H381" s="330"/>
      <c r="J381" s="324"/>
      <c r="L381" s="330"/>
    </row>
    <row r="382" spans="1:12" s="337" customFormat="1" ht="24.95" customHeight="1">
      <c r="A382" s="345"/>
      <c r="B382" s="335" t="s">
        <v>541</v>
      </c>
      <c r="C382" s="336" t="s">
        <v>5624</v>
      </c>
      <c r="D382" s="380">
        <f>'CE MINISTERIALE 2019'!D382</f>
        <v>3098000</v>
      </c>
      <c r="E382" s="311"/>
      <c r="F382" s="312"/>
      <c r="G382" s="330"/>
      <c r="H382" s="330"/>
      <c r="J382" s="324"/>
      <c r="L382" s="330"/>
    </row>
    <row r="383" spans="1:12" s="337" customFormat="1" ht="24.95" customHeight="1">
      <c r="A383" s="345"/>
      <c r="B383" s="331" t="s">
        <v>543</v>
      </c>
      <c r="C383" s="332" t="s">
        <v>3725</v>
      </c>
      <c r="D383" s="327">
        <f>'CE MINISTERIALE 2019'!D383</f>
        <v>0</v>
      </c>
      <c r="E383" s="311"/>
      <c r="F383" s="329"/>
      <c r="G383" s="330"/>
      <c r="H383" s="330"/>
      <c r="J383" s="324"/>
      <c r="L383" s="330"/>
    </row>
    <row r="384" spans="1:12" s="337" customFormat="1" ht="24.95" customHeight="1">
      <c r="A384" s="345"/>
      <c r="B384" s="335" t="s">
        <v>545</v>
      </c>
      <c r="C384" s="336" t="s">
        <v>5625</v>
      </c>
      <c r="D384" s="380">
        <f>'CE MINISTERIALE 2019'!D384</f>
        <v>0</v>
      </c>
      <c r="E384" s="311"/>
      <c r="F384" s="312"/>
      <c r="G384" s="330"/>
      <c r="H384" s="330"/>
      <c r="J384" s="324"/>
      <c r="L384" s="330"/>
    </row>
    <row r="385" spans="1:12" s="337" customFormat="1" ht="24.95" customHeight="1">
      <c r="A385" s="345"/>
      <c r="B385" s="335" t="s">
        <v>547</v>
      </c>
      <c r="C385" s="336" t="s">
        <v>5626</v>
      </c>
      <c r="D385" s="380">
        <f>'CE MINISTERIALE 2019'!D385</f>
        <v>0</v>
      </c>
      <c r="E385" s="311"/>
      <c r="F385" s="312"/>
      <c r="G385" s="330"/>
      <c r="H385" s="330"/>
      <c r="J385" s="324"/>
      <c r="L385" s="330"/>
    </row>
    <row r="386" spans="1:12" s="312" customFormat="1" ht="24.95" customHeight="1">
      <c r="A386" s="342"/>
      <c r="B386" s="331" t="s">
        <v>4608</v>
      </c>
      <c r="C386" s="332" t="s">
        <v>5627</v>
      </c>
      <c r="D386" s="380">
        <f>'CE MINISTERIALE 2019'!D386</f>
        <v>0</v>
      </c>
      <c r="E386" s="311"/>
      <c r="G386" s="330"/>
      <c r="H386" s="330"/>
      <c r="J386" s="324"/>
      <c r="L386" s="330"/>
    </row>
    <row r="387" spans="1:12" s="312" customFormat="1" ht="24.95" customHeight="1">
      <c r="A387" s="478" t="s">
        <v>296</v>
      </c>
      <c r="B387" s="331" t="s">
        <v>549</v>
      </c>
      <c r="C387" s="332" t="s">
        <v>3726</v>
      </c>
      <c r="D387" s="380">
        <f>'CE MINISTERIALE 2019'!D387</f>
        <v>0</v>
      </c>
      <c r="E387" s="311"/>
      <c r="G387" s="330"/>
      <c r="H387" s="330"/>
      <c r="J387" s="324"/>
      <c r="L387" s="330"/>
    </row>
    <row r="388" spans="1:12" s="337" customFormat="1" ht="24.95" customHeight="1">
      <c r="A388" s="345"/>
      <c r="B388" s="353" t="s">
        <v>550</v>
      </c>
      <c r="C388" s="354" t="s">
        <v>5628</v>
      </c>
      <c r="D388" s="327">
        <f>'CE MINISTERIALE 2019'!D388</f>
        <v>685945000</v>
      </c>
      <c r="E388" s="311"/>
      <c r="F388" s="329"/>
      <c r="G388" s="330"/>
      <c r="H388" s="330"/>
      <c r="J388" s="324"/>
      <c r="L388" s="330"/>
    </row>
    <row r="389" spans="1:12" s="337" customFormat="1" ht="24.95" customHeight="1">
      <c r="A389" s="345"/>
      <c r="B389" s="325" t="s">
        <v>552</v>
      </c>
      <c r="C389" s="326" t="s">
        <v>5629</v>
      </c>
      <c r="D389" s="327">
        <f>'CE MINISTERIALE 2019'!D389</f>
        <v>537908000</v>
      </c>
      <c r="E389" s="311"/>
      <c r="F389" s="329"/>
      <c r="G389" s="330"/>
      <c r="H389" s="330"/>
      <c r="J389" s="324"/>
      <c r="L389" s="330"/>
    </row>
    <row r="390" spans="1:12" s="337" customFormat="1" ht="24.95" customHeight="1">
      <c r="A390" s="345"/>
      <c r="B390" s="331" t="s">
        <v>554</v>
      </c>
      <c r="C390" s="332" t="s">
        <v>3727</v>
      </c>
      <c r="D390" s="327">
        <f>'CE MINISTERIALE 2019'!D390</f>
        <v>275227000</v>
      </c>
      <c r="E390" s="311"/>
      <c r="F390" s="329"/>
      <c r="G390" s="330"/>
      <c r="H390" s="330"/>
      <c r="J390" s="324"/>
      <c r="L390" s="330"/>
    </row>
    <row r="391" spans="1:12" s="337" customFormat="1" ht="24.95" customHeight="1">
      <c r="A391" s="345"/>
      <c r="B391" s="335" t="s">
        <v>556</v>
      </c>
      <c r="C391" s="336" t="s">
        <v>3728</v>
      </c>
      <c r="D391" s="327">
        <f>'CE MINISTERIALE 2019'!D391</f>
        <v>242224000</v>
      </c>
      <c r="E391" s="311"/>
      <c r="F391" s="329"/>
      <c r="G391" s="330"/>
      <c r="H391" s="330"/>
      <c r="J391" s="324"/>
      <c r="L391" s="330"/>
    </row>
    <row r="392" spans="1:12" s="337" customFormat="1" ht="24.95" customHeight="1">
      <c r="A392" s="472"/>
      <c r="B392" s="335" t="s">
        <v>558</v>
      </c>
      <c r="C392" s="336" t="s">
        <v>3729</v>
      </c>
      <c r="D392" s="380">
        <f>'CE MINISTERIALE 2019'!D392</f>
        <v>188598000</v>
      </c>
      <c r="E392" s="311"/>
      <c r="F392" s="312"/>
      <c r="G392" s="330"/>
      <c r="H392" s="330"/>
      <c r="J392" s="324"/>
      <c r="L392" s="330"/>
    </row>
    <row r="393" spans="1:12" s="337" customFormat="1" ht="24.95" customHeight="1">
      <c r="A393" s="472"/>
      <c r="B393" s="335" t="s">
        <v>561</v>
      </c>
      <c r="C393" s="336" t="s">
        <v>3730</v>
      </c>
      <c r="D393" s="380">
        <f>'CE MINISTERIALE 2019'!D393</f>
        <v>53564000</v>
      </c>
      <c r="E393" s="311"/>
      <c r="F393" s="312"/>
      <c r="G393" s="330"/>
      <c r="H393" s="330"/>
      <c r="J393" s="324"/>
      <c r="L393" s="330"/>
    </row>
    <row r="394" spans="1:12" s="337" customFormat="1" ht="24.95" customHeight="1">
      <c r="A394" s="472"/>
      <c r="B394" s="335" t="s">
        <v>563</v>
      </c>
      <c r="C394" s="336" t="s">
        <v>3731</v>
      </c>
      <c r="D394" s="380">
        <f>'CE MINISTERIALE 2019'!D394</f>
        <v>62000</v>
      </c>
      <c r="E394" s="311"/>
      <c r="F394" s="312"/>
      <c r="G394" s="330"/>
      <c r="H394" s="330"/>
      <c r="J394" s="324"/>
      <c r="L394" s="330"/>
    </row>
    <row r="395" spans="1:12" s="337" customFormat="1" ht="24.95" customHeight="1">
      <c r="A395" s="345"/>
      <c r="B395" s="335" t="s">
        <v>565</v>
      </c>
      <c r="C395" s="336" t="s">
        <v>3732</v>
      </c>
      <c r="D395" s="327">
        <f>'CE MINISTERIALE 2019'!D395</f>
        <v>33003000</v>
      </c>
      <c r="E395" s="311"/>
      <c r="F395" s="329"/>
      <c r="G395" s="330"/>
      <c r="H395" s="330"/>
      <c r="J395" s="324"/>
      <c r="L395" s="330"/>
    </row>
    <row r="396" spans="1:12" s="337" customFormat="1" ht="24.95" customHeight="1">
      <c r="A396" s="472"/>
      <c r="B396" s="335" t="s">
        <v>567</v>
      </c>
      <c r="C396" s="336" t="s">
        <v>3733</v>
      </c>
      <c r="D396" s="380">
        <f>'CE MINISTERIALE 2019'!D396</f>
        <v>29897000</v>
      </c>
      <c r="E396" s="311"/>
      <c r="F396" s="312"/>
      <c r="G396" s="330"/>
      <c r="H396" s="330"/>
      <c r="J396" s="324"/>
      <c r="L396" s="330"/>
    </row>
    <row r="397" spans="1:12" s="337" customFormat="1" ht="24.95" customHeight="1">
      <c r="A397" s="472"/>
      <c r="B397" s="335" t="s">
        <v>569</v>
      </c>
      <c r="C397" s="336" t="s">
        <v>3734</v>
      </c>
      <c r="D397" s="380">
        <f>'CE MINISTERIALE 2019'!D397</f>
        <v>3106000</v>
      </c>
      <c r="E397" s="311"/>
      <c r="F397" s="312"/>
      <c r="G397" s="330"/>
      <c r="H397" s="330"/>
      <c r="J397" s="324"/>
      <c r="L397" s="330"/>
    </row>
    <row r="398" spans="1:12" s="337" customFormat="1" ht="24.95" customHeight="1">
      <c r="A398" s="472"/>
      <c r="B398" s="335" t="s">
        <v>571</v>
      </c>
      <c r="C398" s="336" t="s">
        <v>3735</v>
      </c>
      <c r="D398" s="380">
        <f>'CE MINISTERIALE 2019'!D398</f>
        <v>0</v>
      </c>
      <c r="E398" s="311"/>
      <c r="F398" s="312"/>
      <c r="G398" s="330"/>
      <c r="H398" s="330"/>
      <c r="J398" s="324"/>
      <c r="L398" s="330"/>
    </row>
    <row r="399" spans="1:12" s="337" customFormat="1" ht="24.95" customHeight="1">
      <c r="A399" s="345"/>
      <c r="B399" s="331" t="s">
        <v>573</v>
      </c>
      <c r="C399" s="332" t="s">
        <v>3736</v>
      </c>
      <c r="D399" s="327">
        <f>'CE MINISTERIALE 2019'!D399</f>
        <v>262681000</v>
      </c>
      <c r="E399" s="311"/>
      <c r="F399" s="329"/>
      <c r="G399" s="330"/>
      <c r="H399" s="330"/>
      <c r="J399" s="324"/>
      <c r="L399" s="330"/>
    </row>
    <row r="400" spans="1:12" s="337" customFormat="1" ht="24.95" customHeight="1">
      <c r="A400" s="472"/>
      <c r="B400" s="335" t="s">
        <v>575</v>
      </c>
      <c r="C400" s="336" t="s">
        <v>3737</v>
      </c>
      <c r="D400" s="380">
        <f>'CE MINISTERIALE 2019'!D400</f>
        <v>223020000</v>
      </c>
      <c r="E400" s="311"/>
      <c r="F400" s="312"/>
      <c r="G400" s="330"/>
      <c r="H400" s="330"/>
      <c r="J400" s="324"/>
      <c r="L400" s="330"/>
    </row>
    <row r="401" spans="1:12" s="337" customFormat="1" ht="24.95" customHeight="1">
      <c r="A401" s="472"/>
      <c r="B401" s="335" t="s">
        <v>1352</v>
      </c>
      <c r="C401" s="336" t="s">
        <v>5630</v>
      </c>
      <c r="D401" s="380">
        <f>'CE MINISTERIALE 2019'!D401</f>
        <v>39661000</v>
      </c>
      <c r="E401" s="311"/>
      <c r="F401" s="312"/>
      <c r="G401" s="330"/>
      <c r="H401" s="330"/>
      <c r="J401" s="324"/>
      <c r="L401" s="330"/>
    </row>
    <row r="402" spans="1:12" s="337" customFormat="1" ht="24.95" customHeight="1">
      <c r="A402" s="472"/>
      <c r="B402" s="335" t="s">
        <v>1354</v>
      </c>
      <c r="C402" s="336" t="s">
        <v>3738</v>
      </c>
      <c r="D402" s="380">
        <f>'CE MINISTERIALE 2019'!D402</f>
        <v>0</v>
      </c>
      <c r="E402" s="311"/>
      <c r="F402" s="312"/>
      <c r="G402" s="330"/>
      <c r="H402" s="330"/>
      <c r="J402" s="324"/>
      <c r="L402" s="330"/>
    </row>
    <row r="403" spans="1:12" s="337" customFormat="1" ht="24.95" customHeight="1">
      <c r="A403" s="345"/>
      <c r="B403" s="325" t="s">
        <v>1356</v>
      </c>
      <c r="C403" s="326" t="s">
        <v>5631</v>
      </c>
      <c r="D403" s="327">
        <f>'CE MINISTERIALE 2019'!D403</f>
        <v>3745000</v>
      </c>
      <c r="E403" s="311"/>
      <c r="F403" s="329"/>
      <c r="G403" s="330"/>
      <c r="H403" s="330"/>
      <c r="J403" s="324"/>
      <c r="L403" s="330"/>
    </row>
    <row r="404" spans="1:12" s="337" customFormat="1" ht="24.95" customHeight="1">
      <c r="A404" s="345"/>
      <c r="B404" s="331" t="s">
        <v>1358</v>
      </c>
      <c r="C404" s="332" t="s">
        <v>3739</v>
      </c>
      <c r="D404" s="327">
        <f>'CE MINISTERIALE 2019'!D404</f>
        <v>1825000</v>
      </c>
      <c r="E404" s="311"/>
      <c r="F404" s="329"/>
      <c r="G404" s="330"/>
      <c r="H404" s="330"/>
      <c r="J404" s="324"/>
      <c r="L404" s="330"/>
    </row>
    <row r="405" spans="1:12" s="337" customFormat="1" ht="24.95" customHeight="1">
      <c r="A405" s="472"/>
      <c r="B405" s="335" t="s">
        <v>1359</v>
      </c>
      <c r="C405" s="336" t="s">
        <v>3740</v>
      </c>
      <c r="D405" s="380">
        <f>'CE MINISTERIALE 2019'!D405</f>
        <v>1825000</v>
      </c>
      <c r="E405" s="311"/>
      <c r="F405" s="312"/>
      <c r="G405" s="330"/>
      <c r="H405" s="330"/>
      <c r="J405" s="324"/>
      <c r="L405" s="330"/>
    </row>
    <row r="406" spans="1:12" s="337" customFormat="1" ht="24.95" customHeight="1">
      <c r="A406" s="472"/>
      <c r="B406" s="335" t="s">
        <v>1361</v>
      </c>
      <c r="C406" s="336" t="s">
        <v>3741</v>
      </c>
      <c r="D406" s="380">
        <f>'CE MINISTERIALE 2019'!D406</f>
        <v>0</v>
      </c>
      <c r="E406" s="311"/>
      <c r="F406" s="312"/>
      <c r="G406" s="330"/>
      <c r="H406" s="330"/>
      <c r="J406" s="324"/>
      <c r="L406" s="330"/>
    </row>
    <row r="407" spans="1:12" s="337" customFormat="1" ht="24.95" customHeight="1">
      <c r="A407" s="472"/>
      <c r="B407" s="335" t="s">
        <v>1363</v>
      </c>
      <c r="C407" s="336" t="s">
        <v>3742</v>
      </c>
      <c r="D407" s="380">
        <f>'CE MINISTERIALE 2019'!D407</f>
        <v>0</v>
      </c>
      <c r="E407" s="311"/>
      <c r="F407" s="312"/>
      <c r="G407" s="330"/>
      <c r="H407" s="330"/>
      <c r="J407" s="324"/>
      <c r="L407" s="330"/>
    </row>
    <row r="408" spans="1:12" s="337" customFormat="1" ht="24.95" customHeight="1">
      <c r="A408" s="345"/>
      <c r="B408" s="331" t="s">
        <v>1365</v>
      </c>
      <c r="C408" s="332" t="s">
        <v>3743</v>
      </c>
      <c r="D408" s="327">
        <f>'CE MINISTERIALE 2019'!D408</f>
        <v>1920000</v>
      </c>
      <c r="E408" s="311"/>
      <c r="F408" s="329"/>
      <c r="G408" s="330"/>
      <c r="H408" s="330"/>
      <c r="J408" s="324"/>
      <c r="L408" s="330"/>
    </row>
    <row r="409" spans="1:12" s="337" customFormat="1" ht="24.95" customHeight="1">
      <c r="A409" s="472"/>
      <c r="B409" s="335" t="s">
        <v>1367</v>
      </c>
      <c r="C409" s="336" t="s">
        <v>3744</v>
      </c>
      <c r="D409" s="380">
        <f>'CE MINISTERIALE 2019'!D409</f>
        <v>1617000</v>
      </c>
      <c r="E409" s="311"/>
      <c r="F409" s="312"/>
      <c r="G409" s="330"/>
      <c r="H409" s="330"/>
      <c r="J409" s="324"/>
      <c r="L409" s="330"/>
    </row>
    <row r="410" spans="1:12" s="337" customFormat="1" ht="24.95" customHeight="1">
      <c r="A410" s="472"/>
      <c r="B410" s="335" t="s">
        <v>1369</v>
      </c>
      <c r="C410" s="336" t="s">
        <v>3745</v>
      </c>
      <c r="D410" s="380">
        <f>'CE MINISTERIALE 2019'!D410</f>
        <v>303000</v>
      </c>
      <c r="E410" s="311"/>
      <c r="F410" s="312"/>
      <c r="G410" s="330"/>
      <c r="H410" s="330"/>
      <c r="J410" s="324"/>
      <c r="L410" s="330"/>
    </row>
    <row r="411" spans="1:12" s="337" customFormat="1" ht="24.95" customHeight="1">
      <c r="A411" s="472"/>
      <c r="B411" s="335" t="s">
        <v>1371</v>
      </c>
      <c r="C411" s="336" t="s">
        <v>3746</v>
      </c>
      <c r="D411" s="380">
        <f>'CE MINISTERIALE 2019'!D411</f>
        <v>0</v>
      </c>
      <c r="E411" s="311"/>
      <c r="F411" s="312"/>
      <c r="G411" s="330"/>
      <c r="H411" s="330"/>
      <c r="J411" s="324"/>
      <c r="L411" s="330"/>
    </row>
    <row r="412" spans="1:12" s="337" customFormat="1" ht="24.95" customHeight="1">
      <c r="A412" s="345"/>
      <c r="B412" s="325" t="s">
        <v>1373</v>
      </c>
      <c r="C412" s="326" t="s">
        <v>5632</v>
      </c>
      <c r="D412" s="327">
        <f>'CE MINISTERIALE 2019'!D412</f>
        <v>85910000</v>
      </c>
      <c r="E412" s="311"/>
      <c r="F412" s="329"/>
      <c r="G412" s="330"/>
      <c r="H412" s="330"/>
      <c r="J412" s="324"/>
      <c r="L412" s="330"/>
    </row>
    <row r="413" spans="1:12" s="337" customFormat="1" ht="24.95" customHeight="1">
      <c r="A413" s="345"/>
      <c r="B413" s="331" t="s">
        <v>1375</v>
      </c>
      <c r="C413" s="332" t="s">
        <v>5633</v>
      </c>
      <c r="D413" s="327">
        <f>'CE MINISTERIALE 2019'!D413</f>
        <v>1354000</v>
      </c>
      <c r="E413" s="311"/>
      <c r="F413" s="329"/>
      <c r="G413" s="330"/>
      <c r="H413" s="330"/>
      <c r="J413" s="324"/>
      <c r="L413" s="330"/>
    </row>
    <row r="414" spans="1:12" s="337" customFormat="1" ht="24.95" customHeight="1">
      <c r="A414" s="472"/>
      <c r="B414" s="335" t="s">
        <v>1377</v>
      </c>
      <c r="C414" s="336" t="s">
        <v>3747</v>
      </c>
      <c r="D414" s="380">
        <f>'CE MINISTERIALE 2019'!D414</f>
        <v>1354000</v>
      </c>
      <c r="E414" s="311"/>
      <c r="F414" s="312"/>
      <c r="G414" s="330"/>
      <c r="H414" s="330"/>
      <c r="J414" s="324"/>
      <c r="L414" s="330"/>
    </row>
    <row r="415" spans="1:12" s="337" customFormat="1" ht="24.95" customHeight="1">
      <c r="A415" s="472"/>
      <c r="B415" s="335" t="s">
        <v>1379</v>
      </c>
      <c r="C415" s="336" t="s">
        <v>3748</v>
      </c>
      <c r="D415" s="380">
        <f>'CE MINISTERIALE 2019'!D415</f>
        <v>0</v>
      </c>
      <c r="E415" s="311"/>
      <c r="F415" s="312"/>
      <c r="G415" s="330"/>
      <c r="H415" s="330"/>
      <c r="J415" s="324"/>
      <c r="L415" s="330"/>
    </row>
    <row r="416" spans="1:12" s="337" customFormat="1" ht="24.95" customHeight="1">
      <c r="A416" s="472"/>
      <c r="B416" s="335" t="s">
        <v>1381</v>
      </c>
      <c r="C416" s="336" t="s">
        <v>3749</v>
      </c>
      <c r="D416" s="380">
        <f>'CE MINISTERIALE 2019'!D416</f>
        <v>0</v>
      </c>
      <c r="E416" s="311"/>
      <c r="F416" s="312"/>
      <c r="G416" s="330"/>
      <c r="H416" s="330"/>
      <c r="J416" s="324"/>
      <c r="L416" s="330"/>
    </row>
    <row r="417" spans="1:12" s="337" customFormat="1" ht="24.95" customHeight="1">
      <c r="A417" s="345"/>
      <c r="B417" s="331" t="s">
        <v>308</v>
      </c>
      <c r="C417" s="332" t="s">
        <v>3750</v>
      </c>
      <c r="D417" s="327">
        <f>'CE MINISTERIALE 2019'!D417</f>
        <v>84556000</v>
      </c>
      <c r="E417" s="311"/>
      <c r="F417" s="329"/>
      <c r="G417" s="330"/>
      <c r="H417" s="330"/>
      <c r="J417" s="324"/>
      <c r="L417" s="330"/>
    </row>
    <row r="418" spans="1:12" s="337" customFormat="1" ht="24.95" customHeight="1">
      <c r="A418" s="472"/>
      <c r="B418" s="335" t="s">
        <v>1074</v>
      </c>
      <c r="C418" s="336" t="s">
        <v>3751</v>
      </c>
      <c r="D418" s="380">
        <f>'CE MINISTERIALE 2019'!D418</f>
        <v>80208000</v>
      </c>
      <c r="E418" s="311"/>
      <c r="F418" s="312"/>
      <c r="G418" s="330"/>
      <c r="H418" s="330"/>
      <c r="J418" s="324"/>
      <c r="L418" s="330"/>
    </row>
    <row r="419" spans="1:12" s="337" customFormat="1" ht="24.95" customHeight="1">
      <c r="A419" s="472"/>
      <c r="B419" s="335" t="s">
        <v>1076</v>
      </c>
      <c r="C419" s="336" t="s">
        <v>3752</v>
      </c>
      <c r="D419" s="380">
        <f>'CE MINISTERIALE 2019'!D419</f>
        <v>4348000</v>
      </c>
      <c r="E419" s="311"/>
      <c r="F419" s="312"/>
      <c r="G419" s="330"/>
      <c r="H419" s="330"/>
      <c r="J419" s="324"/>
      <c r="L419" s="330"/>
    </row>
    <row r="420" spans="1:12" s="337" customFormat="1" ht="24.95" customHeight="1">
      <c r="A420" s="472"/>
      <c r="B420" s="335" t="s">
        <v>1078</v>
      </c>
      <c r="C420" s="336" t="s">
        <v>3753</v>
      </c>
      <c r="D420" s="380">
        <f>'CE MINISTERIALE 2019'!D420</f>
        <v>0</v>
      </c>
      <c r="E420" s="311"/>
      <c r="F420" s="312"/>
      <c r="G420" s="330"/>
      <c r="H420" s="330"/>
      <c r="J420" s="324"/>
      <c r="L420" s="330"/>
    </row>
    <row r="421" spans="1:12" s="337" customFormat="1" ht="24.95" customHeight="1">
      <c r="A421" s="345"/>
      <c r="B421" s="325" t="s">
        <v>1080</v>
      </c>
      <c r="C421" s="326" t="s">
        <v>5634</v>
      </c>
      <c r="D421" s="327">
        <f>'CE MINISTERIALE 2019'!D421</f>
        <v>58382000</v>
      </c>
      <c r="E421" s="311"/>
      <c r="F421" s="329"/>
      <c r="G421" s="330"/>
      <c r="H421" s="330"/>
      <c r="J421" s="324"/>
      <c r="L421" s="330"/>
    </row>
    <row r="422" spans="1:12" s="337" customFormat="1" ht="24.95" customHeight="1">
      <c r="A422" s="345"/>
      <c r="B422" s="331" t="s">
        <v>1082</v>
      </c>
      <c r="C422" s="332" t="s">
        <v>5635</v>
      </c>
      <c r="D422" s="327">
        <f>'CE MINISTERIALE 2019'!D422</f>
        <v>6959000</v>
      </c>
      <c r="E422" s="311"/>
      <c r="F422" s="329"/>
      <c r="G422" s="330"/>
      <c r="H422" s="330"/>
      <c r="J422" s="324"/>
      <c r="L422" s="330"/>
    </row>
    <row r="423" spans="1:12" s="337" customFormat="1" ht="24.95" customHeight="1">
      <c r="A423" s="472"/>
      <c r="B423" s="335" t="s">
        <v>1084</v>
      </c>
      <c r="C423" s="336" t="s">
        <v>3754</v>
      </c>
      <c r="D423" s="380">
        <f>'CE MINISTERIALE 2019'!D423</f>
        <v>6724000</v>
      </c>
      <c r="E423" s="311"/>
      <c r="F423" s="312"/>
      <c r="G423" s="330"/>
      <c r="H423" s="330"/>
      <c r="J423" s="324"/>
      <c r="L423" s="330"/>
    </row>
    <row r="424" spans="1:12" s="337" customFormat="1" ht="24.95" customHeight="1">
      <c r="A424" s="472"/>
      <c r="B424" s="335" t="s">
        <v>1086</v>
      </c>
      <c r="C424" s="336" t="s">
        <v>3755</v>
      </c>
      <c r="D424" s="380">
        <f>'CE MINISTERIALE 2019'!D424</f>
        <v>235000</v>
      </c>
      <c r="E424" s="311"/>
      <c r="F424" s="312"/>
      <c r="G424" s="330"/>
      <c r="H424" s="330"/>
      <c r="J424" s="324"/>
      <c r="L424" s="330"/>
    </row>
    <row r="425" spans="1:12" s="337" customFormat="1" ht="24.95" customHeight="1">
      <c r="A425" s="472"/>
      <c r="B425" s="335" t="s">
        <v>1088</v>
      </c>
      <c r="C425" s="336" t="s">
        <v>3756</v>
      </c>
      <c r="D425" s="380">
        <f>'CE MINISTERIALE 2019'!D425</f>
        <v>0</v>
      </c>
      <c r="E425" s="311"/>
      <c r="F425" s="312"/>
      <c r="G425" s="330"/>
      <c r="H425" s="330"/>
      <c r="J425" s="324"/>
      <c r="L425" s="330"/>
    </row>
    <row r="426" spans="1:12" s="337" customFormat="1" ht="24.95" customHeight="1">
      <c r="A426" s="345"/>
      <c r="B426" s="331" t="s">
        <v>1090</v>
      </c>
      <c r="C426" s="332" t="s">
        <v>3757</v>
      </c>
      <c r="D426" s="327">
        <f>'CE MINISTERIALE 2019'!D426</f>
        <v>51423000</v>
      </c>
      <c r="E426" s="311"/>
      <c r="F426" s="329"/>
      <c r="G426" s="330"/>
      <c r="H426" s="330"/>
      <c r="J426" s="324"/>
      <c r="L426" s="330"/>
    </row>
    <row r="427" spans="1:12" s="337" customFormat="1" ht="24.95" customHeight="1">
      <c r="A427" s="472"/>
      <c r="B427" s="335" t="s">
        <v>1092</v>
      </c>
      <c r="C427" s="336" t="s">
        <v>3758</v>
      </c>
      <c r="D427" s="380">
        <f>'CE MINISTERIALE 2019'!D427</f>
        <v>46868000</v>
      </c>
      <c r="E427" s="311"/>
      <c r="F427" s="312"/>
      <c r="G427" s="330"/>
      <c r="H427" s="330"/>
      <c r="J427" s="324"/>
      <c r="L427" s="330"/>
    </row>
    <row r="428" spans="1:12" s="337" customFormat="1" ht="24.95" customHeight="1">
      <c r="A428" s="472"/>
      <c r="B428" s="335" t="s">
        <v>1094</v>
      </c>
      <c r="C428" s="336" t="s">
        <v>3759</v>
      </c>
      <c r="D428" s="380">
        <f>'CE MINISTERIALE 2019'!D428</f>
        <v>4555000</v>
      </c>
      <c r="E428" s="311"/>
      <c r="F428" s="312"/>
      <c r="G428" s="330"/>
      <c r="H428" s="330"/>
      <c r="J428" s="324"/>
      <c r="L428" s="330"/>
    </row>
    <row r="429" spans="1:12" s="337" customFormat="1" ht="24.95" customHeight="1">
      <c r="A429" s="472"/>
      <c r="B429" s="335" t="s">
        <v>1096</v>
      </c>
      <c r="C429" s="336" t="s">
        <v>3760</v>
      </c>
      <c r="D429" s="380">
        <f>'CE MINISTERIALE 2019'!D429</f>
        <v>0</v>
      </c>
      <c r="E429" s="311"/>
      <c r="F429" s="312"/>
      <c r="G429" s="330"/>
      <c r="H429" s="330"/>
      <c r="J429" s="324"/>
      <c r="L429" s="330"/>
    </row>
    <row r="430" spans="1:12" s="337" customFormat="1" ht="24.95" customHeight="1">
      <c r="A430" s="345"/>
      <c r="B430" s="325" t="s">
        <v>1098</v>
      </c>
      <c r="C430" s="326" t="s">
        <v>5636</v>
      </c>
      <c r="D430" s="327">
        <f>'CE MINISTERIALE 2019'!D430</f>
        <v>3175000</v>
      </c>
      <c r="E430" s="311"/>
      <c r="F430" s="329"/>
      <c r="G430" s="330"/>
      <c r="H430" s="330"/>
      <c r="J430" s="324"/>
      <c r="L430" s="330"/>
    </row>
    <row r="431" spans="1:12" s="337" customFormat="1" ht="24.95" customHeight="1">
      <c r="A431" s="345"/>
      <c r="B431" s="331" t="s">
        <v>1100</v>
      </c>
      <c r="C431" s="332" t="s">
        <v>3761</v>
      </c>
      <c r="D431" s="380">
        <f>'CE MINISTERIALE 2019'!D431</f>
        <v>567000</v>
      </c>
      <c r="E431" s="311"/>
      <c r="F431" s="312"/>
      <c r="G431" s="330"/>
      <c r="H431" s="330"/>
      <c r="J431" s="324"/>
      <c r="L431" s="330"/>
    </row>
    <row r="432" spans="1:12" s="337" customFormat="1" ht="24.95" customHeight="1">
      <c r="A432" s="345"/>
      <c r="B432" s="331" t="s">
        <v>1102</v>
      </c>
      <c r="C432" s="332" t="s">
        <v>3762</v>
      </c>
      <c r="D432" s="380">
        <f>'CE MINISTERIALE 2019'!D432</f>
        <v>5000</v>
      </c>
      <c r="E432" s="311"/>
      <c r="F432" s="312"/>
      <c r="G432" s="330"/>
      <c r="H432" s="330"/>
      <c r="J432" s="324"/>
      <c r="L432" s="330"/>
    </row>
    <row r="433" spans="1:12" s="337" customFormat="1" ht="24.95" customHeight="1">
      <c r="A433" s="345"/>
      <c r="B433" s="331" t="s">
        <v>1104</v>
      </c>
      <c r="C433" s="332" t="s">
        <v>5637</v>
      </c>
      <c r="D433" s="327">
        <f>'CE MINISTERIALE 2019'!D433</f>
        <v>2603000</v>
      </c>
      <c r="E433" s="311"/>
      <c r="F433" s="329"/>
      <c r="G433" s="330"/>
      <c r="H433" s="330"/>
      <c r="J433" s="324"/>
      <c r="L433" s="330"/>
    </row>
    <row r="434" spans="1:12" s="337" customFormat="1" ht="24.95" customHeight="1">
      <c r="A434" s="345"/>
      <c r="B434" s="335" t="s">
        <v>1106</v>
      </c>
      <c r="C434" s="336" t="s">
        <v>3763</v>
      </c>
      <c r="D434" s="380">
        <f>'CE MINISTERIALE 2019'!D434</f>
        <v>1636000</v>
      </c>
      <c r="E434" s="311"/>
      <c r="F434" s="312"/>
      <c r="G434" s="330"/>
      <c r="H434" s="330"/>
      <c r="J434" s="324"/>
      <c r="L434" s="330"/>
    </row>
    <row r="435" spans="1:12" s="337" customFormat="1" ht="24.95" customHeight="1">
      <c r="A435" s="472"/>
      <c r="B435" s="335" t="s">
        <v>1108</v>
      </c>
      <c r="C435" s="336" t="s">
        <v>3764</v>
      </c>
      <c r="D435" s="380">
        <f>'CE MINISTERIALE 2019'!D435</f>
        <v>967000</v>
      </c>
      <c r="E435" s="311"/>
      <c r="F435" s="312"/>
      <c r="G435" s="330"/>
      <c r="H435" s="330"/>
      <c r="J435" s="324"/>
      <c r="L435" s="330"/>
    </row>
    <row r="436" spans="1:12" s="346" customFormat="1" ht="24.95" customHeight="1">
      <c r="A436" s="472" t="s">
        <v>296</v>
      </c>
      <c r="B436" s="335" t="s">
        <v>4611</v>
      </c>
      <c r="C436" s="336" t="s">
        <v>5638</v>
      </c>
      <c r="D436" s="380">
        <f>'CE MINISTERIALE 2019'!D436</f>
        <v>0</v>
      </c>
      <c r="E436" s="311"/>
      <c r="F436" s="311"/>
      <c r="G436" s="330"/>
      <c r="H436" s="330"/>
      <c r="J436" s="324"/>
      <c r="L436" s="330"/>
    </row>
    <row r="437" spans="1:12" s="346" customFormat="1" ht="24.95" customHeight="1">
      <c r="A437" s="472"/>
      <c r="B437" s="335" t="s">
        <v>4613</v>
      </c>
      <c r="C437" s="336" t="s">
        <v>5639</v>
      </c>
      <c r="D437" s="380">
        <f>'CE MINISTERIALE 2019'!D437</f>
        <v>0</v>
      </c>
      <c r="E437" s="311"/>
      <c r="F437" s="311"/>
      <c r="G437" s="330"/>
      <c r="H437" s="330"/>
      <c r="J437" s="324"/>
      <c r="L437" s="330"/>
    </row>
    <row r="438" spans="1:12" s="337" customFormat="1" ht="24.95" customHeight="1">
      <c r="A438" s="345"/>
      <c r="B438" s="353" t="s">
        <v>1110</v>
      </c>
      <c r="C438" s="354" t="s">
        <v>5640</v>
      </c>
      <c r="D438" s="327">
        <f>'CE MINISTERIALE 2019'!D438</f>
        <v>27727000</v>
      </c>
      <c r="E438" s="311"/>
      <c r="F438" s="329"/>
      <c r="G438" s="330"/>
      <c r="H438" s="330"/>
      <c r="J438" s="324"/>
      <c r="L438" s="330"/>
    </row>
    <row r="439" spans="1:12" s="337" customFormat="1" ht="24.95" customHeight="1">
      <c r="A439" s="345"/>
      <c r="B439" s="325" t="s">
        <v>1112</v>
      </c>
      <c r="C439" s="326" t="s">
        <v>3765</v>
      </c>
      <c r="D439" s="380">
        <f>'CE MINISTERIALE 2019'!D439</f>
        <v>11158000</v>
      </c>
      <c r="E439" s="311"/>
      <c r="F439" s="312"/>
      <c r="G439" s="330"/>
      <c r="H439" s="330"/>
      <c r="J439" s="324"/>
      <c r="L439" s="330"/>
    </row>
    <row r="440" spans="1:12" s="337" customFormat="1" ht="24.95" customHeight="1">
      <c r="A440" s="345"/>
      <c r="B440" s="325" t="s">
        <v>1114</v>
      </c>
      <c r="C440" s="326" t="s">
        <v>3766</v>
      </c>
      <c r="D440" s="327">
        <f>'CE MINISTERIALE 2019'!D440</f>
        <v>16569000</v>
      </c>
      <c r="E440" s="311"/>
      <c r="F440" s="329"/>
      <c r="G440" s="330"/>
      <c r="H440" s="330"/>
      <c r="J440" s="324"/>
      <c r="L440" s="330"/>
    </row>
    <row r="441" spans="1:12" s="312" customFormat="1" ht="24.95" customHeight="1">
      <c r="A441" s="342"/>
      <c r="B441" s="331" t="s">
        <v>1116</v>
      </c>
      <c r="C441" s="332" t="s">
        <v>5641</v>
      </c>
      <c r="D441" s="327">
        <f>'CE MINISTERIALE 2019'!D441</f>
        <v>0</v>
      </c>
      <c r="E441" s="311"/>
      <c r="F441" s="329"/>
      <c r="G441" s="330"/>
      <c r="H441" s="330"/>
      <c r="J441" s="324"/>
      <c r="L441" s="330"/>
    </row>
    <row r="442" spans="1:12" s="312" customFormat="1" ht="24.95" customHeight="1">
      <c r="A442" s="342"/>
      <c r="B442" s="335" t="s">
        <v>1117</v>
      </c>
      <c r="C442" s="336" t="s">
        <v>5642</v>
      </c>
      <c r="D442" s="380">
        <f>'CE MINISTERIALE 2019'!D442</f>
        <v>0</v>
      </c>
      <c r="E442" s="311"/>
      <c r="G442" s="330"/>
      <c r="H442" s="330"/>
      <c r="J442" s="324"/>
      <c r="L442" s="330"/>
    </row>
    <row r="443" spans="1:12" s="312" customFormat="1" ht="24.95" customHeight="1">
      <c r="A443" s="342"/>
      <c r="B443" s="335" t="s">
        <v>1118</v>
      </c>
      <c r="C443" s="336" t="s">
        <v>5643</v>
      </c>
      <c r="D443" s="380">
        <f>'CE MINISTERIALE 2019'!D443</f>
        <v>0</v>
      </c>
      <c r="E443" s="311"/>
      <c r="G443" s="330"/>
      <c r="H443" s="330"/>
      <c r="J443" s="324"/>
      <c r="L443" s="330"/>
    </row>
    <row r="444" spans="1:12" s="312" customFormat="1" ht="24.95" customHeight="1">
      <c r="A444" s="342"/>
      <c r="B444" s="325" t="s">
        <v>1119</v>
      </c>
      <c r="C444" s="326" t="s">
        <v>5644</v>
      </c>
      <c r="D444" s="380">
        <f>'CE MINISTERIALE 2019'!D444</f>
        <v>16569000</v>
      </c>
      <c r="E444" s="311"/>
      <c r="G444" s="330"/>
      <c r="H444" s="330"/>
      <c r="J444" s="324"/>
      <c r="L444" s="330"/>
    </row>
    <row r="445" spans="1:12" s="312" customFormat="1" ht="24.95" customHeight="1">
      <c r="A445" s="342"/>
      <c r="B445" s="325" t="s">
        <v>1120</v>
      </c>
      <c r="C445" s="326" t="s">
        <v>5645</v>
      </c>
      <c r="D445" s="327">
        <f>'CE MINISTERIALE 2019'!D445</f>
        <v>1255000</v>
      </c>
      <c r="E445" s="311"/>
      <c r="F445" s="329"/>
      <c r="G445" s="330"/>
      <c r="H445" s="330"/>
      <c r="J445" s="324"/>
      <c r="L445" s="330"/>
    </row>
    <row r="446" spans="1:12" s="312" customFormat="1" ht="24.95" customHeight="1">
      <c r="A446" s="342"/>
      <c r="B446" s="331" t="s">
        <v>115</v>
      </c>
      <c r="C446" s="332" t="s">
        <v>5646</v>
      </c>
      <c r="D446" s="380">
        <f>'CE MINISTERIALE 2019'!D446</f>
        <v>0</v>
      </c>
      <c r="E446" s="311"/>
      <c r="G446" s="330"/>
      <c r="H446" s="330"/>
      <c r="J446" s="324"/>
      <c r="L446" s="330"/>
    </row>
    <row r="447" spans="1:12" s="312" customFormat="1" ht="24.95" customHeight="1">
      <c r="A447" s="342"/>
      <c r="B447" s="331" t="s">
        <v>116</v>
      </c>
      <c r="C447" s="332" t="s">
        <v>5647</v>
      </c>
      <c r="D447" s="380">
        <f>'CE MINISTERIALE 2019'!D447</f>
        <v>1255000</v>
      </c>
      <c r="E447" s="311"/>
      <c r="G447" s="330"/>
      <c r="H447" s="330"/>
      <c r="J447" s="324"/>
      <c r="L447" s="330"/>
    </row>
    <row r="448" spans="1:12" s="312" customFormat="1" ht="24.95" customHeight="1">
      <c r="A448" s="342"/>
      <c r="B448" s="325" t="s">
        <v>117</v>
      </c>
      <c r="C448" s="326" t="s">
        <v>5648</v>
      </c>
      <c r="D448" s="327">
        <f>'CE MINISTERIALE 2019'!D448</f>
        <v>162000</v>
      </c>
      <c r="E448" s="311"/>
      <c r="F448" s="329"/>
      <c r="G448" s="330"/>
      <c r="H448" s="330"/>
      <c r="J448" s="324"/>
      <c r="L448" s="330"/>
    </row>
    <row r="449" spans="1:29" s="312" customFormat="1" ht="24.95" customHeight="1">
      <c r="A449" s="342"/>
      <c r="B449" s="331" t="s">
        <v>118</v>
      </c>
      <c r="C449" s="332" t="s">
        <v>5649</v>
      </c>
      <c r="D449" s="327">
        <f>'CE MINISTERIALE 2019'!D449</f>
        <v>146000</v>
      </c>
      <c r="E449" s="311"/>
      <c r="F449" s="329"/>
      <c r="G449" s="330"/>
      <c r="H449" s="330"/>
      <c r="J449" s="324"/>
      <c r="L449" s="330"/>
      <c r="AC449" s="400"/>
    </row>
    <row r="450" spans="1:29" s="312" customFormat="1" ht="24.95" customHeight="1">
      <c r="A450" s="342"/>
      <c r="B450" s="335" t="s">
        <v>4624</v>
      </c>
      <c r="C450" s="336" t="s">
        <v>5650</v>
      </c>
      <c r="D450" s="380">
        <f>'CE MINISTERIALE 2019'!D450</f>
        <v>30000</v>
      </c>
      <c r="E450" s="311"/>
      <c r="G450" s="330"/>
      <c r="H450" s="330"/>
      <c r="J450" s="324"/>
      <c r="L450" s="330"/>
    </row>
    <row r="451" spans="1:29" s="312" customFormat="1" ht="24.95" customHeight="1">
      <c r="A451" s="342"/>
      <c r="B451" s="335" t="s">
        <v>4626</v>
      </c>
      <c r="C451" s="336" t="s">
        <v>5651</v>
      </c>
      <c r="D451" s="380">
        <f>'CE MINISTERIALE 2019'!D451</f>
        <v>0</v>
      </c>
      <c r="E451" s="311"/>
      <c r="G451" s="330"/>
      <c r="H451" s="330"/>
      <c r="J451" s="324"/>
      <c r="L451" s="330"/>
    </row>
    <row r="452" spans="1:29" s="312" customFormat="1" ht="24.95" customHeight="1">
      <c r="A452" s="342"/>
      <c r="B452" s="335" t="s">
        <v>4628</v>
      </c>
      <c r="C452" s="336" t="s">
        <v>5652</v>
      </c>
      <c r="D452" s="380">
        <f>'CE MINISTERIALE 2019'!D452</f>
        <v>84000</v>
      </c>
      <c r="E452" s="311"/>
      <c r="G452" s="330"/>
      <c r="H452" s="330"/>
      <c r="J452" s="324"/>
      <c r="L452" s="330"/>
    </row>
    <row r="453" spans="1:29" s="312" customFormat="1" ht="24.95" customHeight="1">
      <c r="A453" s="342"/>
      <c r="B453" s="335" t="s">
        <v>4630</v>
      </c>
      <c r="C453" s="336" t="s">
        <v>5653</v>
      </c>
      <c r="D453" s="380">
        <f>'CE MINISTERIALE 2019'!D453</f>
        <v>4000</v>
      </c>
      <c r="E453" s="311"/>
      <c r="G453" s="330"/>
      <c r="H453" s="330"/>
      <c r="J453" s="324"/>
      <c r="L453" s="330"/>
    </row>
    <row r="454" spans="1:29" s="312" customFormat="1" ht="24.95" customHeight="1">
      <c r="A454" s="342"/>
      <c r="B454" s="335" t="s">
        <v>4632</v>
      </c>
      <c r="C454" s="336" t="s">
        <v>5654</v>
      </c>
      <c r="D454" s="380">
        <f>'CE MINISTERIALE 2019'!D454</f>
        <v>21000</v>
      </c>
      <c r="E454" s="311"/>
      <c r="G454" s="330"/>
      <c r="H454" s="330"/>
      <c r="J454" s="324"/>
      <c r="L454" s="330"/>
    </row>
    <row r="455" spans="1:29" s="312" customFormat="1" ht="24.95" customHeight="1">
      <c r="A455" s="342"/>
      <c r="B455" s="335" t="s">
        <v>4634</v>
      </c>
      <c r="C455" s="336" t="s">
        <v>5655</v>
      </c>
      <c r="D455" s="380">
        <f>'CE MINISTERIALE 2019'!D455</f>
        <v>1000</v>
      </c>
      <c r="E455" s="311"/>
      <c r="G455" s="330"/>
      <c r="H455" s="330"/>
      <c r="J455" s="324"/>
      <c r="L455" s="330"/>
    </row>
    <row r="456" spans="1:29" s="312" customFormat="1" ht="24.95" customHeight="1">
      <c r="A456" s="342"/>
      <c r="B456" s="335" t="s">
        <v>4636</v>
      </c>
      <c r="C456" s="336" t="s">
        <v>5656</v>
      </c>
      <c r="D456" s="380">
        <f>'CE MINISTERIALE 2019'!D456</f>
        <v>0</v>
      </c>
      <c r="E456" s="311"/>
      <c r="G456" s="330"/>
      <c r="H456" s="330"/>
      <c r="J456" s="324"/>
      <c r="L456" s="330"/>
    </row>
    <row r="457" spans="1:29" s="312" customFormat="1" ht="24.95" customHeight="1">
      <c r="A457" s="342"/>
      <c r="B457" s="335" t="s">
        <v>4638</v>
      </c>
      <c r="C457" s="336" t="s">
        <v>5657</v>
      </c>
      <c r="D457" s="380">
        <f>'CE MINISTERIALE 2019'!D457</f>
        <v>6000</v>
      </c>
      <c r="E457" s="311"/>
      <c r="G457" s="330"/>
      <c r="H457" s="330"/>
      <c r="J457" s="324"/>
      <c r="L457" s="330"/>
    </row>
    <row r="458" spans="1:29" s="312" customFormat="1" ht="24.95" customHeight="1">
      <c r="A458" s="342"/>
      <c r="B458" s="331" t="s">
        <v>119</v>
      </c>
      <c r="C458" s="332" t="s">
        <v>5658</v>
      </c>
      <c r="D458" s="327">
        <f>'CE MINISTERIALE 2019'!D458</f>
        <v>16000</v>
      </c>
      <c r="E458" s="311"/>
      <c r="F458" s="329"/>
      <c r="G458" s="330"/>
      <c r="H458" s="330"/>
      <c r="J458" s="324"/>
      <c r="L458" s="330"/>
      <c r="AC458" s="400"/>
    </row>
    <row r="459" spans="1:29" s="312" customFormat="1" ht="24.95" customHeight="1">
      <c r="A459" s="342"/>
      <c r="B459" s="335" t="s">
        <v>4641</v>
      </c>
      <c r="C459" s="336" t="s">
        <v>5659</v>
      </c>
      <c r="D459" s="380">
        <f>'CE MINISTERIALE 2019'!D459</f>
        <v>0</v>
      </c>
      <c r="E459" s="311"/>
      <c r="G459" s="330"/>
      <c r="H459" s="330"/>
      <c r="J459" s="324"/>
      <c r="L459" s="330"/>
    </row>
    <row r="460" spans="1:29" s="312" customFormat="1" ht="24.95" customHeight="1">
      <c r="A460" s="342"/>
      <c r="B460" s="335" t="s">
        <v>4643</v>
      </c>
      <c r="C460" s="336" t="s">
        <v>5660</v>
      </c>
      <c r="D460" s="380">
        <f>'CE MINISTERIALE 2019'!D460</f>
        <v>1000</v>
      </c>
      <c r="E460" s="311"/>
      <c r="G460" s="330"/>
      <c r="H460" s="330"/>
      <c r="J460" s="324"/>
      <c r="L460" s="330"/>
    </row>
    <row r="461" spans="1:29" s="312" customFormat="1" ht="24.95" customHeight="1">
      <c r="A461" s="342"/>
      <c r="B461" s="335" t="s">
        <v>4645</v>
      </c>
      <c r="C461" s="336" t="s">
        <v>5661</v>
      </c>
      <c r="D461" s="380">
        <f>'CE MINISTERIALE 2019'!D461</f>
        <v>0</v>
      </c>
      <c r="E461" s="311"/>
      <c r="G461" s="330"/>
      <c r="H461" s="330"/>
      <c r="J461" s="324"/>
      <c r="L461" s="330"/>
    </row>
    <row r="462" spans="1:29" s="312" customFormat="1" ht="24.95" customHeight="1">
      <c r="A462" s="342"/>
      <c r="B462" s="335" t="s">
        <v>4647</v>
      </c>
      <c r="C462" s="336" t="s">
        <v>5662</v>
      </c>
      <c r="D462" s="380">
        <f>'CE MINISTERIALE 2019'!D462</f>
        <v>15000</v>
      </c>
      <c r="E462" s="311"/>
      <c r="G462" s="330"/>
      <c r="H462" s="330"/>
      <c r="J462" s="324"/>
      <c r="L462" s="330"/>
    </row>
    <row r="463" spans="1:29" s="312" customFormat="1" ht="24.95" customHeight="1">
      <c r="A463" s="342"/>
      <c r="B463" s="335" t="s">
        <v>4649</v>
      </c>
      <c r="C463" s="336" t="s">
        <v>5663</v>
      </c>
      <c r="D463" s="380">
        <f>'CE MINISTERIALE 2019'!D463</f>
        <v>0</v>
      </c>
      <c r="E463" s="311"/>
      <c r="G463" s="330"/>
      <c r="H463" s="330"/>
      <c r="J463" s="324"/>
      <c r="L463" s="330"/>
    </row>
    <row r="464" spans="1:29" s="312" customFormat="1" ht="24.95" customHeight="1">
      <c r="A464" s="342"/>
      <c r="B464" s="335" t="s">
        <v>4651</v>
      </c>
      <c r="C464" s="336" t="s">
        <v>5664</v>
      </c>
      <c r="D464" s="380">
        <f>'CE MINISTERIALE 2019'!D464</f>
        <v>0</v>
      </c>
      <c r="E464" s="311"/>
      <c r="G464" s="330"/>
      <c r="H464" s="330"/>
      <c r="J464" s="324"/>
      <c r="L464" s="330"/>
    </row>
    <row r="465" spans="1:12" s="312" customFormat="1" ht="24.95" customHeight="1">
      <c r="A465" s="342"/>
      <c r="B465" s="325" t="s">
        <v>120</v>
      </c>
      <c r="C465" s="326" t="s">
        <v>5665</v>
      </c>
      <c r="D465" s="327">
        <f>'CE MINISTERIALE 2019'!D465</f>
        <v>8717000</v>
      </c>
      <c r="E465" s="311"/>
      <c r="F465" s="329"/>
      <c r="G465" s="330"/>
      <c r="H465" s="330"/>
      <c r="J465" s="324"/>
      <c r="L465" s="330"/>
    </row>
    <row r="466" spans="1:12" s="312" customFormat="1" ht="24.95" customHeight="1">
      <c r="A466" s="342"/>
      <c r="B466" s="331" t="s">
        <v>121</v>
      </c>
      <c r="C466" s="332" t="s">
        <v>5666</v>
      </c>
      <c r="D466" s="327">
        <f>'CE MINISTERIALE 2019'!D466</f>
        <v>228000</v>
      </c>
      <c r="E466" s="311"/>
      <c r="F466" s="329"/>
      <c r="G466" s="330"/>
      <c r="H466" s="330"/>
      <c r="J466" s="324"/>
      <c r="L466" s="330"/>
    </row>
    <row r="467" spans="1:12" s="312" customFormat="1" ht="24.95" customHeight="1">
      <c r="A467" s="342"/>
      <c r="B467" s="335" t="s">
        <v>122</v>
      </c>
      <c r="C467" s="336" t="s">
        <v>5667</v>
      </c>
      <c r="D467" s="380">
        <f>'CE MINISTERIALE 2019'!D467</f>
        <v>40000</v>
      </c>
      <c r="E467" s="311"/>
      <c r="G467" s="330"/>
      <c r="H467" s="330"/>
      <c r="J467" s="324"/>
      <c r="L467" s="330"/>
    </row>
    <row r="468" spans="1:12" s="312" customFormat="1" ht="24.95" customHeight="1">
      <c r="A468" s="342"/>
      <c r="B468" s="335" t="s">
        <v>123</v>
      </c>
      <c r="C468" s="336" t="s">
        <v>5668</v>
      </c>
      <c r="D468" s="380">
        <f>'CE MINISTERIALE 2019'!D468</f>
        <v>88000</v>
      </c>
      <c r="E468" s="311"/>
      <c r="G468" s="330"/>
      <c r="H468" s="330"/>
      <c r="J468" s="324"/>
      <c r="L468" s="330"/>
    </row>
    <row r="469" spans="1:12" s="312" customFormat="1" ht="24.95" customHeight="1">
      <c r="A469" s="342"/>
      <c r="B469" s="335" t="s">
        <v>124</v>
      </c>
      <c r="C469" s="336" t="s">
        <v>5669</v>
      </c>
      <c r="D469" s="380">
        <f>'CE MINISTERIALE 2019'!D469</f>
        <v>0</v>
      </c>
      <c r="E469" s="311"/>
      <c r="G469" s="330"/>
      <c r="H469" s="330"/>
      <c r="J469" s="324"/>
      <c r="L469" s="330"/>
    </row>
    <row r="470" spans="1:12" s="312" customFormat="1" ht="24.95" customHeight="1">
      <c r="A470" s="342"/>
      <c r="B470" s="335" t="s">
        <v>125</v>
      </c>
      <c r="C470" s="336" t="s">
        <v>5670</v>
      </c>
      <c r="D470" s="380">
        <f>'CE MINISTERIALE 2019'!D470</f>
        <v>0</v>
      </c>
      <c r="E470" s="311"/>
      <c r="G470" s="330"/>
      <c r="H470" s="330"/>
      <c r="J470" s="324"/>
      <c r="L470" s="330"/>
    </row>
    <row r="471" spans="1:12" s="312" customFormat="1" ht="24.95" customHeight="1">
      <c r="A471" s="342"/>
      <c r="B471" s="335" t="s">
        <v>4659</v>
      </c>
      <c r="C471" s="336" t="s">
        <v>5671</v>
      </c>
      <c r="D471" s="380">
        <f>'CE MINISTERIALE 2019'!D471</f>
        <v>0</v>
      </c>
      <c r="E471" s="311"/>
      <c r="G471" s="330"/>
      <c r="H471" s="330"/>
      <c r="J471" s="324"/>
      <c r="L471" s="330"/>
    </row>
    <row r="472" spans="1:12" s="312" customFormat="1" ht="24.95" customHeight="1">
      <c r="A472" s="342"/>
      <c r="B472" s="335" t="s">
        <v>126</v>
      </c>
      <c r="C472" s="336" t="s">
        <v>5672</v>
      </c>
      <c r="D472" s="380">
        <f>'CE MINISTERIALE 2019'!D472</f>
        <v>100000</v>
      </c>
      <c r="E472" s="311"/>
      <c r="G472" s="330"/>
      <c r="H472" s="330"/>
      <c r="J472" s="324"/>
      <c r="L472" s="330"/>
    </row>
    <row r="473" spans="1:12" s="311" customFormat="1" ht="24.95" customHeight="1">
      <c r="A473" s="342"/>
      <c r="B473" s="335" t="s">
        <v>4662</v>
      </c>
      <c r="C473" s="336" t="s">
        <v>5673</v>
      </c>
      <c r="D473" s="380">
        <f>'CE MINISTERIALE 2019'!D473</f>
        <v>0</v>
      </c>
      <c r="G473" s="330"/>
      <c r="H473" s="330"/>
      <c r="J473" s="324"/>
      <c r="L473" s="330"/>
    </row>
    <row r="474" spans="1:12" s="312" customFormat="1" ht="24.95" customHeight="1">
      <c r="A474" s="342"/>
      <c r="B474" s="331" t="s">
        <v>127</v>
      </c>
      <c r="C474" s="332" t="s">
        <v>5674</v>
      </c>
      <c r="D474" s="380">
        <f>'CE MINISTERIALE 2019'!D474</f>
        <v>45000</v>
      </c>
      <c r="E474" s="311"/>
      <c r="G474" s="330"/>
      <c r="H474" s="330"/>
      <c r="J474" s="324"/>
      <c r="L474" s="330"/>
    </row>
    <row r="475" spans="1:12" s="312" customFormat="1" ht="24.95" customHeight="1">
      <c r="A475" s="342"/>
      <c r="B475" s="331" t="s">
        <v>128</v>
      </c>
      <c r="C475" s="332" t="s">
        <v>5675</v>
      </c>
      <c r="D475" s="327">
        <f>'CE MINISTERIALE 2019'!D475</f>
        <v>0</v>
      </c>
      <c r="E475" s="311"/>
      <c r="F475" s="329"/>
      <c r="G475" s="330"/>
      <c r="H475" s="330"/>
      <c r="J475" s="324"/>
      <c r="L475" s="330"/>
    </row>
    <row r="476" spans="1:12" s="312" customFormat="1" ht="24.95" customHeight="1">
      <c r="A476" s="342"/>
      <c r="B476" s="335" t="s">
        <v>4666</v>
      </c>
      <c r="C476" s="336" t="s">
        <v>5676</v>
      </c>
      <c r="D476" s="380">
        <f>'CE MINISTERIALE 2019'!D476</f>
        <v>0</v>
      </c>
      <c r="E476" s="311"/>
      <c r="G476" s="330"/>
      <c r="H476" s="330"/>
      <c r="J476" s="324"/>
      <c r="L476" s="330"/>
    </row>
    <row r="477" spans="1:12" s="312" customFormat="1" ht="24.95" customHeight="1">
      <c r="A477" s="342"/>
      <c r="B477" s="335" t="s">
        <v>129</v>
      </c>
      <c r="C477" s="336" t="s">
        <v>5677</v>
      </c>
      <c r="D477" s="380">
        <f>'CE MINISTERIALE 2019'!D477</f>
        <v>0</v>
      </c>
      <c r="E477" s="311"/>
      <c r="G477" s="330"/>
      <c r="H477" s="330"/>
      <c r="J477" s="324"/>
      <c r="L477" s="330"/>
    </row>
    <row r="478" spans="1:12" s="312" customFormat="1" ht="24.95" customHeight="1">
      <c r="A478" s="342"/>
      <c r="B478" s="335" t="s">
        <v>773</v>
      </c>
      <c r="C478" s="336" t="s">
        <v>5678</v>
      </c>
      <c r="D478" s="380">
        <f>'CE MINISTERIALE 2019'!D478</f>
        <v>0</v>
      </c>
      <c r="E478" s="311"/>
      <c r="G478" s="330"/>
      <c r="H478" s="330"/>
      <c r="J478" s="324"/>
      <c r="L478" s="330"/>
    </row>
    <row r="479" spans="1:12" s="312" customFormat="1" ht="24.95" customHeight="1">
      <c r="A479" s="342"/>
      <c r="B479" s="335" t="s">
        <v>774</v>
      </c>
      <c r="C479" s="336" t="s">
        <v>5679</v>
      </c>
      <c r="D479" s="380">
        <f>'CE MINISTERIALE 2019'!D479</f>
        <v>0</v>
      </c>
      <c r="E479" s="311"/>
      <c r="G479" s="330"/>
      <c r="H479" s="330"/>
      <c r="J479" s="324"/>
      <c r="L479" s="330"/>
    </row>
    <row r="480" spans="1:12" s="312" customFormat="1" ht="24.95" customHeight="1">
      <c r="A480" s="342"/>
      <c r="B480" s="335" t="s">
        <v>775</v>
      </c>
      <c r="C480" s="336" t="s">
        <v>5680</v>
      </c>
      <c r="D480" s="380">
        <f>'CE MINISTERIALE 2019'!D480</f>
        <v>0</v>
      </c>
      <c r="E480" s="311"/>
      <c r="G480" s="330"/>
      <c r="H480" s="330"/>
      <c r="J480" s="324"/>
      <c r="L480" s="330"/>
    </row>
    <row r="481" spans="1:12" s="311" customFormat="1" ht="24.95" customHeight="1">
      <c r="A481" s="342"/>
      <c r="B481" s="335" t="s">
        <v>4672</v>
      </c>
      <c r="C481" s="336" t="s">
        <v>5681</v>
      </c>
      <c r="D481" s="380">
        <f>'CE MINISTERIALE 2019'!D481</f>
        <v>0</v>
      </c>
      <c r="G481" s="330"/>
      <c r="H481" s="330"/>
      <c r="J481" s="324"/>
      <c r="L481" s="330"/>
    </row>
    <row r="482" spans="1:12" s="312" customFormat="1" ht="24.95" customHeight="1">
      <c r="A482" s="342"/>
      <c r="B482" s="331" t="s">
        <v>776</v>
      </c>
      <c r="C482" s="332" t="s">
        <v>3767</v>
      </c>
      <c r="D482" s="327">
        <f>'CE MINISTERIALE 2019'!D482</f>
        <v>8444000</v>
      </c>
      <c r="E482" s="311"/>
      <c r="F482" s="329"/>
      <c r="G482" s="330"/>
      <c r="H482" s="330"/>
      <c r="J482" s="324"/>
      <c r="L482" s="330"/>
    </row>
    <row r="483" spans="1:12" s="312" customFormat="1" ht="24.95" customHeight="1">
      <c r="A483" s="342"/>
      <c r="B483" s="355" t="s">
        <v>777</v>
      </c>
      <c r="C483" s="356" t="s">
        <v>5682</v>
      </c>
      <c r="D483" s="380">
        <f>'CE MINISTERIALE 2019'!D483</f>
        <v>0</v>
      </c>
      <c r="E483" s="311"/>
      <c r="G483" s="330"/>
      <c r="H483" s="330"/>
      <c r="J483" s="324"/>
      <c r="L483" s="330"/>
    </row>
    <row r="484" spans="1:12" s="312" customFormat="1" ht="24.95" customHeight="1">
      <c r="A484" s="342"/>
      <c r="B484" s="355" t="s">
        <v>778</v>
      </c>
      <c r="C484" s="356" t="s">
        <v>5683</v>
      </c>
      <c r="D484" s="380">
        <f>'CE MINISTERIALE 2019'!D484</f>
        <v>0</v>
      </c>
      <c r="E484" s="311"/>
      <c r="G484" s="330"/>
      <c r="H484" s="330"/>
      <c r="J484" s="324"/>
      <c r="L484" s="330"/>
    </row>
    <row r="485" spans="1:12" s="312" customFormat="1" ht="24.95" customHeight="1">
      <c r="A485" s="342"/>
      <c r="B485" s="355" t="s">
        <v>779</v>
      </c>
      <c r="C485" s="356" t="s">
        <v>5684</v>
      </c>
      <c r="D485" s="380">
        <f>'CE MINISTERIALE 2019'!D485</f>
        <v>0</v>
      </c>
      <c r="E485" s="311"/>
      <c r="G485" s="330"/>
      <c r="H485" s="330"/>
      <c r="J485" s="324"/>
      <c r="L485" s="330"/>
    </row>
    <row r="486" spans="1:12" s="312" customFormat="1" ht="24.95" customHeight="1">
      <c r="A486" s="342"/>
      <c r="B486" s="335" t="s">
        <v>780</v>
      </c>
      <c r="C486" s="336" t="s">
        <v>5685</v>
      </c>
      <c r="D486" s="380">
        <f>'CE MINISTERIALE 2019'!D486</f>
        <v>0</v>
      </c>
      <c r="E486" s="311"/>
      <c r="G486" s="330"/>
      <c r="H486" s="330"/>
      <c r="J486" s="324"/>
      <c r="L486" s="330"/>
    </row>
    <row r="487" spans="1:12" s="312" customFormat="1" ht="24.95" customHeight="1">
      <c r="A487" s="342"/>
      <c r="B487" s="335" t="s">
        <v>781</v>
      </c>
      <c r="C487" s="336" t="s">
        <v>5686</v>
      </c>
      <c r="D487" s="380">
        <f>'CE MINISTERIALE 2019'!D487</f>
        <v>0</v>
      </c>
      <c r="E487" s="311"/>
      <c r="G487" s="330"/>
      <c r="H487" s="330"/>
      <c r="J487" s="324"/>
      <c r="L487" s="330"/>
    </row>
    <row r="488" spans="1:12" s="312" customFormat="1" ht="24.95" customHeight="1">
      <c r="A488" s="342"/>
      <c r="B488" s="335" t="s">
        <v>4680</v>
      </c>
      <c r="C488" s="336" t="s">
        <v>5687</v>
      </c>
      <c r="D488" s="380">
        <f>'CE MINISTERIALE 2019'!D488</f>
        <v>8240000</v>
      </c>
      <c r="E488" s="311"/>
      <c r="G488" s="330"/>
      <c r="H488" s="330"/>
      <c r="J488" s="324"/>
      <c r="L488" s="330"/>
    </row>
    <row r="489" spans="1:12" s="312" customFormat="1" ht="24.95" customHeight="1">
      <c r="A489" s="342"/>
      <c r="B489" s="335" t="s">
        <v>4682</v>
      </c>
      <c r="C489" s="336" t="s">
        <v>5688</v>
      </c>
      <c r="D489" s="380">
        <f>'CE MINISTERIALE 2019'!D489</f>
        <v>0</v>
      </c>
      <c r="E489" s="311"/>
      <c r="G489" s="330"/>
      <c r="H489" s="330"/>
      <c r="J489" s="324"/>
      <c r="L489" s="330"/>
    </row>
    <row r="490" spans="1:12" s="312" customFormat="1" ht="24.95" customHeight="1">
      <c r="A490" s="342"/>
      <c r="B490" s="335" t="s">
        <v>4684</v>
      </c>
      <c r="C490" s="336" t="s">
        <v>5689</v>
      </c>
      <c r="D490" s="380">
        <f>'CE MINISTERIALE 2019'!D490</f>
        <v>0</v>
      </c>
      <c r="E490" s="311"/>
      <c r="G490" s="330"/>
      <c r="H490" s="330"/>
      <c r="J490" s="324"/>
      <c r="L490" s="330"/>
    </row>
    <row r="491" spans="1:12" s="312" customFormat="1" ht="24.95" customHeight="1">
      <c r="A491" s="342"/>
      <c r="B491" s="335" t="s">
        <v>4686</v>
      </c>
      <c r="C491" s="336" t="s">
        <v>5690</v>
      </c>
      <c r="D491" s="380">
        <f>'CE MINISTERIALE 2019'!D491</f>
        <v>0</v>
      </c>
      <c r="E491" s="311"/>
      <c r="G491" s="330"/>
      <c r="H491" s="330"/>
      <c r="J491" s="324"/>
      <c r="L491" s="330"/>
    </row>
    <row r="492" spans="1:12" s="312" customFormat="1" ht="24.95" customHeight="1">
      <c r="A492" s="342"/>
      <c r="B492" s="355" t="s">
        <v>782</v>
      </c>
      <c r="C492" s="357" t="s">
        <v>5691</v>
      </c>
      <c r="D492" s="380">
        <f>'CE MINISTERIALE 2019'!D492</f>
        <v>204000</v>
      </c>
      <c r="E492" s="311"/>
      <c r="G492" s="330"/>
      <c r="H492" s="330"/>
      <c r="J492" s="324"/>
      <c r="L492" s="330"/>
    </row>
    <row r="493" spans="1:12" s="337" customFormat="1" ht="24.95" customHeight="1">
      <c r="A493" s="345"/>
      <c r="B493" s="325" t="s">
        <v>783</v>
      </c>
      <c r="C493" s="326" t="s">
        <v>3768</v>
      </c>
      <c r="D493" s="327">
        <f>'CE MINISTERIALE 2019'!D493</f>
        <v>1435247061.1900001</v>
      </c>
      <c r="E493" s="311"/>
      <c r="F493" s="329"/>
      <c r="G493" s="330"/>
      <c r="H493" s="330"/>
      <c r="J493" s="324"/>
      <c r="L493" s="330"/>
    </row>
    <row r="494" spans="1:12" s="337" customFormat="1" ht="24.95" customHeight="1">
      <c r="A494" s="345"/>
      <c r="B494" s="338"/>
      <c r="C494" s="326" t="s">
        <v>3769</v>
      </c>
      <c r="D494" s="327">
        <f>'CE MINISTERIALE 2019'!D494</f>
        <v>0</v>
      </c>
      <c r="E494" s="311"/>
      <c r="F494" s="312"/>
      <c r="G494" s="330"/>
      <c r="H494" s="330"/>
      <c r="J494" s="324"/>
      <c r="L494" s="330"/>
    </row>
    <row r="495" spans="1:12" s="337" customFormat="1" ht="24.95" customHeight="1">
      <c r="A495" s="345"/>
      <c r="B495" s="325" t="s">
        <v>786</v>
      </c>
      <c r="C495" s="326" t="s">
        <v>3770</v>
      </c>
      <c r="D495" s="327">
        <f>'CE MINISTERIALE 2019'!D495</f>
        <v>10000</v>
      </c>
      <c r="E495" s="311"/>
      <c r="F495" s="329"/>
      <c r="G495" s="330"/>
      <c r="H495" s="330"/>
      <c r="J495" s="324"/>
      <c r="L495" s="330"/>
    </row>
    <row r="496" spans="1:12" s="337" customFormat="1" ht="24.95" customHeight="1">
      <c r="A496" s="345"/>
      <c r="B496" s="331" t="s">
        <v>788</v>
      </c>
      <c r="C496" s="332" t="s">
        <v>3771</v>
      </c>
      <c r="D496" s="380">
        <f>'CE MINISTERIALE 2019'!D496</f>
        <v>0</v>
      </c>
      <c r="E496" s="311"/>
      <c r="F496" s="312"/>
      <c r="G496" s="330"/>
      <c r="H496" s="330"/>
      <c r="J496" s="324"/>
      <c r="L496" s="330"/>
    </row>
    <row r="497" spans="1:12" s="337" customFormat="1" ht="24.95" customHeight="1">
      <c r="A497" s="345"/>
      <c r="B497" s="331" t="s">
        <v>790</v>
      </c>
      <c r="C497" s="332" t="s">
        <v>3772</v>
      </c>
      <c r="D497" s="380">
        <f>'CE MINISTERIALE 2019'!D497</f>
        <v>0</v>
      </c>
      <c r="E497" s="311"/>
      <c r="F497" s="312"/>
      <c r="G497" s="330"/>
      <c r="H497" s="330"/>
      <c r="J497" s="324"/>
      <c r="L497" s="330"/>
    </row>
    <row r="498" spans="1:12" s="337" customFormat="1" ht="24.95" customHeight="1">
      <c r="A498" s="345"/>
      <c r="B498" s="331" t="s">
        <v>792</v>
      </c>
      <c r="C498" s="332" t="s">
        <v>3773</v>
      </c>
      <c r="D498" s="380">
        <f>'CE MINISTERIALE 2019'!D498</f>
        <v>10000</v>
      </c>
      <c r="E498" s="311"/>
      <c r="F498" s="312"/>
      <c r="G498" s="330"/>
      <c r="H498" s="330"/>
      <c r="J498" s="324"/>
      <c r="L498" s="330"/>
    </row>
    <row r="499" spans="1:12" s="337" customFormat="1" ht="24.95" customHeight="1">
      <c r="A499" s="345"/>
      <c r="B499" s="325" t="s">
        <v>794</v>
      </c>
      <c r="C499" s="326" t="s">
        <v>3774</v>
      </c>
      <c r="D499" s="327">
        <f>'CE MINISTERIALE 2019'!D499</f>
        <v>0</v>
      </c>
      <c r="E499" s="311"/>
      <c r="F499" s="329"/>
      <c r="G499" s="330"/>
      <c r="H499" s="330"/>
      <c r="J499" s="324"/>
      <c r="L499" s="330"/>
    </row>
    <row r="500" spans="1:12" s="337" customFormat="1" ht="24.95" customHeight="1">
      <c r="A500" s="345"/>
      <c r="B500" s="331" t="s">
        <v>796</v>
      </c>
      <c r="C500" s="332" t="s">
        <v>3775</v>
      </c>
      <c r="D500" s="380">
        <f>'CE MINISTERIALE 2019'!D500</f>
        <v>0</v>
      </c>
      <c r="E500" s="311"/>
      <c r="F500" s="312"/>
      <c r="G500" s="330"/>
      <c r="H500" s="330"/>
      <c r="J500" s="324"/>
      <c r="L500" s="330"/>
    </row>
    <row r="501" spans="1:12" s="337" customFormat="1" ht="24.95" customHeight="1">
      <c r="A501" s="345"/>
      <c r="B501" s="331" t="s">
        <v>798</v>
      </c>
      <c r="C501" s="332" t="s">
        <v>3776</v>
      </c>
      <c r="D501" s="380">
        <f>'CE MINISTERIALE 2019'!D501</f>
        <v>0</v>
      </c>
      <c r="E501" s="311"/>
      <c r="F501" s="312"/>
      <c r="G501" s="330"/>
      <c r="H501" s="330"/>
      <c r="J501" s="324"/>
      <c r="L501" s="330"/>
    </row>
    <row r="502" spans="1:12" s="337" customFormat="1" ht="24.95" customHeight="1">
      <c r="A502" s="345"/>
      <c r="B502" s="331" t="s">
        <v>800</v>
      </c>
      <c r="C502" s="332" t="s">
        <v>3777</v>
      </c>
      <c r="D502" s="380">
        <f>'CE MINISTERIALE 2019'!D502</f>
        <v>0</v>
      </c>
      <c r="E502" s="311"/>
      <c r="F502" s="312"/>
      <c r="G502" s="330"/>
      <c r="H502" s="330"/>
      <c r="J502" s="324"/>
      <c r="L502" s="330"/>
    </row>
    <row r="503" spans="1:12" s="337" customFormat="1" ht="24.95" customHeight="1">
      <c r="A503" s="345"/>
      <c r="B503" s="331" t="s">
        <v>802</v>
      </c>
      <c r="C503" s="332" t="s">
        <v>5692</v>
      </c>
      <c r="D503" s="380">
        <f>'CE MINISTERIALE 2019'!D503</f>
        <v>0</v>
      </c>
      <c r="E503" s="311"/>
      <c r="F503" s="312"/>
      <c r="G503" s="330"/>
      <c r="H503" s="330"/>
      <c r="J503" s="324"/>
      <c r="L503" s="330"/>
    </row>
    <row r="504" spans="1:12" s="337" customFormat="1" ht="24.95" customHeight="1">
      <c r="A504" s="345"/>
      <c r="B504" s="331" t="s">
        <v>804</v>
      </c>
      <c r="C504" s="332" t="s">
        <v>5693</v>
      </c>
      <c r="D504" s="380">
        <f>'CE MINISTERIALE 2019'!D504</f>
        <v>0</v>
      </c>
      <c r="E504" s="311"/>
      <c r="F504" s="312"/>
      <c r="G504" s="330"/>
      <c r="H504" s="330"/>
      <c r="J504" s="324"/>
      <c r="L504" s="330"/>
    </row>
    <row r="505" spans="1:12" s="337" customFormat="1" ht="24.95" customHeight="1">
      <c r="A505" s="345"/>
      <c r="B505" s="325" t="s">
        <v>806</v>
      </c>
      <c r="C505" s="326" t="s">
        <v>3778</v>
      </c>
      <c r="D505" s="327">
        <f>'CE MINISTERIALE 2019'!D505</f>
        <v>20000</v>
      </c>
      <c r="E505" s="311"/>
      <c r="F505" s="329"/>
      <c r="G505" s="330"/>
      <c r="H505" s="330"/>
      <c r="J505" s="324"/>
      <c r="L505" s="330"/>
    </row>
    <row r="506" spans="1:12" s="337" customFormat="1" ht="24.95" customHeight="1">
      <c r="A506" s="345"/>
      <c r="B506" s="331" t="s">
        <v>808</v>
      </c>
      <c r="C506" s="332" t="s">
        <v>5694</v>
      </c>
      <c r="D506" s="380">
        <f>'CE MINISTERIALE 2019'!D506</f>
        <v>10000</v>
      </c>
      <c r="E506" s="311"/>
      <c r="F506" s="312"/>
      <c r="G506" s="330"/>
      <c r="H506" s="330"/>
      <c r="J506" s="324"/>
      <c r="L506" s="330"/>
    </row>
    <row r="507" spans="1:12" s="337" customFormat="1" ht="24.95" customHeight="1">
      <c r="A507" s="345"/>
      <c r="B507" s="331" t="s">
        <v>810</v>
      </c>
      <c r="C507" s="332" t="s">
        <v>3779</v>
      </c>
      <c r="D507" s="380">
        <f>'CE MINISTERIALE 2019'!D507</f>
        <v>0</v>
      </c>
      <c r="E507" s="311"/>
      <c r="F507" s="312"/>
      <c r="G507" s="330"/>
      <c r="H507" s="330"/>
      <c r="J507" s="324"/>
      <c r="L507" s="330"/>
    </row>
    <row r="508" spans="1:12" s="337" customFormat="1" ht="24.95" customHeight="1">
      <c r="A508" s="345"/>
      <c r="B508" s="331" t="s">
        <v>812</v>
      </c>
      <c r="C508" s="332" t="s">
        <v>3780</v>
      </c>
      <c r="D508" s="380">
        <f>'CE MINISTERIALE 2019'!D508</f>
        <v>10000</v>
      </c>
      <c r="E508" s="311"/>
      <c r="F508" s="312"/>
      <c r="G508" s="330"/>
      <c r="H508" s="330"/>
      <c r="J508" s="324"/>
      <c r="L508" s="330"/>
    </row>
    <row r="509" spans="1:12" s="337" customFormat="1" ht="24.95" customHeight="1">
      <c r="A509" s="472"/>
      <c r="B509" s="325" t="s">
        <v>814</v>
      </c>
      <c r="C509" s="326" t="s">
        <v>3781</v>
      </c>
      <c r="D509" s="327">
        <f>'CE MINISTERIALE 2019'!D509</f>
        <v>1000</v>
      </c>
      <c r="E509" s="311"/>
      <c r="F509" s="329"/>
      <c r="G509" s="330"/>
      <c r="H509" s="330"/>
      <c r="J509" s="324"/>
      <c r="L509" s="330"/>
    </row>
    <row r="510" spans="1:12" s="337" customFormat="1" ht="24.95" customHeight="1">
      <c r="A510" s="472"/>
      <c r="B510" s="331" t="s">
        <v>816</v>
      </c>
      <c r="C510" s="332" t="s">
        <v>3782</v>
      </c>
      <c r="D510" s="380">
        <f>'CE MINISTERIALE 2019'!D510</f>
        <v>1000</v>
      </c>
      <c r="E510" s="311"/>
      <c r="F510" s="312"/>
      <c r="G510" s="330"/>
      <c r="H510" s="330"/>
      <c r="J510" s="324"/>
      <c r="L510" s="330"/>
    </row>
    <row r="511" spans="1:12" s="337" customFormat="1" ht="24.95" customHeight="1">
      <c r="A511" s="345"/>
      <c r="B511" s="331" t="s">
        <v>818</v>
      </c>
      <c r="C511" s="332" t="s">
        <v>5695</v>
      </c>
      <c r="D511" s="380">
        <f>'CE MINISTERIALE 2019'!D511</f>
        <v>0</v>
      </c>
      <c r="E511" s="311"/>
      <c r="F511" s="312"/>
      <c r="G511" s="330"/>
      <c r="H511" s="330"/>
      <c r="J511" s="324"/>
      <c r="L511" s="330"/>
    </row>
    <row r="512" spans="1:12" s="337" customFormat="1" ht="24.95" customHeight="1">
      <c r="A512" s="472"/>
      <c r="B512" s="325" t="s">
        <v>820</v>
      </c>
      <c r="C512" s="326" t="s">
        <v>3783</v>
      </c>
      <c r="D512" s="327">
        <f>'CE MINISTERIALE 2019'!D512</f>
        <v>-11000</v>
      </c>
      <c r="E512" s="311"/>
      <c r="F512" s="329"/>
      <c r="G512" s="330"/>
      <c r="H512" s="330"/>
      <c r="J512" s="324"/>
      <c r="L512" s="330"/>
    </row>
    <row r="513" spans="1:12" s="337" customFormat="1" ht="24.95" customHeight="1">
      <c r="A513" s="345"/>
      <c r="B513" s="338"/>
      <c r="C513" s="326" t="s">
        <v>3784</v>
      </c>
      <c r="D513" s="380">
        <f>'CE MINISTERIALE 2019'!D513</f>
        <v>0</v>
      </c>
      <c r="E513" s="311"/>
      <c r="F513" s="312"/>
      <c r="G513" s="330"/>
      <c r="H513" s="330"/>
      <c r="J513" s="324"/>
      <c r="L513" s="330"/>
    </row>
    <row r="514" spans="1:12" s="337" customFormat="1" ht="24.95" customHeight="1">
      <c r="A514" s="345"/>
      <c r="B514" s="325" t="s">
        <v>823</v>
      </c>
      <c r="C514" s="326" t="s">
        <v>3785</v>
      </c>
      <c r="D514" s="380">
        <f>'CE MINISTERIALE 2019'!D514</f>
        <v>0</v>
      </c>
      <c r="E514" s="311"/>
      <c r="F514" s="312"/>
      <c r="G514" s="330"/>
      <c r="H514" s="330"/>
      <c r="J514" s="324"/>
      <c r="L514" s="330"/>
    </row>
    <row r="515" spans="1:12" s="337" customFormat="1" ht="24.95" customHeight="1">
      <c r="A515" s="345"/>
      <c r="B515" s="325" t="s">
        <v>825</v>
      </c>
      <c r="C515" s="326" t="s">
        <v>3786</v>
      </c>
      <c r="D515" s="380">
        <f>'CE MINISTERIALE 2019'!D515</f>
        <v>0</v>
      </c>
      <c r="E515" s="311"/>
      <c r="F515" s="312"/>
      <c r="G515" s="330"/>
      <c r="H515" s="330"/>
      <c r="J515" s="324"/>
      <c r="L515" s="330"/>
    </row>
    <row r="516" spans="1:12" s="337" customFormat="1" ht="24.95" customHeight="1">
      <c r="A516" s="345"/>
      <c r="B516" s="325" t="s">
        <v>827</v>
      </c>
      <c r="C516" s="326" t="s">
        <v>3787</v>
      </c>
      <c r="D516" s="327">
        <f>'CE MINISTERIALE 2019'!D516</f>
        <v>0</v>
      </c>
      <c r="E516" s="311"/>
      <c r="F516" s="329"/>
      <c r="G516" s="330"/>
      <c r="H516" s="330"/>
      <c r="J516" s="324"/>
      <c r="L516" s="330"/>
    </row>
    <row r="517" spans="1:12" s="337" customFormat="1" ht="24.95" customHeight="1">
      <c r="A517" s="345"/>
      <c r="B517" s="338"/>
      <c r="C517" s="326" t="s">
        <v>5696</v>
      </c>
      <c r="D517" s="380">
        <f>'CE MINISTERIALE 2019'!D517</f>
        <v>0</v>
      </c>
      <c r="E517" s="311"/>
      <c r="F517" s="312"/>
      <c r="G517" s="330"/>
      <c r="H517" s="330"/>
      <c r="J517" s="324"/>
      <c r="L517" s="330"/>
    </row>
    <row r="518" spans="1:12" s="337" customFormat="1" ht="24.95" customHeight="1">
      <c r="A518" s="345"/>
      <c r="B518" s="325" t="s">
        <v>830</v>
      </c>
      <c r="C518" s="326" t="s">
        <v>3788</v>
      </c>
      <c r="D518" s="327">
        <f>'CE MINISTERIALE 2019'!D518</f>
        <v>5020000</v>
      </c>
      <c r="E518" s="311"/>
      <c r="F518" s="329"/>
      <c r="G518" s="330"/>
      <c r="H518" s="330"/>
      <c r="J518" s="324"/>
      <c r="L518" s="330"/>
    </row>
    <row r="519" spans="1:12" s="337" customFormat="1" ht="24.95" customHeight="1">
      <c r="A519" s="345"/>
      <c r="B519" s="331" t="s">
        <v>832</v>
      </c>
      <c r="C519" s="332" t="s">
        <v>3789</v>
      </c>
      <c r="D519" s="380">
        <f>'CE MINISTERIALE 2019'!D519</f>
        <v>0</v>
      </c>
      <c r="E519" s="311"/>
      <c r="F519" s="312"/>
      <c r="G519" s="330"/>
      <c r="H519" s="330"/>
      <c r="J519" s="324"/>
      <c r="L519" s="330"/>
    </row>
    <row r="520" spans="1:12" s="337" customFormat="1" ht="24.95" customHeight="1">
      <c r="A520" s="345"/>
      <c r="B520" s="331" t="s">
        <v>834</v>
      </c>
      <c r="C520" s="332" t="s">
        <v>3790</v>
      </c>
      <c r="D520" s="327">
        <f>'CE MINISTERIALE 2019'!D520</f>
        <v>5020000</v>
      </c>
      <c r="E520" s="311"/>
      <c r="F520" s="329"/>
      <c r="G520" s="330"/>
      <c r="H520" s="330"/>
      <c r="J520" s="324"/>
      <c r="L520" s="330"/>
    </row>
    <row r="521" spans="1:12" s="337" customFormat="1" ht="24.95" customHeight="1">
      <c r="A521" s="345"/>
      <c r="B521" s="335" t="s">
        <v>836</v>
      </c>
      <c r="C521" s="336" t="s">
        <v>3791</v>
      </c>
      <c r="D521" s="380">
        <f>'CE MINISTERIALE 2019'!D521</f>
        <v>20000</v>
      </c>
      <c r="E521" s="311"/>
      <c r="F521" s="312"/>
      <c r="G521" s="330"/>
      <c r="H521" s="330"/>
      <c r="J521" s="324"/>
      <c r="L521" s="330"/>
    </row>
    <row r="522" spans="1:12" s="337" customFormat="1" ht="24.95" customHeight="1">
      <c r="A522" s="345"/>
      <c r="B522" s="335" t="s">
        <v>838</v>
      </c>
      <c r="C522" s="336" t="s">
        <v>3792</v>
      </c>
      <c r="D522" s="327">
        <f>'CE MINISTERIALE 2019'!D522</f>
        <v>5000000</v>
      </c>
      <c r="E522" s="311"/>
      <c r="F522" s="329"/>
      <c r="G522" s="330"/>
      <c r="H522" s="330"/>
      <c r="J522" s="324"/>
      <c r="L522" s="330"/>
    </row>
    <row r="523" spans="1:12" s="312" customFormat="1" ht="24.95" customHeight="1">
      <c r="A523" s="342"/>
      <c r="B523" s="335" t="s">
        <v>4689</v>
      </c>
      <c r="C523" s="336" t="s">
        <v>5697</v>
      </c>
      <c r="D523" s="380">
        <f>'CE MINISTERIALE 2019'!D523</f>
        <v>0</v>
      </c>
      <c r="E523" s="311"/>
      <c r="G523" s="330"/>
      <c r="H523" s="330"/>
      <c r="J523" s="324"/>
      <c r="L523" s="330"/>
    </row>
    <row r="524" spans="1:12" s="312" customFormat="1" ht="24.95" customHeight="1">
      <c r="A524" s="342" t="s">
        <v>296</v>
      </c>
      <c r="B524" s="335" t="s">
        <v>840</v>
      </c>
      <c r="C524" s="336" t="s">
        <v>5698</v>
      </c>
      <c r="D524" s="380">
        <f>'CE MINISTERIALE 2019'!D524</f>
        <v>0</v>
      </c>
      <c r="E524" s="311"/>
      <c r="G524" s="330"/>
      <c r="H524" s="330"/>
      <c r="J524" s="324"/>
      <c r="L524" s="330"/>
    </row>
    <row r="525" spans="1:12" s="312" customFormat="1" ht="24.95" customHeight="1">
      <c r="A525" s="342"/>
      <c r="B525" s="335" t="s">
        <v>841</v>
      </c>
      <c r="C525" s="336" t="s">
        <v>5699</v>
      </c>
      <c r="D525" s="327">
        <f>'CE MINISTERIALE 2019'!D525</f>
        <v>5000000</v>
      </c>
      <c r="E525" s="311"/>
      <c r="F525" s="329"/>
      <c r="G525" s="330"/>
      <c r="H525" s="330"/>
      <c r="J525" s="324"/>
      <c r="L525" s="330"/>
    </row>
    <row r="526" spans="1:12" s="312" customFormat="1" ht="24.95" customHeight="1">
      <c r="A526" s="342" t="s">
        <v>1498</v>
      </c>
      <c r="B526" s="338" t="s">
        <v>1539</v>
      </c>
      <c r="C526" s="339" t="s">
        <v>5700</v>
      </c>
      <c r="D526" s="380">
        <f>'CE MINISTERIALE 2019'!D526</f>
        <v>0</v>
      </c>
      <c r="E526" s="311"/>
      <c r="G526" s="330"/>
      <c r="H526" s="330"/>
      <c r="J526" s="324"/>
      <c r="L526" s="330"/>
    </row>
    <row r="527" spans="1:12" s="312" customFormat="1" ht="24.95" customHeight="1">
      <c r="A527" s="342"/>
      <c r="B527" s="338" t="s">
        <v>1540</v>
      </c>
      <c r="C527" s="339" t="s">
        <v>5701</v>
      </c>
      <c r="D527" s="380">
        <f>'CE MINISTERIALE 2019'!D527</f>
        <v>5000000</v>
      </c>
      <c r="E527" s="311"/>
      <c r="G527" s="330"/>
      <c r="H527" s="330"/>
      <c r="J527" s="324"/>
      <c r="L527" s="330"/>
    </row>
    <row r="528" spans="1:12" s="312" customFormat="1" ht="24.95" customHeight="1">
      <c r="A528" s="342"/>
      <c r="B528" s="338" t="s">
        <v>1541</v>
      </c>
      <c r="C528" s="339" t="s">
        <v>5702</v>
      </c>
      <c r="D528" s="380">
        <f>'CE MINISTERIALE 2019'!D528</f>
        <v>0</v>
      </c>
      <c r="E528" s="311"/>
      <c r="G528" s="330"/>
      <c r="H528" s="330"/>
      <c r="J528" s="324"/>
      <c r="L528" s="330"/>
    </row>
    <row r="529" spans="1:12" s="312" customFormat="1" ht="24.95" customHeight="1">
      <c r="A529" s="342"/>
      <c r="B529" s="338" t="s">
        <v>1542</v>
      </c>
      <c r="C529" s="339" t="s">
        <v>5703</v>
      </c>
      <c r="D529" s="380">
        <f>'CE MINISTERIALE 2019'!D529</f>
        <v>0</v>
      </c>
      <c r="E529" s="311"/>
      <c r="G529" s="330"/>
      <c r="H529" s="330"/>
      <c r="J529" s="324"/>
      <c r="L529" s="330"/>
    </row>
    <row r="530" spans="1:12" s="312" customFormat="1" ht="24.95" customHeight="1">
      <c r="A530" s="342"/>
      <c r="B530" s="338" t="s">
        <v>1543</v>
      </c>
      <c r="C530" s="339" t="s">
        <v>5704</v>
      </c>
      <c r="D530" s="380">
        <f>'CE MINISTERIALE 2019'!D530</f>
        <v>0</v>
      </c>
      <c r="E530" s="311"/>
      <c r="G530" s="330"/>
      <c r="H530" s="330"/>
      <c r="J530" s="324"/>
      <c r="L530" s="330"/>
    </row>
    <row r="531" spans="1:12" s="312" customFormat="1" ht="24.95" customHeight="1">
      <c r="A531" s="342"/>
      <c r="B531" s="338" t="s">
        <v>1544</v>
      </c>
      <c r="C531" s="339" t="s">
        <v>5705</v>
      </c>
      <c r="D531" s="380">
        <f>'CE MINISTERIALE 2019'!D531</f>
        <v>0</v>
      </c>
      <c r="E531" s="311"/>
      <c r="G531" s="330"/>
      <c r="H531" s="330"/>
      <c r="J531" s="324"/>
      <c r="L531" s="330"/>
    </row>
    <row r="532" spans="1:12" s="312" customFormat="1" ht="24.95" customHeight="1">
      <c r="A532" s="342"/>
      <c r="B532" s="338" t="s">
        <v>1545</v>
      </c>
      <c r="C532" s="339" t="s">
        <v>5706</v>
      </c>
      <c r="D532" s="380">
        <f>'CE MINISTERIALE 2019'!D532</f>
        <v>0</v>
      </c>
      <c r="E532" s="311"/>
      <c r="G532" s="330"/>
      <c r="H532" s="330"/>
      <c r="J532" s="324"/>
      <c r="L532" s="330"/>
    </row>
    <row r="533" spans="1:12" s="312" customFormat="1" ht="24.95" customHeight="1">
      <c r="A533" s="342"/>
      <c r="B533" s="335" t="s">
        <v>1546</v>
      </c>
      <c r="C533" s="336" t="s">
        <v>5707</v>
      </c>
      <c r="D533" s="327">
        <f>'CE MINISTERIALE 2019'!D533</f>
        <v>0</v>
      </c>
      <c r="E533" s="311"/>
      <c r="F533" s="329"/>
      <c r="G533" s="330"/>
      <c r="H533" s="330"/>
      <c r="J533" s="324"/>
      <c r="L533" s="330"/>
    </row>
    <row r="534" spans="1:12" s="337" customFormat="1" ht="24.95" customHeight="1">
      <c r="A534" s="345" t="s">
        <v>296</v>
      </c>
      <c r="B534" s="335" t="s">
        <v>1548</v>
      </c>
      <c r="C534" s="336" t="s">
        <v>5708</v>
      </c>
      <c r="D534" s="380">
        <f>'CE MINISTERIALE 2019'!D534</f>
        <v>0</v>
      </c>
      <c r="E534" s="311"/>
      <c r="F534" s="312"/>
      <c r="G534" s="330"/>
      <c r="H534" s="330"/>
      <c r="J534" s="324"/>
      <c r="L534" s="330"/>
    </row>
    <row r="535" spans="1:12" s="337" customFormat="1" ht="24.95" customHeight="1">
      <c r="A535" s="345"/>
      <c r="B535" s="335" t="s">
        <v>1550</v>
      </c>
      <c r="C535" s="336" t="s">
        <v>5709</v>
      </c>
      <c r="D535" s="327">
        <f>'CE MINISTERIALE 2019'!D535</f>
        <v>0</v>
      </c>
      <c r="E535" s="311"/>
      <c r="F535" s="329"/>
      <c r="G535" s="330"/>
      <c r="H535" s="330"/>
      <c r="J535" s="324"/>
      <c r="L535" s="330"/>
    </row>
    <row r="536" spans="1:12" s="337" customFormat="1" ht="24.95" customHeight="1">
      <c r="A536" s="345" t="s">
        <v>1498</v>
      </c>
      <c r="B536" s="338" t="s">
        <v>1552</v>
      </c>
      <c r="C536" s="339" t="s">
        <v>5710</v>
      </c>
      <c r="D536" s="380">
        <f>'CE MINISTERIALE 2019'!D536</f>
        <v>0</v>
      </c>
      <c r="E536" s="311"/>
      <c r="F536" s="312"/>
      <c r="G536" s="330"/>
      <c r="H536" s="330"/>
      <c r="J536" s="324"/>
      <c r="L536" s="330"/>
    </row>
    <row r="537" spans="1:12" s="337" customFormat="1" ht="24.95" customHeight="1">
      <c r="A537" s="345"/>
      <c r="B537" s="338" t="s">
        <v>1554</v>
      </c>
      <c r="C537" s="339" t="s">
        <v>5711</v>
      </c>
      <c r="D537" s="380">
        <f>'CE MINISTERIALE 2019'!D537</f>
        <v>0</v>
      </c>
      <c r="E537" s="311"/>
      <c r="F537" s="312"/>
      <c r="G537" s="330"/>
      <c r="H537" s="330"/>
      <c r="J537" s="324"/>
      <c r="L537" s="330"/>
    </row>
    <row r="538" spans="1:12" s="337" customFormat="1" ht="24.95" customHeight="1">
      <c r="A538" s="345"/>
      <c r="B538" s="338" t="s">
        <v>397</v>
      </c>
      <c r="C538" s="339" t="s">
        <v>5712</v>
      </c>
      <c r="D538" s="380">
        <f>'CE MINISTERIALE 2019'!D538</f>
        <v>0</v>
      </c>
      <c r="E538" s="311"/>
      <c r="F538" s="312"/>
      <c r="G538" s="330"/>
      <c r="H538" s="330"/>
      <c r="J538" s="324"/>
      <c r="L538" s="330"/>
    </row>
    <row r="539" spans="1:12" s="337" customFormat="1" ht="24.95" customHeight="1">
      <c r="A539" s="345"/>
      <c r="B539" s="338" t="s">
        <v>399</v>
      </c>
      <c r="C539" s="339" t="s">
        <v>5713</v>
      </c>
      <c r="D539" s="380">
        <f>'CE MINISTERIALE 2019'!D539</f>
        <v>0</v>
      </c>
      <c r="E539" s="311"/>
      <c r="F539" s="312"/>
      <c r="G539" s="330"/>
      <c r="H539" s="330"/>
      <c r="J539" s="324"/>
      <c r="L539" s="330"/>
    </row>
    <row r="540" spans="1:12" s="337" customFormat="1" ht="24.95" customHeight="1">
      <c r="A540" s="345"/>
      <c r="B540" s="338" t="s">
        <v>401</v>
      </c>
      <c r="C540" s="339" t="s">
        <v>5714</v>
      </c>
      <c r="D540" s="380">
        <f>'CE MINISTERIALE 2019'!D540</f>
        <v>0</v>
      </c>
      <c r="E540" s="311"/>
      <c r="F540" s="312"/>
      <c r="G540" s="330"/>
      <c r="H540" s="330"/>
      <c r="J540" s="324"/>
      <c r="L540" s="330"/>
    </row>
    <row r="541" spans="1:12" s="337" customFormat="1" ht="24.95" customHeight="1">
      <c r="A541" s="345"/>
      <c r="B541" s="338" t="s">
        <v>403</v>
      </c>
      <c r="C541" s="339" t="s">
        <v>5715</v>
      </c>
      <c r="D541" s="380">
        <f>'CE MINISTERIALE 2019'!D541</f>
        <v>0</v>
      </c>
      <c r="E541" s="311"/>
      <c r="F541" s="312"/>
      <c r="G541" s="330"/>
      <c r="H541" s="330"/>
      <c r="J541" s="324"/>
      <c r="L541" s="330"/>
    </row>
    <row r="542" spans="1:12" s="337" customFormat="1" ht="24.95" customHeight="1">
      <c r="A542" s="345"/>
      <c r="B542" s="338" t="s">
        <v>405</v>
      </c>
      <c r="C542" s="339" t="s">
        <v>5716</v>
      </c>
      <c r="D542" s="380">
        <f>'CE MINISTERIALE 2019'!D542</f>
        <v>0</v>
      </c>
      <c r="E542" s="311"/>
      <c r="F542" s="312"/>
      <c r="G542" s="330"/>
      <c r="H542" s="330"/>
      <c r="J542" s="324"/>
      <c r="L542" s="330"/>
    </row>
    <row r="543" spans="1:12" s="337" customFormat="1" ht="24.95" customHeight="1">
      <c r="A543" s="345"/>
      <c r="B543" s="335" t="s">
        <v>407</v>
      </c>
      <c r="C543" s="336" t="s">
        <v>3793</v>
      </c>
      <c r="D543" s="380">
        <f>'CE MINISTERIALE 2019'!D543</f>
        <v>0</v>
      </c>
      <c r="E543" s="311"/>
      <c r="F543" s="312"/>
      <c r="G543" s="330"/>
      <c r="H543" s="330"/>
      <c r="J543" s="324"/>
      <c r="L543" s="330"/>
    </row>
    <row r="544" spans="1:12" s="337" customFormat="1" ht="24.95" customHeight="1">
      <c r="A544" s="345"/>
      <c r="B544" s="325" t="s">
        <v>409</v>
      </c>
      <c r="C544" s="326" t="s">
        <v>3794</v>
      </c>
      <c r="D544" s="327">
        <f>'CE MINISTERIALE 2019'!D544</f>
        <v>154500</v>
      </c>
      <c r="E544" s="311"/>
      <c r="F544" s="329"/>
      <c r="G544" s="330"/>
      <c r="H544" s="330"/>
      <c r="J544" s="324"/>
      <c r="L544" s="330"/>
    </row>
    <row r="545" spans="1:12" s="337" customFormat="1" ht="24.95" customHeight="1">
      <c r="A545" s="345"/>
      <c r="B545" s="331" t="s">
        <v>411</v>
      </c>
      <c r="C545" s="332" t="s">
        <v>3795</v>
      </c>
      <c r="D545" s="380">
        <f>'CE MINISTERIALE 2019'!D545</f>
        <v>52000</v>
      </c>
      <c r="E545" s="311"/>
      <c r="F545" s="312"/>
      <c r="G545" s="330"/>
      <c r="H545" s="330"/>
      <c r="J545" s="324"/>
      <c r="L545" s="330"/>
    </row>
    <row r="546" spans="1:12" s="337" customFormat="1" ht="24.95" customHeight="1">
      <c r="A546" s="345"/>
      <c r="B546" s="331" t="s">
        <v>413</v>
      </c>
      <c r="C546" s="332" t="s">
        <v>3796</v>
      </c>
      <c r="D546" s="327">
        <f>'CE MINISTERIALE 2019'!D546</f>
        <v>102500</v>
      </c>
      <c r="E546" s="311"/>
      <c r="F546" s="329"/>
      <c r="G546" s="330"/>
      <c r="H546" s="330"/>
      <c r="J546" s="324"/>
      <c r="L546" s="330"/>
    </row>
    <row r="547" spans="1:12" s="337" customFormat="1" ht="24.95" customHeight="1">
      <c r="A547" s="345"/>
      <c r="B547" s="335" t="s">
        <v>415</v>
      </c>
      <c r="C547" s="336" t="s">
        <v>3797</v>
      </c>
      <c r="D547" s="380">
        <f>'CE MINISTERIALE 2019'!D547</f>
        <v>0</v>
      </c>
      <c r="E547" s="311"/>
      <c r="F547" s="312"/>
      <c r="G547" s="330"/>
      <c r="H547" s="330"/>
      <c r="J547" s="324"/>
      <c r="L547" s="330"/>
    </row>
    <row r="548" spans="1:12" s="337" customFormat="1" ht="24.95" customHeight="1">
      <c r="A548" s="345"/>
      <c r="B548" s="335" t="s">
        <v>417</v>
      </c>
      <c r="C548" s="336" t="s">
        <v>3798</v>
      </c>
      <c r="D548" s="380">
        <f>'CE MINISTERIALE 2019'!D548</f>
        <v>102000</v>
      </c>
      <c r="E548" s="311"/>
      <c r="F548" s="312"/>
      <c r="G548" s="330"/>
      <c r="H548" s="330"/>
      <c r="J548" s="324"/>
      <c r="L548" s="330"/>
    </row>
    <row r="549" spans="1:12" s="337" customFormat="1" ht="24.95" customHeight="1">
      <c r="A549" s="345"/>
      <c r="B549" s="335" t="s">
        <v>419</v>
      </c>
      <c r="C549" s="336" t="s">
        <v>3799</v>
      </c>
      <c r="D549" s="327">
        <f>'CE MINISTERIALE 2019'!D549</f>
        <v>0</v>
      </c>
      <c r="E549" s="311"/>
      <c r="F549" s="329"/>
      <c r="G549" s="330"/>
      <c r="H549" s="330"/>
      <c r="J549" s="324"/>
      <c r="L549" s="330"/>
    </row>
    <row r="550" spans="1:12" s="337" customFormat="1" ht="24.95" customHeight="1">
      <c r="A550" s="345" t="s">
        <v>296</v>
      </c>
      <c r="B550" s="335" t="s">
        <v>421</v>
      </c>
      <c r="C550" s="336" t="s">
        <v>3800</v>
      </c>
      <c r="D550" s="327">
        <f>'CE MINISTERIALE 2019'!D550</f>
        <v>0</v>
      </c>
      <c r="E550" s="311"/>
      <c r="F550" s="329"/>
      <c r="G550" s="330"/>
      <c r="H550" s="330"/>
      <c r="J550" s="324"/>
      <c r="L550" s="330"/>
    </row>
    <row r="551" spans="1:12" s="337" customFormat="1" ht="24.95" customHeight="1">
      <c r="A551" s="345" t="s">
        <v>296</v>
      </c>
      <c r="B551" s="338" t="s">
        <v>423</v>
      </c>
      <c r="C551" s="339" t="s">
        <v>3801</v>
      </c>
      <c r="D551" s="380">
        <f>'CE MINISTERIALE 2019'!D551</f>
        <v>0</v>
      </c>
      <c r="E551" s="311"/>
      <c r="F551" s="312"/>
      <c r="G551" s="330"/>
      <c r="H551" s="330"/>
      <c r="J551" s="324"/>
      <c r="L551" s="330"/>
    </row>
    <row r="552" spans="1:12" s="337" customFormat="1" ht="24.95" customHeight="1">
      <c r="A552" s="345" t="s">
        <v>296</v>
      </c>
      <c r="B552" s="338" t="s">
        <v>425</v>
      </c>
      <c r="C552" s="339" t="s">
        <v>3802</v>
      </c>
      <c r="D552" s="380">
        <f>'CE MINISTERIALE 2019'!D552</f>
        <v>0</v>
      </c>
      <c r="E552" s="311"/>
      <c r="F552" s="312"/>
      <c r="G552" s="330"/>
      <c r="H552" s="330"/>
      <c r="J552" s="324"/>
      <c r="L552" s="330"/>
    </row>
    <row r="553" spans="1:12" s="337" customFormat="1" ht="24.95" customHeight="1">
      <c r="A553" s="345"/>
      <c r="B553" s="335" t="s">
        <v>229</v>
      </c>
      <c r="C553" s="336" t="s">
        <v>3803</v>
      </c>
      <c r="D553" s="327">
        <f>'CE MINISTERIALE 2019'!D553</f>
        <v>0</v>
      </c>
      <c r="E553" s="311"/>
      <c r="F553" s="329"/>
      <c r="G553" s="330"/>
      <c r="H553" s="330"/>
      <c r="J553" s="324"/>
      <c r="L553" s="330"/>
    </row>
    <row r="554" spans="1:12" s="337" customFormat="1" ht="24.95" customHeight="1">
      <c r="A554" s="345" t="s">
        <v>1498</v>
      </c>
      <c r="B554" s="338" t="s">
        <v>231</v>
      </c>
      <c r="C554" s="339" t="s">
        <v>3804</v>
      </c>
      <c r="D554" s="380">
        <f>'CE MINISTERIALE 2019'!D554</f>
        <v>0</v>
      </c>
      <c r="E554" s="311"/>
      <c r="F554" s="312"/>
      <c r="G554" s="330"/>
      <c r="H554" s="330"/>
      <c r="J554" s="324"/>
      <c r="L554" s="330"/>
    </row>
    <row r="555" spans="1:12" s="337" customFormat="1" ht="24.95" customHeight="1">
      <c r="A555" s="345"/>
      <c r="B555" s="338" t="s">
        <v>233</v>
      </c>
      <c r="C555" s="339" t="s">
        <v>3805</v>
      </c>
      <c r="D555" s="327">
        <f>'CE MINISTERIALE 2019'!D555</f>
        <v>0</v>
      </c>
      <c r="E555" s="311"/>
      <c r="F555" s="329"/>
      <c r="G555" s="330"/>
      <c r="H555" s="330"/>
      <c r="J555" s="324"/>
      <c r="L555" s="330"/>
    </row>
    <row r="556" spans="1:12" s="337" customFormat="1" ht="24.95" customHeight="1">
      <c r="A556" s="345"/>
      <c r="B556" s="335" t="s">
        <v>235</v>
      </c>
      <c r="C556" s="336" t="s">
        <v>3806</v>
      </c>
      <c r="D556" s="380">
        <f>'CE MINISTERIALE 2019'!D556</f>
        <v>0</v>
      </c>
      <c r="E556" s="311"/>
      <c r="F556" s="312"/>
      <c r="G556" s="330"/>
      <c r="H556" s="330"/>
      <c r="J556" s="324"/>
      <c r="L556" s="330"/>
    </row>
    <row r="557" spans="1:12" s="337" customFormat="1" ht="24.95" customHeight="1">
      <c r="A557" s="345"/>
      <c r="B557" s="335" t="s">
        <v>237</v>
      </c>
      <c r="C557" s="336" t="s">
        <v>5717</v>
      </c>
      <c r="D557" s="380">
        <f>'CE MINISTERIALE 2019'!D557</f>
        <v>0</v>
      </c>
      <c r="E557" s="311"/>
      <c r="F557" s="312"/>
      <c r="G557" s="330"/>
      <c r="H557" s="330"/>
      <c r="J557" s="324"/>
      <c r="L557" s="330"/>
    </row>
    <row r="558" spans="1:12" s="337" customFormat="1" ht="24.95" customHeight="1">
      <c r="A558" s="345"/>
      <c r="B558" s="335" t="s">
        <v>239</v>
      </c>
      <c r="C558" s="336" t="s">
        <v>3807</v>
      </c>
      <c r="D558" s="380">
        <f>'CE MINISTERIALE 2019'!D558</f>
        <v>0</v>
      </c>
      <c r="E558" s="311"/>
      <c r="F558" s="312"/>
      <c r="G558" s="330"/>
      <c r="H558" s="330"/>
      <c r="J558" s="324"/>
      <c r="L558" s="330"/>
    </row>
    <row r="559" spans="1:12" s="337" customFormat="1" ht="24.95" customHeight="1">
      <c r="A559" s="345"/>
      <c r="B559" s="338" t="s">
        <v>241</v>
      </c>
      <c r="C559" s="339" t="s">
        <v>3808</v>
      </c>
      <c r="D559" s="380">
        <f>'CE MINISTERIALE 2019'!D559</f>
        <v>0</v>
      </c>
      <c r="E559" s="311"/>
      <c r="F559" s="312"/>
      <c r="G559" s="330"/>
      <c r="H559" s="330"/>
      <c r="J559" s="324"/>
      <c r="L559" s="330"/>
    </row>
    <row r="560" spans="1:12" s="337" customFormat="1" ht="24.95" customHeight="1">
      <c r="A560" s="345"/>
      <c r="B560" s="338" t="s">
        <v>243</v>
      </c>
      <c r="C560" s="339" t="s">
        <v>3809</v>
      </c>
      <c r="D560" s="380">
        <f>'CE MINISTERIALE 2019'!D560</f>
        <v>0</v>
      </c>
      <c r="E560" s="311"/>
      <c r="F560" s="312"/>
      <c r="G560" s="330"/>
      <c r="H560" s="330"/>
      <c r="J560" s="324"/>
      <c r="L560" s="330"/>
    </row>
    <row r="561" spans="1:12" s="337" customFormat="1" ht="24.95" customHeight="1">
      <c r="A561" s="345"/>
      <c r="B561" s="338" t="s">
        <v>245</v>
      </c>
      <c r="C561" s="339" t="s">
        <v>5718</v>
      </c>
      <c r="D561" s="380">
        <f>'CE MINISTERIALE 2019'!D561</f>
        <v>0</v>
      </c>
      <c r="E561" s="311"/>
      <c r="F561" s="312"/>
      <c r="G561" s="330"/>
      <c r="H561" s="330"/>
      <c r="J561" s="324"/>
      <c r="L561" s="330"/>
    </row>
    <row r="562" spans="1:12" s="337" customFormat="1" ht="24.95" customHeight="1">
      <c r="A562" s="345"/>
      <c r="B562" s="338" t="s">
        <v>247</v>
      </c>
      <c r="C562" s="339" t="s">
        <v>3810</v>
      </c>
      <c r="D562" s="380">
        <f>'CE MINISTERIALE 2019'!D562</f>
        <v>0</v>
      </c>
      <c r="E562" s="311"/>
      <c r="F562" s="312"/>
      <c r="G562" s="330"/>
      <c r="H562" s="330"/>
      <c r="J562" s="324"/>
      <c r="L562" s="330"/>
    </row>
    <row r="563" spans="1:12" s="337" customFormat="1" ht="24.95" customHeight="1">
      <c r="A563" s="345"/>
      <c r="B563" s="338" t="s">
        <v>249</v>
      </c>
      <c r="C563" s="339" t="s">
        <v>3811</v>
      </c>
      <c r="D563" s="380">
        <f>'CE MINISTERIALE 2019'!D563</f>
        <v>0</v>
      </c>
      <c r="E563" s="311"/>
      <c r="F563" s="312"/>
      <c r="G563" s="330"/>
      <c r="H563" s="330"/>
      <c r="J563" s="324"/>
      <c r="L563" s="330"/>
    </row>
    <row r="564" spans="1:12" s="337" customFormat="1" ht="24.95" customHeight="1">
      <c r="A564" s="345"/>
      <c r="B564" s="335" t="s">
        <v>251</v>
      </c>
      <c r="C564" s="336" t="s">
        <v>5719</v>
      </c>
      <c r="D564" s="327">
        <f>'CE MINISTERIALE 2019'!D564</f>
        <v>0</v>
      </c>
      <c r="E564" s="311"/>
      <c r="F564" s="329"/>
      <c r="G564" s="330"/>
      <c r="H564" s="330"/>
      <c r="J564" s="324"/>
      <c r="L564" s="330"/>
    </row>
    <row r="565" spans="1:12" s="312" customFormat="1" ht="24.95" customHeight="1">
      <c r="A565" s="342"/>
      <c r="B565" s="335" t="s">
        <v>4700</v>
      </c>
      <c r="C565" s="336" t="s">
        <v>5720</v>
      </c>
      <c r="D565" s="380">
        <f>'CE MINISTERIALE 2019'!D565</f>
        <v>0</v>
      </c>
      <c r="E565" s="311"/>
      <c r="G565" s="330"/>
      <c r="H565" s="330"/>
      <c r="J565" s="324"/>
      <c r="L565" s="330"/>
    </row>
    <row r="566" spans="1:12" s="312" customFormat="1" ht="24.95" customHeight="1">
      <c r="A566" s="342" t="s">
        <v>296</v>
      </c>
      <c r="B566" s="335" t="s">
        <v>253</v>
      </c>
      <c r="C566" s="336" t="s">
        <v>5721</v>
      </c>
      <c r="D566" s="380">
        <f>'CE MINISTERIALE 2019'!D566</f>
        <v>0</v>
      </c>
      <c r="E566" s="311"/>
      <c r="G566" s="330"/>
      <c r="H566" s="330"/>
      <c r="J566" s="324"/>
      <c r="L566" s="330"/>
    </row>
    <row r="567" spans="1:12" s="312" customFormat="1" ht="24.95" customHeight="1">
      <c r="A567" s="342"/>
      <c r="B567" s="335" t="s">
        <v>254</v>
      </c>
      <c r="C567" s="336" t="s">
        <v>5722</v>
      </c>
      <c r="D567" s="327">
        <f>'CE MINISTERIALE 2019'!D567</f>
        <v>0</v>
      </c>
      <c r="E567" s="311"/>
      <c r="F567" s="329"/>
      <c r="G567" s="330"/>
      <c r="H567" s="330"/>
      <c r="J567" s="324"/>
      <c r="L567" s="330"/>
    </row>
    <row r="568" spans="1:12" s="312" customFormat="1" ht="24.95" customHeight="1">
      <c r="A568" s="342" t="s">
        <v>1498</v>
      </c>
      <c r="B568" s="338" t="s">
        <v>255</v>
      </c>
      <c r="C568" s="339" t="s">
        <v>5723</v>
      </c>
      <c r="D568" s="380">
        <f>'CE MINISTERIALE 2019'!D568</f>
        <v>0</v>
      </c>
      <c r="E568" s="311"/>
      <c r="G568" s="330"/>
      <c r="H568" s="330"/>
      <c r="J568" s="324"/>
      <c r="L568" s="330"/>
    </row>
    <row r="569" spans="1:12" s="312" customFormat="1" ht="24.95" customHeight="1">
      <c r="A569" s="342"/>
      <c r="B569" s="338" t="s">
        <v>256</v>
      </c>
      <c r="C569" s="339" t="s">
        <v>5724</v>
      </c>
      <c r="D569" s="380">
        <f>'CE MINISTERIALE 2019'!D569</f>
        <v>0</v>
      </c>
      <c r="E569" s="311"/>
      <c r="G569" s="330"/>
      <c r="H569" s="330"/>
      <c r="J569" s="324"/>
      <c r="L569" s="330"/>
    </row>
    <row r="570" spans="1:12" s="312" customFormat="1" ht="24.95" customHeight="1">
      <c r="A570" s="342"/>
      <c r="B570" s="338" t="s">
        <v>257</v>
      </c>
      <c r="C570" s="339" t="s">
        <v>5725</v>
      </c>
      <c r="D570" s="380">
        <f>'CE MINISTERIALE 2019'!D570</f>
        <v>0</v>
      </c>
      <c r="E570" s="311"/>
      <c r="G570" s="330"/>
      <c r="H570" s="330"/>
      <c r="J570" s="324"/>
      <c r="L570" s="330"/>
    </row>
    <row r="571" spans="1:12" s="312" customFormat="1" ht="24.95" customHeight="1">
      <c r="A571" s="342"/>
      <c r="B571" s="338" t="s">
        <v>1040</v>
      </c>
      <c r="C571" s="339" t="s">
        <v>5726</v>
      </c>
      <c r="D571" s="380">
        <f>'CE MINISTERIALE 2019'!D571</f>
        <v>0</v>
      </c>
      <c r="E571" s="311"/>
      <c r="G571" s="330"/>
      <c r="H571" s="330"/>
      <c r="J571" s="324"/>
      <c r="L571" s="330"/>
    </row>
    <row r="572" spans="1:12" s="312" customFormat="1" ht="24.95" customHeight="1">
      <c r="A572" s="342"/>
      <c r="B572" s="338" t="s">
        <v>1041</v>
      </c>
      <c r="C572" s="339" t="s">
        <v>5727</v>
      </c>
      <c r="D572" s="380">
        <f>'CE MINISTERIALE 2019'!D572</f>
        <v>0</v>
      </c>
      <c r="E572" s="311"/>
      <c r="G572" s="330"/>
      <c r="H572" s="330"/>
      <c r="J572" s="324"/>
      <c r="L572" s="330"/>
    </row>
    <row r="573" spans="1:12" s="312" customFormat="1" ht="24.95" customHeight="1">
      <c r="A573" s="342"/>
      <c r="B573" s="338" t="s">
        <v>1042</v>
      </c>
      <c r="C573" s="339" t="s">
        <v>5728</v>
      </c>
      <c r="D573" s="380">
        <f>'CE MINISTERIALE 2019'!D573</f>
        <v>0</v>
      </c>
      <c r="E573" s="311"/>
      <c r="G573" s="330"/>
      <c r="H573" s="330"/>
      <c r="J573" s="324"/>
      <c r="L573" s="330"/>
    </row>
    <row r="574" spans="1:12" s="312" customFormat="1" ht="24.95" customHeight="1">
      <c r="A574" s="342"/>
      <c r="B574" s="338" t="s">
        <v>1043</v>
      </c>
      <c r="C574" s="339" t="s">
        <v>5729</v>
      </c>
      <c r="D574" s="380">
        <f>'CE MINISTERIALE 2019'!D574</f>
        <v>0</v>
      </c>
      <c r="E574" s="311"/>
      <c r="G574" s="330"/>
      <c r="H574" s="330"/>
      <c r="J574" s="324"/>
      <c r="L574" s="330"/>
    </row>
    <row r="575" spans="1:12" s="337" customFormat="1" ht="24.95" customHeight="1">
      <c r="A575" s="345"/>
      <c r="B575" s="335" t="s">
        <v>1044</v>
      </c>
      <c r="C575" s="336" t="s">
        <v>5730</v>
      </c>
      <c r="D575" s="380">
        <f>'CE MINISTERIALE 2019'!D575</f>
        <v>500</v>
      </c>
      <c r="E575" s="311"/>
      <c r="F575" s="312"/>
      <c r="G575" s="358"/>
      <c r="H575" s="358"/>
      <c r="J575" s="324"/>
      <c r="L575" s="330"/>
    </row>
    <row r="576" spans="1:12" s="337" customFormat="1" ht="25.5">
      <c r="A576" s="345"/>
      <c r="B576" s="325" t="s">
        <v>1046</v>
      </c>
      <c r="C576" s="326" t="s">
        <v>3812</v>
      </c>
      <c r="D576" s="327">
        <f>'CE MINISTERIALE 2019'!D576</f>
        <v>4865500</v>
      </c>
      <c r="E576" s="311"/>
      <c r="F576" s="329"/>
      <c r="G576" s="358"/>
      <c r="H576" s="358"/>
      <c r="J576" s="324"/>
      <c r="L576" s="330"/>
    </row>
    <row r="577" spans="1:29" s="337" customFormat="1" ht="24.95" customHeight="1">
      <c r="A577" s="345"/>
      <c r="B577" s="325" t="s">
        <v>1048</v>
      </c>
      <c r="C577" s="326" t="s">
        <v>3813</v>
      </c>
      <c r="D577" s="327">
        <f>'CE MINISTERIALE 2019'!D577</f>
        <v>43367000</v>
      </c>
      <c r="E577" s="311"/>
      <c r="F577" s="329"/>
      <c r="G577" s="359"/>
      <c r="H577" s="359"/>
      <c r="J577" s="324"/>
      <c r="L577" s="330"/>
    </row>
    <row r="578" spans="1:29" s="312" customFormat="1" ht="24.95" customHeight="1">
      <c r="A578" s="342"/>
      <c r="B578" s="338"/>
      <c r="C578" s="326" t="s">
        <v>5731</v>
      </c>
      <c r="D578" s="327">
        <f>'CE MINISTERIALE 2019'!D578</f>
        <v>0</v>
      </c>
      <c r="E578" s="311"/>
      <c r="G578" s="360"/>
      <c r="H578" s="360"/>
      <c r="J578" s="324"/>
      <c r="L578" s="330"/>
    </row>
    <row r="579" spans="1:29" s="337" customFormat="1" ht="24.75" customHeight="1">
      <c r="A579" s="345"/>
      <c r="B579" s="325" t="s">
        <v>1050</v>
      </c>
      <c r="C579" s="326" t="s">
        <v>1051</v>
      </c>
      <c r="D579" s="327">
        <f>'CE MINISTERIALE 2019'!D579</f>
        <v>43367000</v>
      </c>
      <c r="E579" s="311"/>
      <c r="F579" s="329"/>
      <c r="G579" s="361"/>
      <c r="H579" s="361"/>
      <c r="J579" s="324"/>
      <c r="L579" s="330"/>
    </row>
    <row r="580" spans="1:29" s="337" customFormat="1" ht="24.75" customHeight="1">
      <c r="A580" s="472"/>
      <c r="B580" s="331" t="s">
        <v>1052</v>
      </c>
      <c r="C580" s="332" t="s">
        <v>3814</v>
      </c>
      <c r="D580" s="380">
        <f>'CE MINISTERIALE 2019'!D580</f>
        <v>43035000</v>
      </c>
      <c r="E580" s="311"/>
      <c r="F580" s="312"/>
      <c r="G580" s="360"/>
      <c r="H580" s="360"/>
      <c r="J580" s="324"/>
      <c r="L580" s="330"/>
    </row>
    <row r="581" spans="1:29" s="337" customFormat="1" ht="24.75" customHeight="1">
      <c r="A581" s="472"/>
      <c r="B581" s="331" t="s">
        <v>1054</v>
      </c>
      <c r="C581" s="332" t="s">
        <v>5732</v>
      </c>
      <c r="D581" s="380">
        <f>'CE MINISTERIALE 2019'!D581</f>
        <v>202000</v>
      </c>
      <c r="E581" s="311"/>
      <c r="F581" s="312"/>
      <c r="G581" s="358"/>
      <c r="H581" s="358"/>
      <c r="J581" s="324"/>
      <c r="L581" s="330"/>
    </row>
    <row r="582" spans="1:29" s="337" customFormat="1" ht="24.75" customHeight="1">
      <c r="A582" s="472"/>
      <c r="B582" s="331" t="s">
        <v>1056</v>
      </c>
      <c r="C582" s="332" t="s">
        <v>5733</v>
      </c>
      <c r="D582" s="380">
        <f>'CE MINISTERIALE 2019'!D582</f>
        <v>130000</v>
      </c>
      <c r="E582" s="311"/>
      <c r="F582" s="312"/>
      <c r="G582" s="360"/>
      <c r="H582" s="360"/>
      <c r="J582" s="324"/>
      <c r="L582" s="330"/>
    </row>
    <row r="583" spans="1:29" s="337" customFormat="1" ht="24.75" customHeight="1">
      <c r="A583" s="472"/>
      <c r="B583" s="331" t="s">
        <v>1058</v>
      </c>
      <c r="C583" s="332" t="s">
        <v>3815</v>
      </c>
      <c r="D583" s="380">
        <f>'CE MINISTERIALE 2019'!D583</f>
        <v>0</v>
      </c>
      <c r="E583" s="311"/>
      <c r="F583" s="312"/>
      <c r="G583" s="360"/>
      <c r="H583" s="360"/>
      <c r="J583" s="324"/>
      <c r="L583" s="330"/>
    </row>
    <row r="584" spans="1:29" s="337" customFormat="1" ht="24.75" customHeight="1">
      <c r="A584" s="345"/>
      <c r="B584" s="325" t="s">
        <v>1060</v>
      </c>
      <c r="C584" s="326" t="s">
        <v>1061</v>
      </c>
      <c r="D584" s="327">
        <f>'CE MINISTERIALE 2019'!D584</f>
        <v>0</v>
      </c>
      <c r="E584" s="311"/>
      <c r="F584" s="329"/>
      <c r="G584" s="360"/>
      <c r="H584" s="360"/>
      <c r="J584" s="324"/>
      <c r="L584" s="330"/>
    </row>
    <row r="585" spans="1:29" s="337" customFormat="1" ht="24.75" customHeight="1">
      <c r="A585" s="345"/>
      <c r="B585" s="331" t="s">
        <v>1062</v>
      </c>
      <c r="C585" s="332" t="s">
        <v>3816</v>
      </c>
      <c r="D585" s="380">
        <f>'CE MINISTERIALE 2019'!D585</f>
        <v>0</v>
      </c>
      <c r="E585" s="311"/>
      <c r="F585" s="312"/>
      <c r="G585" s="361"/>
      <c r="H585" s="361"/>
      <c r="J585" s="324"/>
      <c r="L585" s="330"/>
    </row>
    <row r="586" spans="1:29" s="337" customFormat="1" ht="24.75" customHeight="1">
      <c r="A586" s="345"/>
      <c r="B586" s="331" t="s">
        <v>1064</v>
      </c>
      <c r="C586" s="332" t="s">
        <v>3817</v>
      </c>
      <c r="D586" s="380">
        <f>'CE MINISTERIALE 2019'!D586</f>
        <v>0</v>
      </c>
      <c r="E586" s="311"/>
      <c r="F586" s="312"/>
      <c r="G586" s="360"/>
      <c r="H586" s="360"/>
      <c r="J586" s="324"/>
      <c r="L586" s="330"/>
    </row>
    <row r="587" spans="1:29" s="312" customFormat="1" ht="24.75" customHeight="1">
      <c r="A587" s="342"/>
      <c r="B587" s="325" t="s">
        <v>1066</v>
      </c>
      <c r="C587" s="326" t="s">
        <v>3818</v>
      </c>
      <c r="D587" s="380">
        <f>'CE MINISTERIALE 2019'!D587</f>
        <v>0</v>
      </c>
      <c r="E587" s="311"/>
      <c r="G587" s="362"/>
      <c r="H587" s="362"/>
      <c r="J587" s="324"/>
      <c r="L587" s="330"/>
    </row>
    <row r="588" spans="1:29" s="312" customFormat="1" ht="24.75" customHeight="1">
      <c r="A588" s="342"/>
      <c r="B588" s="325" t="s">
        <v>1068</v>
      </c>
      <c r="C588" s="326" t="s">
        <v>5734</v>
      </c>
      <c r="D588" s="327">
        <f>'CE MINISTERIALE 2019'!D588</f>
        <v>43367000</v>
      </c>
      <c r="E588" s="311"/>
      <c r="F588" s="329"/>
      <c r="G588" s="363"/>
      <c r="H588" s="363"/>
      <c r="J588" s="324"/>
      <c r="L588" s="330"/>
    </row>
    <row r="589" spans="1:29" s="312" customFormat="1" ht="24.75" customHeight="1" thickBot="1">
      <c r="A589" s="479"/>
      <c r="B589" s="364" t="s">
        <v>1069</v>
      </c>
      <c r="C589" s="365" t="s">
        <v>3819</v>
      </c>
      <c r="D589" s="366">
        <f>'CE MINISTERIALE 2019'!D589</f>
        <v>0</v>
      </c>
      <c r="E589" s="311"/>
      <c r="F589" s="329"/>
      <c r="G589" s="363"/>
      <c r="H589" s="363"/>
      <c r="J589" s="324"/>
      <c r="L589" s="330"/>
    </row>
    <row r="590" spans="1:29" s="1" customFormat="1">
      <c r="A590" s="358"/>
      <c r="B590" s="367"/>
      <c r="C590" s="368"/>
      <c r="D590" s="369"/>
      <c r="E590" s="358"/>
      <c r="F590" s="358"/>
      <c r="G590" s="363"/>
      <c r="H590" s="363"/>
      <c r="I590" s="358"/>
      <c r="J590" s="358"/>
      <c r="K590" s="358"/>
      <c r="L590" s="358"/>
      <c r="M590" s="358"/>
      <c r="N590" s="358"/>
      <c r="O590" s="358"/>
      <c r="P590" s="358"/>
      <c r="Q590" s="358"/>
      <c r="R590" s="358"/>
      <c r="S590" s="358"/>
      <c r="T590" s="358"/>
      <c r="U590" s="358"/>
      <c r="V590" s="358"/>
      <c r="W590" s="358"/>
      <c r="X590" s="358"/>
      <c r="Y590" s="358"/>
      <c r="Z590" s="358"/>
      <c r="AA590" s="358"/>
      <c r="AB590" s="358"/>
      <c r="AC590" s="370"/>
    </row>
    <row r="591" spans="1:29" s="1" customFormat="1">
      <c r="A591" s="358"/>
      <c r="B591" s="4" t="s">
        <v>5735</v>
      </c>
      <c r="C591" s="368"/>
      <c r="D591" s="369"/>
      <c r="E591" s="358"/>
      <c r="F591" s="358"/>
      <c r="G591" s="363"/>
      <c r="H591" s="363"/>
      <c r="I591" s="358"/>
      <c r="J591" s="358"/>
      <c r="K591" s="358"/>
      <c r="L591" s="358"/>
      <c r="M591" s="358"/>
      <c r="N591" s="358"/>
      <c r="O591" s="358"/>
      <c r="P591" s="358"/>
      <c r="Q591" s="358"/>
      <c r="R591" s="358"/>
      <c r="S591" s="358"/>
      <c r="T591" s="358"/>
      <c r="U591" s="358"/>
      <c r="V591" s="358"/>
      <c r="W591" s="358"/>
      <c r="X591" s="358"/>
      <c r="Y591" s="358"/>
      <c r="Z591" s="358"/>
      <c r="AA591" s="358"/>
      <c r="AB591" s="358"/>
      <c r="AC591" s="370"/>
    </row>
    <row r="592" spans="1:29" s="1" customFormat="1">
      <c r="A592" s="371"/>
      <c r="B592" s="252"/>
      <c r="C592" s="372"/>
      <c r="D592" s="373"/>
      <c r="E592" s="359"/>
      <c r="F592" s="359"/>
      <c r="G592" s="363"/>
      <c r="H592" s="363"/>
      <c r="I592" s="359"/>
      <c r="J592" s="359"/>
      <c r="K592" s="359"/>
      <c r="L592" s="359"/>
      <c r="M592" s="359"/>
      <c r="N592" s="359"/>
      <c r="O592" s="359"/>
      <c r="P592" s="359"/>
      <c r="Q592" s="359"/>
      <c r="R592" s="359"/>
      <c r="S592" s="359"/>
      <c r="T592" s="359"/>
      <c r="U592" s="359"/>
      <c r="V592" s="359"/>
      <c r="W592" s="359"/>
      <c r="X592" s="359"/>
      <c r="Y592" s="359"/>
      <c r="Z592" s="359"/>
      <c r="AA592" s="359"/>
      <c r="AB592" s="359"/>
      <c r="AC592" s="374"/>
    </row>
    <row r="593" spans="1:30" s="1" customFormat="1">
      <c r="A593" s="371"/>
      <c r="B593" s="4"/>
      <c r="C593" s="4"/>
      <c r="D593" s="375"/>
      <c r="E593" s="360"/>
      <c r="F593" s="360"/>
      <c r="G593" s="363"/>
      <c r="H593" s="363"/>
      <c r="I593" s="360"/>
      <c r="J593" s="360"/>
      <c r="K593" s="360"/>
      <c r="L593" s="360"/>
      <c r="M593" s="360"/>
      <c r="N593" s="360"/>
      <c r="O593" s="360"/>
      <c r="P593" s="360"/>
      <c r="Q593" s="360"/>
      <c r="R593" s="360"/>
      <c r="S593" s="360"/>
      <c r="T593" s="360"/>
      <c r="U593" s="360"/>
      <c r="V593" s="360"/>
      <c r="W593" s="360"/>
      <c r="X593" s="360"/>
      <c r="Y593" s="360"/>
      <c r="Z593" s="360"/>
      <c r="AA593" s="360"/>
      <c r="AB593" s="360"/>
      <c r="AC593" s="376"/>
    </row>
    <row r="594" spans="1:30" s="2" customFormat="1" ht="15" customHeight="1">
      <c r="A594" s="371"/>
      <c r="B594" s="5" t="s">
        <v>3820</v>
      </c>
      <c r="C594" s="7"/>
      <c r="D594" s="373"/>
      <c r="E594" s="361"/>
      <c r="F594" s="361"/>
      <c r="G594" s="363"/>
      <c r="H594" s="363"/>
      <c r="I594" s="361"/>
      <c r="K594" s="361"/>
      <c r="N594" s="361"/>
      <c r="O594" s="2" t="s">
        <v>5736</v>
      </c>
      <c r="P594" s="361"/>
      <c r="Q594" s="361"/>
      <c r="R594" s="361"/>
      <c r="S594" s="361"/>
      <c r="T594" s="361"/>
      <c r="U594" s="361"/>
      <c r="V594" s="361"/>
      <c r="W594" s="361"/>
      <c r="X594" s="361"/>
      <c r="Y594" s="361"/>
      <c r="Z594" s="361"/>
      <c r="AA594" s="361"/>
      <c r="AB594" s="361"/>
      <c r="AC594" s="267"/>
    </row>
    <row r="595" spans="1:30" s="1" customFormat="1">
      <c r="A595" s="358"/>
      <c r="B595" s="4"/>
      <c r="C595" s="4"/>
      <c r="D595" s="375"/>
      <c r="E595" s="360"/>
      <c r="F595" s="360"/>
      <c r="G595" s="363"/>
      <c r="H595" s="363"/>
      <c r="I595" s="360"/>
      <c r="J595" s="360"/>
      <c r="K595" s="360"/>
      <c r="L595" s="360"/>
      <c r="M595" s="360"/>
      <c r="N595" s="360"/>
      <c r="O595" s="360"/>
      <c r="P595" s="360"/>
      <c r="Q595" s="360"/>
      <c r="R595" s="360"/>
      <c r="S595" s="360"/>
      <c r="T595" s="360"/>
      <c r="U595" s="360"/>
      <c r="V595" s="360"/>
      <c r="W595" s="360"/>
      <c r="X595" s="360"/>
      <c r="Y595" s="360"/>
      <c r="Z595" s="360"/>
      <c r="AA595" s="360"/>
      <c r="AB595" s="360"/>
      <c r="AC595" s="376"/>
    </row>
    <row r="596" spans="1:30" s="1" customFormat="1">
      <c r="A596" s="358"/>
      <c r="B596" s="5" t="s">
        <v>4714</v>
      </c>
      <c r="C596" s="368"/>
      <c r="D596" s="369"/>
      <c r="E596" s="358"/>
      <c r="F596" s="358"/>
      <c r="G596" s="363"/>
      <c r="H596" s="363"/>
      <c r="I596" s="358"/>
      <c r="K596" s="361" t="s">
        <v>4714</v>
      </c>
      <c r="L596" s="361"/>
      <c r="M596" s="361"/>
      <c r="N596" s="361"/>
      <c r="O596" s="361"/>
      <c r="P596" s="361"/>
      <c r="Q596" s="361"/>
      <c r="R596" s="361"/>
      <c r="S596" s="361"/>
      <c r="T596" s="361"/>
      <c r="U596" s="361"/>
      <c r="V596" s="361"/>
      <c r="W596" s="361"/>
      <c r="X596" s="361"/>
      <c r="Y596" s="361"/>
      <c r="Z596" s="361"/>
      <c r="AA596" s="361"/>
      <c r="AB596" s="361"/>
      <c r="AC596" s="258"/>
    </row>
    <row r="597" spans="1:30" s="388" customFormat="1">
      <c r="A597" s="381"/>
      <c r="B597" s="382" t="s">
        <v>4716</v>
      </c>
      <c r="C597" s="383"/>
      <c r="D597" s="384"/>
      <c r="E597" s="410"/>
      <c r="F597" s="410"/>
      <c r="G597" s="386"/>
      <c r="H597" s="386"/>
      <c r="I597" s="410"/>
      <c r="J597" s="410"/>
      <c r="K597" s="410"/>
      <c r="L597" s="528" t="s">
        <v>4718</v>
      </c>
      <c r="M597" s="528"/>
      <c r="N597" s="528"/>
      <c r="O597" s="528"/>
      <c r="P597" s="528"/>
      <c r="Q597" s="528"/>
      <c r="R597" s="528"/>
      <c r="S597" s="528"/>
      <c r="T597" s="528"/>
      <c r="U597" s="528"/>
      <c r="V597" s="528"/>
      <c r="W597" s="528"/>
      <c r="X597" s="410"/>
      <c r="Y597" s="410"/>
      <c r="Z597" s="410"/>
      <c r="AA597" s="410"/>
      <c r="AB597" s="410"/>
      <c r="AC597" s="387"/>
    </row>
    <row r="598" spans="1:30" s="1" customFormat="1">
      <c r="A598" s="358"/>
      <c r="B598" s="4"/>
      <c r="C598" s="4"/>
      <c r="D598" s="375"/>
      <c r="E598" s="360"/>
      <c r="F598" s="360"/>
      <c r="G598" s="363"/>
      <c r="H598" s="363"/>
      <c r="I598" s="360"/>
      <c r="J598" s="360"/>
      <c r="K598" s="360"/>
      <c r="L598" s="360"/>
      <c r="M598" s="360"/>
      <c r="N598" s="360"/>
      <c r="O598" s="360"/>
      <c r="P598" s="360"/>
      <c r="Q598" s="360"/>
      <c r="R598" s="360"/>
      <c r="S598" s="360"/>
      <c r="T598" s="360"/>
      <c r="U598" s="360"/>
      <c r="V598" s="360"/>
      <c r="W598" s="360"/>
      <c r="X598" s="360"/>
      <c r="Y598" s="360"/>
      <c r="Z598" s="360"/>
      <c r="AA598" s="360"/>
      <c r="AB598" s="360"/>
      <c r="AC598" s="376"/>
    </row>
    <row r="599" spans="1:30" s="1" customFormat="1">
      <c r="A599" s="358"/>
      <c r="B599" s="4"/>
      <c r="C599" s="4"/>
      <c r="D599" s="375"/>
      <c r="E599" s="360"/>
      <c r="F599" s="360"/>
      <c r="G599" s="363"/>
      <c r="H599" s="363"/>
      <c r="I599" s="360"/>
      <c r="J599" s="360"/>
      <c r="K599" s="360"/>
      <c r="L599" s="360"/>
      <c r="M599" s="360"/>
      <c r="N599" s="360"/>
      <c r="O599" s="360"/>
      <c r="P599" s="360"/>
      <c r="Q599" s="360"/>
      <c r="R599" s="360"/>
      <c r="S599" s="360"/>
      <c r="T599" s="360"/>
      <c r="U599" s="360"/>
      <c r="V599" s="360"/>
      <c r="W599" s="360"/>
      <c r="X599" s="360"/>
      <c r="Y599" s="360"/>
      <c r="Z599" s="360"/>
      <c r="AA599" s="360"/>
      <c r="AB599" s="360"/>
      <c r="AC599" s="376"/>
    </row>
    <row r="600" spans="1:30" s="1" customFormat="1">
      <c r="A600" s="377"/>
      <c r="B600" s="252"/>
      <c r="C600" s="7"/>
      <c r="D600" s="373"/>
      <c r="E600" s="361"/>
      <c r="F600" s="361"/>
      <c r="G600" s="363"/>
      <c r="H600" s="363"/>
      <c r="I600" s="361"/>
      <c r="K600" s="361"/>
      <c r="L600" s="361"/>
      <c r="O600" s="361"/>
      <c r="P600" s="1" t="s">
        <v>3821</v>
      </c>
      <c r="Q600" s="361"/>
      <c r="R600" s="361"/>
      <c r="S600" s="361"/>
      <c r="T600" s="361"/>
      <c r="U600" s="361"/>
      <c r="V600" s="361"/>
      <c r="W600" s="361"/>
      <c r="X600" s="361"/>
      <c r="Y600" s="361"/>
      <c r="Z600" s="361"/>
      <c r="AA600" s="361"/>
      <c r="AB600" s="361"/>
      <c r="AC600" s="258"/>
    </row>
    <row r="601" spans="1:30" s="1" customFormat="1">
      <c r="A601" s="377"/>
      <c r="B601" s="4"/>
      <c r="C601" s="4"/>
      <c r="D601" s="375"/>
      <c r="E601" s="360"/>
      <c r="F601" s="360"/>
      <c r="G601" s="363"/>
      <c r="H601" s="363"/>
      <c r="I601" s="360"/>
      <c r="J601" s="360"/>
      <c r="K601" s="360"/>
      <c r="L601" s="360"/>
      <c r="M601" s="360"/>
      <c r="N601" s="360"/>
      <c r="O601" s="360"/>
      <c r="P601" s="360"/>
      <c r="Q601" s="360"/>
      <c r="R601" s="360"/>
      <c r="S601" s="360"/>
      <c r="T601" s="360"/>
      <c r="U601" s="360"/>
      <c r="V601" s="360"/>
      <c r="W601" s="360"/>
      <c r="X601" s="360"/>
      <c r="Y601" s="360"/>
      <c r="Z601" s="360"/>
      <c r="AA601" s="360"/>
      <c r="AB601" s="360"/>
      <c r="AC601" s="376"/>
    </row>
    <row r="602" spans="1:30">
      <c r="A602" s="377"/>
      <c r="C602" s="6"/>
      <c r="D602" s="373"/>
      <c r="E602" s="362"/>
      <c r="F602" s="362"/>
      <c r="I602" s="362"/>
      <c r="J602" s="361"/>
      <c r="K602" s="361" t="s">
        <v>4714</v>
      </c>
      <c r="L602" s="361"/>
      <c r="M602" s="361"/>
      <c r="N602" s="361"/>
      <c r="O602" s="361"/>
      <c r="P602" s="361"/>
      <c r="Q602" s="361"/>
      <c r="R602" s="361"/>
      <c r="S602" s="361"/>
      <c r="T602" s="361"/>
      <c r="U602" s="361"/>
      <c r="V602" s="361"/>
      <c r="W602" s="361"/>
      <c r="X602" s="361"/>
      <c r="Y602" s="361"/>
      <c r="Z602" s="361"/>
      <c r="AA602" s="361"/>
      <c r="AB602" s="361"/>
      <c r="AD602" s="254"/>
    </row>
    <row r="603" spans="1:30" s="389" customFormat="1">
      <c r="B603" s="390"/>
      <c r="C603" s="390"/>
      <c r="D603" s="391"/>
      <c r="E603" s="386"/>
      <c r="F603" s="386"/>
      <c r="G603" s="386"/>
      <c r="H603" s="386"/>
      <c r="I603" s="386"/>
      <c r="J603" s="392"/>
      <c r="K603" s="392"/>
      <c r="L603" s="528" t="s">
        <v>4717</v>
      </c>
      <c r="M603" s="528"/>
      <c r="N603" s="528"/>
      <c r="O603" s="528"/>
      <c r="P603" s="528"/>
      <c r="Q603" s="528"/>
      <c r="R603" s="528"/>
      <c r="S603" s="528"/>
      <c r="T603" s="528"/>
      <c r="U603" s="528"/>
      <c r="V603" s="528"/>
      <c r="W603" s="528"/>
      <c r="X603" s="393"/>
      <c r="Y603" s="393"/>
      <c r="Z603" s="393"/>
      <c r="AA603" s="393"/>
      <c r="AC603" s="394"/>
      <c r="AD603" s="395"/>
    </row>
    <row r="604" spans="1:30">
      <c r="W604" s="378"/>
      <c r="X604" s="378"/>
      <c r="Y604" s="378"/>
      <c r="Z604" s="378"/>
      <c r="AA604" s="378"/>
    </row>
    <row r="605" spans="1:30">
      <c r="W605" s="378"/>
      <c r="X605" s="378"/>
      <c r="Y605" s="378"/>
      <c r="Z605" s="378"/>
      <c r="AA605" s="378"/>
    </row>
    <row r="606" spans="1:30">
      <c r="W606" s="378"/>
      <c r="X606" s="378"/>
      <c r="Y606" s="378"/>
      <c r="Z606" s="378"/>
      <c r="AA606" s="378"/>
    </row>
    <row r="607" spans="1:30">
      <c r="W607" s="378"/>
      <c r="X607" s="378"/>
      <c r="Y607" s="378"/>
      <c r="Z607" s="378"/>
      <c r="AA607" s="378"/>
    </row>
    <row r="608" spans="1:30">
      <c r="W608" s="378"/>
      <c r="X608" s="378"/>
      <c r="Y608" s="378"/>
      <c r="Z608" s="378"/>
      <c r="AA608" s="378"/>
    </row>
    <row r="609" spans="23:27">
      <c r="W609" s="378"/>
      <c r="X609" s="378"/>
      <c r="Y609" s="378"/>
      <c r="Z609" s="378"/>
      <c r="AA609" s="378"/>
    </row>
    <row r="610" spans="23:27">
      <c r="W610" s="378"/>
      <c r="X610" s="378"/>
      <c r="Y610" s="378"/>
      <c r="Z610" s="378"/>
      <c r="AA610" s="378"/>
    </row>
    <row r="611" spans="23:27">
      <c r="W611" s="378"/>
      <c r="X611" s="378"/>
      <c r="Y611" s="378"/>
      <c r="Z611" s="378"/>
      <c r="AA611" s="378"/>
    </row>
    <row r="612" spans="23:27">
      <c r="W612" s="378"/>
      <c r="X612" s="378"/>
      <c r="Y612" s="378"/>
      <c r="Z612" s="378"/>
      <c r="AA612" s="378"/>
    </row>
    <row r="613" spans="23:27">
      <c r="W613" s="378"/>
      <c r="X613" s="378"/>
      <c r="Y613" s="378"/>
      <c r="Z613" s="378"/>
      <c r="AA613" s="378"/>
    </row>
    <row r="614" spans="23:27">
      <c r="W614" s="378"/>
      <c r="X614" s="378"/>
      <c r="Y614" s="378"/>
      <c r="Z614" s="378"/>
      <c r="AA614" s="378"/>
    </row>
    <row r="615" spans="23:27">
      <c r="W615" s="378"/>
      <c r="X615" s="378"/>
      <c r="Y615" s="378"/>
      <c r="Z615" s="378"/>
      <c r="AA615" s="378"/>
    </row>
    <row r="616" spans="23:27">
      <c r="W616" s="378"/>
      <c r="X616" s="378"/>
      <c r="Y616" s="378"/>
      <c r="Z616" s="378"/>
      <c r="AA616" s="378"/>
    </row>
    <row r="617" spans="23:27">
      <c r="W617" s="378"/>
      <c r="X617" s="378"/>
      <c r="Y617" s="378"/>
      <c r="Z617" s="378"/>
      <c r="AA617" s="378"/>
    </row>
    <row r="618" spans="23:27">
      <c r="W618" s="378"/>
      <c r="X618" s="378"/>
      <c r="Y618" s="378"/>
      <c r="Z618" s="378"/>
      <c r="AA618" s="378"/>
    </row>
    <row r="619" spans="23:27">
      <c r="W619" s="378"/>
      <c r="X619" s="378"/>
      <c r="Y619" s="378"/>
      <c r="Z619" s="378"/>
      <c r="AA619" s="378"/>
    </row>
    <row r="620" spans="23:27">
      <c r="W620" s="378"/>
      <c r="X620" s="378"/>
      <c r="Y620" s="378"/>
      <c r="Z620" s="378"/>
      <c r="AA620" s="378"/>
    </row>
    <row r="621" spans="23:27">
      <c r="W621" s="378"/>
      <c r="X621" s="378"/>
      <c r="Y621" s="378"/>
      <c r="Z621" s="378"/>
      <c r="AA621" s="378"/>
    </row>
    <row r="622" spans="23:27">
      <c r="W622" s="378"/>
      <c r="X622" s="378"/>
      <c r="Y622" s="378"/>
      <c r="Z622" s="378"/>
      <c r="AA622" s="378"/>
    </row>
    <row r="623" spans="23:27">
      <c r="W623" s="378"/>
      <c r="X623" s="378"/>
      <c r="Y623" s="378"/>
      <c r="Z623" s="378"/>
      <c r="AA623" s="378"/>
    </row>
    <row r="624" spans="23:27">
      <c r="W624" s="378"/>
      <c r="X624" s="378"/>
      <c r="Y624" s="378"/>
      <c r="Z624" s="378"/>
      <c r="AA624" s="378"/>
    </row>
    <row r="625" spans="23:27">
      <c r="W625" s="378"/>
      <c r="X625" s="378"/>
      <c r="Y625" s="378"/>
      <c r="Z625" s="378"/>
      <c r="AA625" s="378"/>
    </row>
    <row r="626" spans="23:27">
      <c r="W626" s="378"/>
      <c r="X626" s="378"/>
      <c r="Y626" s="378"/>
      <c r="Z626" s="378"/>
      <c r="AA626" s="378"/>
    </row>
    <row r="627" spans="23:27">
      <c r="W627" s="378"/>
      <c r="X627" s="378"/>
      <c r="Y627" s="378"/>
      <c r="Z627" s="378"/>
      <c r="AA627" s="378"/>
    </row>
    <row r="628" spans="23:27">
      <c r="W628" s="378"/>
      <c r="X628" s="378"/>
      <c r="Y628" s="378"/>
      <c r="Z628" s="378"/>
      <c r="AA628" s="378"/>
    </row>
    <row r="629" spans="23:27">
      <c r="W629" s="378"/>
      <c r="X629" s="378"/>
      <c r="Y629" s="378"/>
      <c r="Z629" s="378"/>
      <c r="AA629" s="378"/>
    </row>
    <row r="630" spans="23:27">
      <c r="W630" s="378"/>
      <c r="X630" s="378"/>
      <c r="Y630" s="378"/>
      <c r="Z630" s="378"/>
      <c r="AA630" s="378"/>
    </row>
    <row r="631" spans="23:27">
      <c r="W631" s="378"/>
      <c r="X631" s="378"/>
      <c r="Y631" s="378"/>
      <c r="Z631" s="378"/>
      <c r="AA631" s="378"/>
    </row>
    <row r="632" spans="23:27">
      <c r="W632" s="378"/>
      <c r="X632" s="378"/>
      <c r="Y632" s="378"/>
      <c r="Z632" s="378"/>
      <c r="AA632" s="378"/>
    </row>
    <row r="633" spans="23:27">
      <c r="W633" s="378"/>
      <c r="X633" s="378"/>
      <c r="Y633" s="378"/>
      <c r="Z633" s="378"/>
      <c r="AA633" s="378"/>
    </row>
    <row r="634" spans="23:27">
      <c r="W634" s="378"/>
      <c r="X634" s="378"/>
      <c r="Y634" s="378"/>
      <c r="Z634" s="378"/>
      <c r="AA634" s="378"/>
    </row>
    <row r="635" spans="23:27">
      <c r="W635" s="378"/>
      <c r="X635" s="378"/>
      <c r="Y635" s="378"/>
      <c r="Z635" s="378"/>
      <c r="AA635" s="378"/>
    </row>
    <row r="636" spans="23:27">
      <c r="W636" s="378"/>
      <c r="X636" s="378"/>
      <c r="Y636" s="378"/>
      <c r="Z636" s="378"/>
      <c r="AA636" s="378"/>
    </row>
    <row r="637" spans="23:27">
      <c r="W637" s="378"/>
      <c r="X637" s="378"/>
      <c r="Y637" s="378"/>
      <c r="Z637" s="378"/>
      <c r="AA637" s="378"/>
    </row>
    <row r="638" spans="23:27">
      <c r="W638" s="378"/>
      <c r="X638" s="378"/>
      <c r="Y638" s="378"/>
      <c r="Z638" s="378"/>
      <c r="AA638" s="378"/>
    </row>
    <row r="639" spans="23:27">
      <c r="W639" s="378"/>
      <c r="X639" s="378"/>
      <c r="Y639" s="378"/>
      <c r="Z639" s="378"/>
      <c r="AA639" s="378"/>
    </row>
    <row r="640" spans="23:27">
      <c r="W640" s="378"/>
      <c r="X640" s="378"/>
      <c r="Y640" s="378"/>
      <c r="Z640" s="378"/>
      <c r="AA640" s="378"/>
    </row>
    <row r="641" spans="23:27">
      <c r="W641" s="378"/>
      <c r="X641" s="378"/>
      <c r="Y641" s="378"/>
      <c r="Z641" s="378"/>
      <c r="AA641" s="378"/>
    </row>
    <row r="642" spans="23:27">
      <c r="W642" s="378"/>
      <c r="X642" s="378"/>
      <c r="Y642" s="378"/>
      <c r="Z642" s="378"/>
      <c r="AA642" s="378"/>
    </row>
    <row r="643" spans="23:27">
      <c r="W643" s="378"/>
      <c r="X643" s="378"/>
      <c r="Y643" s="378"/>
      <c r="Z643" s="378"/>
      <c r="AA643" s="378"/>
    </row>
    <row r="644" spans="23:27">
      <c r="W644" s="378"/>
      <c r="X644" s="378"/>
      <c r="Y644" s="378"/>
      <c r="Z644" s="378"/>
      <c r="AA644" s="378"/>
    </row>
    <row r="645" spans="23:27">
      <c r="W645" s="378"/>
      <c r="X645" s="378"/>
      <c r="Y645" s="378"/>
      <c r="Z645" s="378"/>
      <c r="AA645" s="378"/>
    </row>
    <row r="646" spans="23:27">
      <c r="W646" s="378"/>
      <c r="X646" s="378"/>
      <c r="Y646" s="378"/>
      <c r="Z646" s="378"/>
      <c r="AA646" s="378"/>
    </row>
    <row r="647" spans="23:27">
      <c r="W647" s="378"/>
      <c r="X647" s="378"/>
      <c r="Y647" s="378"/>
      <c r="Z647" s="378"/>
      <c r="AA647" s="378"/>
    </row>
    <row r="648" spans="23:27">
      <c r="W648" s="378"/>
      <c r="X648" s="378"/>
      <c r="Y648" s="378"/>
      <c r="Z648" s="378"/>
      <c r="AA648" s="378"/>
    </row>
    <row r="649" spans="23:27">
      <c r="W649" s="378"/>
      <c r="X649" s="378"/>
      <c r="Y649" s="378"/>
      <c r="Z649" s="378"/>
      <c r="AA649" s="378"/>
    </row>
    <row r="650" spans="23:27">
      <c r="W650" s="378"/>
      <c r="X650" s="378"/>
      <c r="Y650" s="378"/>
      <c r="Z650" s="378"/>
      <c r="AA650" s="378"/>
    </row>
    <row r="651" spans="23:27">
      <c r="W651" s="378"/>
      <c r="X651" s="378"/>
      <c r="Y651" s="378"/>
      <c r="Z651" s="378"/>
      <c r="AA651" s="378"/>
    </row>
    <row r="652" spans="23:27">
      <c r="W652" s="378"/>
      <c r="X652" s="378"/>
      <c r="Y652" s="378"/>
      <c r="Z652" s="378"/>
      <c r="AA652" s="378"/>
    </row>
    <row r="653" spans="23:27">
      <c r="W653" s="378"/>
      <c r="X653" s="378"/>
      <c r="Y653" s="378"/>
      <c r="Z653" s="378"/>
      <c r="AA653" s="378"/>
    </row>
    <row r="654" spans="23:27">
      <c r="W654" s="378"/>
      <c r="X654" s="378"/>
      <c r="Y654" s="378"/>
      <c r="Z654" s="378"/>
      <c r="AA654" s="378"/>
    </row>
    <row r="655" spans="23:27">
      <c r="W655" s="378"/>
      <c r="X655" s="378"/>
      <c r="Y655" s="378"/>
      <c r="Z655" s="378"/>
      <c r="AA655" s="378"/>
    </row>
    <row r="656" spans="23:27">
      <c r="W656" s="378"/>
      <c r="X656" s="378"/>
      <c r="Y656" s="378"/>
      <c r="Z656" s="378"/>
      <c r="AA656" s="378"/>
    </row>
  </sheetData>
  <mergeCells count="4">
    <mergeCell ref="A18:AB18"/>
    <mergeCell ref="F80:F84"/>
    <mergeCell ref="L597:W597"/>
    <mergeCell ref="L603:W603"/>
  </mergeCells>
  <pageMargins left="0" right="0" top="0" bottom="0.31496062992125984" header="0" footer="0.15748031496062992"/>
  <pageSetup paperSize="9" scale="50" fitToHeight="0" orientation="portrait" r:id="rId1"/>
  <headerFooter alignWithMargins="0">
    <oddFooter>&amp;R&amp;P / &amp;N</oddFooter>
  </headerFooter>
  <colBreaks count="1" manualBreakCount="1">
    <brk id="28" max="60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ch xmlns="b2d97902-37d2-4639-9471-585c35cc4dbd">Beschluss</Buch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54B0CB937D119458FE86445E76097FF" ma:contentTypeVersion="4" ma:contentTypeDescription="Create a new document." ma:contentTypeScope="" ma:versionID="09cc3e0804ae7f63f2d0faea6510e8c1">
  <xsd:schema xmlns:xsd="http://www.w3.org/2001/XMLSchema" xmlns:xs="http://www.w3.org/2001/XMLSchema" xmlns:p="http://schemas.microsoft.com/office/2006/metadata/properties" xmlns:ns2="b2d97902-37d2-4639-9471-585c35cc4dbd" xmlns:ns3="2c6e3e18-0ecf-4f24-86ca-29d93eabb864" targetNamespace="http://schemas.microsoft.com/office/2006/metadata/properties" ma:root="true" ma:fieldsID="c4b7c12174fd02b2be8b3ac0fe4581f7" ns2:_="" ns3:_="">
    <xsd:import namespace="b2d97902-37d2-4639-9471-585c35cc4dbd"/>
    <xsd:import namespace="2c6e3e18-0ecf-4f24-86ca-29d93eabb864"/>
    <xsd:element name="properties">
      <xsd:complexType>
        <xsd:sequence>
          <xsd:element name="documentManagement">
            <xsd:complexType>
              <xsd:all>
                <xsd:element ref="ns2:Buch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7902-37d2-4639-9471-585c35cc4dbd" elementFormDefault="qualified">
    <xsd:import namespace="http://schemas.microsoft.com/office/2006/documentManagement/types"/>
    <xsd:import namespace="http://schemas.microsoft.com/office/infopath/2007/PartnerControls"/>
    <xsd:element name="Buch" ma:index="4" ma:displayName="Buch" ma:default="Beschluss" ma:description="wird in das ausgesuchte Buch eingefügt" ma:format="Dropdown" ma:internalName="Buch" ma:readOnly="false">
      <xsd:simpleType>
        <xsd:restriction base="dms:Choice">
          <xsd:enumeration value="Beschluss"/>
          <xsd:enumeration value="Technische Kriterien"/>
          <xsd:enumeration value="Berich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e3e18-0ecf-4f24-86ca-29d93eabb864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0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2249D58-726C-4030-8D4A-146E3FA7181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c6e3e18-0ecf-4f24-86ca-29d93eabb864"/>
    <ds:schemaRef ds:uri="http://purl.org/dc/elements/1.1/"/>
    <ds:schemaRef ds:uri="http://schemas.microsoft.com/office/2006/metadata/properties"/>
    <ds:schemaRef ds:uri="b2d97902-37d2-4639-9471-585c35cc4db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B42D98-F68A-43D6-A3C3-A303E270C0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E9D33E-59B7-4AEE-B304-C6863451F3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97902-37d2-4639-9471-585c35cc4dbd"/>
    <ds:schemaRef ds:uri="2c6e3e18-0ecf-4f24-86ca-29d93eabb8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DDE926B-8DDE-455D-866E-DE3EC05D9E4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10</vt:i4>
      </vt:variant>
    </vt:vector>
  </HeadingPairs>
  <TitlesOfParts>
    <vt:vector size="15" baseType="lpstr">
      <vt:lpstr>pdc2019</vt:lpstr>
      <vt:lpstr>CE statale</vt:lpstr>
      <vt:lpstr>G.u.V.Rechnung Staat</vt:lpstr>
      <vt:lpstr>CE MINISTERIALE 2019</vt:lpstr>
      <vt:lpstr>CE MINISTERIALE DE</vt:lpstr>
      <vt:lpstr>'CE MINISTERIALE 2019'!Druckbereich</vt:lpstr>
      <vt:lpstr>'CE MINISTERIALE DE'!Druckbereich</vt:lpstr>
      <vt:lpstr>'CE statale'!Druckbereich</vt:lpstr>
      <vt:lpstr>'G.u.V.Rechnung Staat'!Druckbereich</vt:lpstr>
      <vt:lpstr>'pdc2019'!Druckbereich</vt:lpstr>
      <vt:lpstr>'CE MINISTERIALE 2019'!Drucktitel</vt:lpstr>
      <vt:lpstr>'CE MINISTERIALE DE'!Drucktitel</vt:lpstr>
      <vt:lpstr>'CE statale'!Drucktitel</vt:lpstr>
      <vt:lpstr>'G.u.V.Rechnung Staat'!Drucktitel</vt:lpstr>
      <vt:lpstr>'pdc2019'!Drucktitel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 MICK</dc:creator>
  <cp:lastModifiedBy>Mick Armin</cp:lastModifiedBy>
  <cp:lastPrinted>2021-02-03T15:12:54Z</cp:lastPrinted>
  <dcterms:created xsi:type="dcterms:W3CDTF">2013-11-12T12:20:18Z</dcterms:created>
  <dcterms:modified xsi:type="dcterms:W3CDTF">2021-02-03T15:13:20Z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0x0101009E740313637BF749A243F4226ACA9703</vt:lpwstr>
  </property>
  <property fmtid="{D5CDD505-2E9C-101B-9397-08002B2CF9AE}" pid="3" name="_dlc_DocId">
    <vt:lpwstr>EV3XTJTMS33K-8-1</vt:lpwstr>
  </property>
  <property fmtid="{D5CDD505-2E9C-101B-9397-08002B2CF9AE}" pid="4" name="_dlc_DocIdItemGuid">
    <vt:lpwstr>6ba99f10-7b37-4aee-b3e9-d60ab9711667</vt:lpwstr>
  </property>
  <property fmtid="{D5CDD505-2E9C-101B-9397-08002B2CF9AE}" pid="5" name="_dlc_DocIdUrl">
    <vt:lpwstr>http://spointas-asb.asb.sabes.it:81/workgroups/economics-finances/_layouts/15/DocIdRedir.aspx?ID=EV3XTJTMS33K-8-1, EV3XTJTMS33K-8-1</vt:lpwstr>
  </property>
</Properties>
</file>