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M:\BZ_RAG_BILANCI\BILANCIO PREVENTIVO\Prev. 2022\pubblicazione bilancio\"/>
    </mc:Choice>
  </mc:AlternateContent>
  <xr:revisionPtr revIDLastSave="0" documentId="8_{694C72C5-7FAB-4CA6-A3F2-C08DEF366801}" xr6:coauthVersionLast="46" xr6:coauthVersionMax="46" xr10:uidLastSave="{00000000-0000-0000-0000-000000000000}"/>
  <bookViews>
    <workbookView xWindow="3735" yWindow="1350" windowWidth="18900" windowHeight="11055" tabRatio="894" activeTab="1" xr2:uid="{00000000-000D-0000-FFFF-FFFF00000000}"/>
  </bookViews>
  <sheets>
    <sheet name="pdc2019" sheetId="21" r:id="rId1"/>
    <sheet name="CE statale" sheetId="10" r:id="rId2"/>
    <sheet name="G.u.V.Rechnung Staat" sheetId="11" r:id="rId3"/>
    <sheet name="CE MINISTERIALE 2019" sheetId="26" r:id="rId4"/>
    <sheet name="CE MINISTERIALE DE" sheetId="27" r:id="rId5"/>
  </sheets>
  <externalReferences>
    <externalReference r:id="rId6"/>
  </externalReferences>
  <definedNames>
    <definedName name="_DAT1" localSheetId="0">'[1]Kapitel laufendeFinanzierung SB'!#REF!</definedName>
    <definedName name="_DAT1">'[1]Kapitel laufendeFinanzierung SB'!#REF!</definedName>
    <definedName name="_DAT10" localSheetId="0">'[1]Kapitel laufendeFinanzierung SB'!#REF!</definedName>
    <definedName name="_DAT10">'[1]Kapitel laufendeFinanzierung SB'!#REF!</definedName>
    <definedName name="_DAT11" localSheetId="0">'[1]Kapitel laufendeFinanzierung SB'!#REF!</definedName>
    <definedName name="_DAT11">'[1]Kapitel laufendeFinanzierung SB'!#REF!</definedName>
    <definedName name="_DAT12" localSheetId="0">'[1]Kapitel laufendeFinanzierung SB'!#REF!</definedName>
    <definedName name="_DAT12">'[1]Kapitel laufendeFinanzierung SB'!#REF!</definedName>
    <definedName name="_DAT13" localSheetId="0">'[1]Kapitel laufendeFinanzierung SB'!#REF!</definedName>
    <definedName name="_DAT13">'[1]Kapitel laufendeFinanzierung SB'!#REF!</definedName>
    <definedName name="_DAT14" localSheetId="0">'[1]Kapitel laufendeFinanzierung SB'!#REF!</definedName>
    <definedName name="_DAT14">'[1]Kapitel laufendeFinanzierung SB'!#REF!</definedName>
    <definedName name="_DAT15" localSheetId="0">'[1]Kapitel laufendeFinanzierung SB'!#REF!</definedName>
    <definedName name="_DAT15">'[1]Kapitel laufendeFinanzierung SB'!#REF!</definedName>
    <definedName name="_DAT16" localSheetId="0">'[1]Kapitel laufendeFinanzierung SB'!#REF!</definedName>
    <definedName name="_DAT16">'[1]Kapitel laufendeFinanzierung SB'!#REF!</definedName>
    <definedName name="_DAT17" localSheetId="0">'[1]Kapitel laufendeFinanzierung SB'!#REF!</definedName>
    <definedName name="_DAT17">'[1]Kapitel laufendeFinanzierung SB'!#REF!</definedName>
    <definedName name="_DAT18" localSheetId="0">'[1]Kapitel laufendeFinanzierung SB'!#REF!</definedName>
    <definedName name="_DAT18">'[1]Kapitel laufendeFinanzierung SB'!#REF!</definedName>
    <definedName name="_DAT19" localSheetId="0">'[1]Kapitel laufendeFinanzierung SB'!#REF!</definedName>
    <definedName name="_DAT19">'[1]Kapitel laufendeFinanzierung SB'!#REF!</definedName>
    <definedName name="_DAT2" localSheetId="0">'[1]Kapitel laufendeFinanzierung SB'!#REF!</definedName>
    <definedName name="_DAT2">'[1]Kapitel laufendeFinanzierung SB'!#REF!</definedName>
    <definedName name="_DAT20" localSheetId="0">'[1]Kapitel laufendeFinanzierung SB'!#REF!</definedName>
    <definedName name="_DAT20">'[1]Kapitel laufendeFinanzierung SB'!#REF!</definedName>
    <definedName name="_DAT21" localSheetId="0">'[1]Kapitel laufendeFinanzierung SB'!#REF!</definedName>
    <definedName name="_DAT21">'[1]Kapitel laufendeFinanzierung SB'!#REF!</definedName>
    <definedName name="_DAT3" localSheetId="0">'[1]Kapitel laufendeFinanzierung SB'!#REF!</definedName>
    <definedName name="_DAT3">'[1]Kapitel laufendeFinanzierung SB'!#REF!</definedName>
    <definedName name="_DAT4" localSheetId="0">'[1]Kapitel laufendeFinanzierung SB'!#REF!</definedName>
    <definedName name="_DAT4">'[1]Kapitel laufendeFinanzierung SB'!#REF!</definedName>
    <definedName name="_DAT5" localSheetId="0">'[1]Kapitel laufendeFinanzierung SB'!#REF!</definedName>
    <definedName name="_DAT5">'[1]Kapitel laufendeFinanzierung SB'!#REF!</definedName>
    <definedName name="_DAT6" localSheetId="0">'[1]Kapitel laufendeFinanzierung SB'!#REF!</definedName>
    <definedName name="_DAT6">'[1]Kapitel laufendeFinanzierung SB'!#REF!</definedName>
    <definedName name="_DAT7" localSheetId="0">'[1]Kapitel laufendeFinanzierung SB'!#REF!</definedName>
    <definedName name="_DAT7">'[1]Kapitel laufendeFinanzierung SB'!#REF!</definedName>
    <definedName name="_DAT8" localSheetId="0">'[1]Kapitel laufendeFinanzierung SB'!#REF!</definedName>
    <definedName name="_DAT8">'[1]Kapitel laufendeFinanzierung SB'!#REF!</definedName>
    <definedName name="_DAT9" localSheetId="0">'[1]Kapitel laufendeFinanzierung SB'!#REF!</definedName>
    <definedName name="_DAT9">'[1]Kapitel laufendeFinanzierung SB'!#REF!</definedName>
    <definedName name="_xlnm._FilterDatabase" localSheetId="3" hidden="1">'CE MINISTERIALE 2019'!$L$1:$L$656</definedName>
    <definedName name="_xlnm._FilterDatabase" localSheetId="4" hidden="1">'CE MINISTERIALE DE'!$L$1:$L$656</definedName>
    <definedName name="_xlnm._FilterDatabase" localSheetId="0" hidden="1">'pdc2019'!$A$4:$AK$1088</definedName>
    <definedName name="_xlnm.Print_Area" localSheetId="3">'CE MINISTERIALE 2019'!$A$1:$AB$605</definedName>
    <definedName name="_xlnm.Print_Area" localSheetId="4">'CE MINISTERIALE DE'!$A$1:$AB$605</definedName>
    <definedName name="_xlnm.Print_Area" localSheetId="1">'CE statale'!$B$1:$M$122</definedName>
    <definedName name="_xlnm.Print_Area" localSheetId="2">'G.u.V.Rechnung Staat'!$B$1:$M$121</definedName>
    <definedName name="_xlnm.Print_Area" localSheetId="0">'pdc2019'!$B$1:$Y$1096</definedName>
    <definedName name="_xlnm.Criteria" localSheetId="0">#REF!</definedName>
    <definedName name="_xlnm.Criteria">#REF!</definedName>
    <definedName name="_xlnm.Database" localSheetId="0">#REF!</definedName>
    <definedName name="_xlnm.Database">#REF!</definedName>
    <definedName name="Economico__distretto" localSheetId="1">#REF!</definedName>
    <definedName name="Economico__distretto" localSheetId="0">#REF!</definedName>
    <definedName name="Economico__distretto">#REF!</definedName>
    <definedName name="Economico_classe" localSheetId="1">#REF!</definedName>
    <definedName name="Economico_classe" localSheetId="0">#REF!</definedName>
    <definedName name="Economico_classe">#REF!</definedName>
    <definedName name="Economico_contabilita" localSheetId="1">#REF!</definedName>
    <definedName name="Economico_contabilita" localSheetId="0">#REF!</definedName>
    <definedName name="Economico_contabilita">#REF!</definedName>
    <definedName name="Economico_descrizione" localSheetId="1">#REF!</definedName>
    <definedName name="Economico_descrizione" localSheetId="0">#REF!</definedName>
    <definedName name="Economico_descrizione">#REF!</definedName>
    <definedName name="Economico_elaboratoil" localSheetId="1">#REF!</definedName>
    <definedName name="Economico_elaboratoil" localSheetId="0">#REF!</definedName>
    <definedName name="Economico_elaboratoil">#REF!</definedName>
    <definedName name="Economico_istituto" localSheetId="1">#REF!</definedName>
    <definedName name="Economico_istituto" localSheetId="0">#REF!</definedName>
    <definedName name="Economico_istituto">#REF!</definedName>
    <definedName name="Economico_periodo" localSheetId="1">#REF!</definedName>
    <definedName name="Economico_periodo" localSheetId="0">#REF!</definedName>
    <definedName name="Economico_periodo">#REF!</definedName>
    <definedName name="Economico_tipo" localSheetId="1">#REF!</definedName>
    <definedName name="Economico_tipo" localSheetId="0">#REF!</definedName>
    <definedName name="Economico_tipo">#REF!</definedName>
    <definedName name="Economico_tipocont" localSheetId="1">#REF!</definedName>
    <definedName name="Economico_tipocont" localSheetId="0">#REF!</definedName>
    <definedName name="Economico_tipocont">#REF!</definedName>
    <definedName name="_xlnm.Extract" localSheetId="0">#REF!</definedName>
    <definedName name="_xlnm.Extract">#REF!</definedName>
    <definedName name="Excel_BuiltIn_Criteria" localSheetId="0">#REF!</definedName>
    <definedName name="Excel_BuiltIn_Criteria">#REF!</definedName>
    <definedName name="Excel_BuiltIn_Database" localSheetId="0">#REF!</definedName>
    <definedName name="Excel_BuiltIn_Database">#REF!</definedName>
    <definedName name="Excel_BuiltIn_Extract" localSheetId="0">#REF!</definedName>
    <definedName name="Excel_BuiltIn_Extract">#REF!</definedName>
    <definedName name="finanziario" localSheetId="0">#REF!</definedName>
    <definedName name="finanziario">#REF!</definedName>
    <definedName name="Finanziario_descrizione" localSheetId="1">#REF!</definedName>
    <definedName name="Finanziario_descrizione" localSheetId="0">#REF!</definedName>
    <definedName name="Finanziario_descrizione">#REF!</definedName>
    <definedName name="Finanziario_elaboratoil" localSheetId="1">#REF!</definedName>
    <definedName name="Finanziario_elaboratoil" localSheetId="0">#REF!</definedName>
    <definedName name="Finanziario_elaboratoil">#REF!</definedName>
    <definedName name="TEST1" localSheetId="0">'[1]Kapitel laufendeFinanzierung SB'!#REF!</definedName>
    <definedName name="TEST1">'[1]Kapitel laufendeFinanzierung SB'!#REF!</definedName>
    <definedName name="TESTHKEY" localSheetId="0">'[1]Kapitel laufendeFinanzierung SB'!#REF!</definedName>
    <definedName name="TESTHKEY">'[1]Kapitel laufendeFinanzierung SB'!#REF!</definedName>
    <definedName name="TESTKEYS" localSheetId="0">'[1]Kapitel laufendeFinanzierung SB'!#REF!</definedName>
    <definedName name="TESTKEYS">'[1]Kapitel laufendeFinanzierung SB'!#REF!</definedName>
    <definedName name="TESTVKEY" localSheetId="0">'[1]Kapitel laufendeFinanzierung SB'!#REF!</definedName>
    <definedName name="TESTVKEY">'[1]Kapitel laufendeFinanzierung SB'!#REF!</definedName>
    <definedName name="_xlnm.Print_Titles" localSheetId="3">'CE MINISTERIALE 2019'!$25:$25</definedName>
    <definedName name="_xlnm.Print_Titles" localSheetId="4">'CE MINISTERIALE DE'!$25:$25</definedName>
    <definedName name="_xlnm.Print_Titles" localSheetId="1">'CE statale'!$4:$8</definedName>
    <definedName name="_xlnm.Print_Titles" localSheetId="2">'G.u.V.Rechnung Staat'!$4:$8</definedName>
    <definedName name="_xlnm.Print_Titles" localSheetId="0">'pdc2019'!$1:$3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47" i="21" l="1"/>
  <c r="Y147" i="21" s="1"/>
  <c r="W147" i="21"/>
  <c r="V147" i="21"/>
  <c r="T147" i="21"/>
  <c r="U147" i="21" s="1"/>
  <c r="X146" i="21"/>
  <c r="Y146" i="21" s="1"/>
  <c r="W146" i="21"/>
  <c r="V146" i="21"/>
  <c r="T146" i="21"/>
  <c r="U146" i="21" s="1"/>
  <c r="Y1087" i="21" l="1"/>
  <c r="X1087" i="21"/>
  <c r="W1087" i="21"/>
  <c r="V1087" i="21"/>
  <c r="U1087" i="21"/>
  <c r="T1087" i="21"/>
  <c r="X1086" i="21"/>
  <c r="Y1086" i="21" s="1"/>
  <c r="V1086" i="21"/>
  <c r="W1086" i="21" s="1"/>
  <c r="T1086" i="21"/>
  <c r="U1086" i="21" s="1"/>
  <c r="Y1085" i="21"/>
  <c r="X1085" i="21"/>
  <c r="W1085" i="21"/>
  <c r="V1085" i="21"/>
  <c r="U1085" i="21"/>
  <c r="T1085" i="21"/>
  <c r="X1084" i="21"/>
  <c r="Y1084" i="21" s="1"/>
  <c r="V1084" i="21"/>
  <c r="W1084" i="21" s="1"/>
  <c r="T1084" i="21"/>
  <c r="U1084" i="21" s="1"/>
  <c r="Y1083" i="21"/>
  <c r="X1083" i="21"/>
  <c r="W1083" i="21"/>
  <c r="V1083" i="21"/>
  <c r="U1083" i="21"/>
  <c r="T1083" i="21"/>
  <c r="Y1082" i="21"/>
  <c r="X1082" i="21"/>
  <c r="W1082" i="21"/>
  <c r="V1082" i="21"/>
  <c r="T1082" i="21"/>
  <c r="U1082" i="21" s="1"/>
  <c r="Y1081" i="21"/>
  <c r="X1081" i="21"/>
  <c r="V1081" i="21"/>
  <c r="W1081" i="21" s="1"/>
  <c r="U1081" i="21"/>
  <c r="T1081" i="21"/>
  <c r="X1080" i="21"/>
  <c r="Y1080" i="21" s="1"/>
  <c r="V1080" i="21"/>
  <c r="W1080" i="21" s="1"/>
  <c r="T1080" i="21"/>
  <c r="U1080" i="21" s="1"/>
  <c r="X1079" i="21"/>
  <c r="Y1079" i="21" s="1"/>
  <c r="V1079" i="21"/>
  <c r="W1079" i="21" s="1"/>
  <c r="T1079" i="21"/>
  <c r="U1079" i="21" s="1"/>
  <c r="Y1078" i="21"/>
  <c r="X1078" i="21"/>
  <c r="W1078" i="21"/>
  <c r="V1078" i="21"/>
  <c r="T1078" i="21"/>
  <c r="U1078" i="21" s="1"/>
  <c r="Y1077" i="21"/>
  <c r="X1077" i="21"/>
  <c r="W1077" i="21"/>
  <c r="V1077" i="21"/>
  <c r="U1077" i="21"/>
  <c r="T1077" i="21"/>
  <c r="Y1076" i="21"/>
  <c r="X1076" i="21"/>
  <c r="W1076" i="21"/>
  <c r="V1076" i="21"/>
  <c r="U1076" i="21"/>
  <c r="T1076" i="21"/>
  <c r="X1088" i="21"/>
  <c r="Y1088" i="21" s="1"/>
  <c r="V1088" i="21"/>
  <c r="W1088" i="21" s="1"/>
  <c r="T1088" i="21"/>
  <c r="U1088" i="21" s="1"/>
  <c r="S1095" i="21"/>
  <c r="R1095" i="21"/>
  <c r="Q1095" i="21"/>
  <c r="P1095" i="21"/>
  <c r="O1095" i="21"/>
  <c r="N1095" i="21"/>
  <c r="S1094" i="21"/>
  <c r="R1094" i="21"/>
  <c r="Q1094" i="21"/>
  <c r="P1094" i="21"/>
  <c r="O1094" i="21"/>
  <c r="N1094" i="21"/>
  <c r="Q1096" i="21" l="1"/>
  <c r="P1096" i="21"/>
  <c r="N1096" i="21"/>
  <c r="R1096" i="21"/>
  <c r="O1096" i="21"/>
  <c r="S1096" i="21"/>
  <c r="H45" i="10"/>
  <c r="AD26" i="26" l="1"/>
  <c r="AD25" i="26"/>
  <c r="AD587" i="26"/>
  <c r="AD586" i="26"/>
  <c r="AD585" i="26"/>
  <c r="AD583" i="26"/>
  <c r="AD582" i="26"/>
  <c r="AD581" i="26"/>
  <c r="AD580" i="26"/>
  <c r="AD575" i="26"/>
  <c r="AD574" i="26"/>
  <c r="AD573" i="26"/>
  <c r="AD572" i="26"/>
  <c r="AD571" i="26"/>
  <c r="AD570" i="26"/>
  <c r="AD569" i="26"/>
  <c r="AD568" i="26"/>
  <c r="AD566" i="26"/>
  <c r="AD565" i="26"/>
  <c r="AD563" i="26"/>
  <c r="AD562" i="26"/>
  <c r="AD561" i="26"/>
  <c r="AD560" i="26"/>
  <c r="AD559" i="26"/>
  <c r="AD558" i="26"/>
  <c r="AD557" i="26"/>
  <c r="AD556" i="26"/>
  <c r="AD554" i="26"/>
  <c r="AD552" i="26"/>
  <c r="AD551" i="26"/>
  <c r="AD548" i="26"/>
  <c r="AD547" i="26"/>
  <c r="AD545" i="26"/>
  <c r="AD543" i="26"/>
  <c r="AD542" i="26"/>
  <c r="AD541" i="26"/>
  <c r="AD540" i="26"/>
  <c r="AD539" i="26"/>
  <c r="AD538" i="26"/>
  <c r="AD537" i="26"/>
  <c r="AD536" i="26"/>
  <c r="AD534" i="26"/>
  <c r="AD532" i="26"/>
  <c r="AD531" i="26"/>
  <c r="AD530" i="26"/>
  <c r="AD529" i="26"/>
  <c r="AD528" i="26"/>
  <c r="AD527" i="26"/>
  <c r="AD526" i="26"/>
  <c r="AD524" i="26"/>
  <c r="AD523" i="26"/>
  <c r="AD521" i="26"/>
  <c r="AD519" i="26"/>
  <c r="AD517" i="26"/>
  <c r="AD515" i="26"/>
  <c r="AD514" i="26"/>
  <c r="AD513" i="26"/>
  <c r="AD511" i="26"/>
  <c r="AD510" i="26"/>
  <c r="AD508" i="26"/>
  <c r="AD507" i="26"/>
  <c r="AD506" i="26"/>
  <c r="AD504" i="26"/>
  <c r="AD503" i="26"/>
  <c r="AD502" i="26"/>
  <c r="AD501" i="26"/>
  <c r="AD500" i="26"/>
  <c r="AD498" i="26"/>
  <c r="AD497" i="26"/>
  <c r="AD496" i="26"/>
  <c r="AD492" i="26"/>
  <c r="AD491" i="26"/>
  <c r="AD490" i="26"/>
  <c r="AD489" i="26"/>
  <c r="AD488" i="26"/>
  <c r="AD487" i="26"/>
  <c r="AD486" i="26"/>
  <c r="AD485" i="26"/>
  <c r="AD484" i="26"/>
  <c r="AD483" i="26"/>
  <c r="AD481" i="26"/>
  <c r="AD480" i="26"/>
  <c r="AD479" i="26"/>
  <c r="AD478" i="26"/>
  <c r="AD477" i="26"/>
  <c r="AD474" i="26"/>
  <c r="AD473" i="26"/>
  <c r="AD472" i="26"/>
  <c r="AD470" i="26"/>
  <c r="AD469" i="26"/>
  <c r="AD468" i="26"/>
  <c r="AD467" i="26"/>
  <c r="AD464" i="26"/>
  <c r="AD463" i="26"/>
  <c r="AD462" i="26"/>
  <c r="AD461" i="26"/>
  <c r="AD460" i="26"/>
  <c r="AD459" i="26"/>
  <c r="AD457" i="26"/>
  <c r="AD456" i="26"/>
  <c r="AD455" i="26"/>
  <c r="AD454" i="26"/>
  <c r="AD453" i="26"/>
  <c r="AD452" i="26"/>
  <c r="AD451" i="26"/>
  <c r="AD450" i="26"/>
  <c r="AD447" i="26"/>
  <c r="AD446" i="26"/>
  <c r="AD444" i="26"/>
  <c r="AD443" i="26"/>
  <c r="AD442" i="26"/>
  <c r="AD439" i="26"/>
  <c r="AD437" i="26"/>
  <c r="AD436" i="26"/>
  <c r="AD435" i="26"/>
  <c r="AD434" i="26"/>
  <c r="AD432" i="26"/>
  <c r="AD431" i="26"/>
  <c r="AD429" i="26"/>
  <c r="AD428" i="26"/>
  <c r="AD427" i="26"/>
  <c r="AD425" i="26"/>
  <c r="AD424" i="26"/>
  <c r="AD423" i="26"/>
  <c r="AD420" i="26"/>
  <c r="AD419" i="26"/>
  <c r="AD418" i="26"/>
  <c r="AD416" i="26"/>
  <c r="AD415" i="26"/>
  <c r="AD414" i="26"/>
  <c r="AD411" i="26"/>
  <c r="AD410" i="26"/>
  <c r="AD409" i="26"/>
  <c r="AD407" i="26"/>
  <c r="AD406" i="26"/>
  <c r="AD405" i="26"/>
  <c r="AD402" i="26"/>
  <c r="AD398" i="26"/>
  <c r="AD397" i="26"/>
  <c r="AD396" i="26"/>
  <c r="AD394" i="26"/>
  <c r="AD393" i="26"/>
  <c r="AD387" i="26"/>
  <c r="AD386" i="26"/>
  <c r="AD385" i="26"/>
  <c r="AD384" i="26"/>
  <c r="AD382" i="26"/>
  <c r="AD381" i="26"/>
  <c r="AD379" i="26"/>
  <c r="AD377" i="26"/>
  <c r="AD376" i="26"/>
  <c r="AD375" i="26"/>
  <c r="AD374" i="26"/>
  <c r="AD373" i="26"/>
  <c r="AD372" i="26"/>
  <c r="AD371" i="26"/>
  <c r="AD369" i="26"/>
  <c r="AD368" i="26"/>
  <c r="AD366" i="26"/>
  <c r="AD365" i="26"/>
  <c r="AD364" i="26"/>
  <c r="AD362" i="26"/>
  <c r="AD361" i="26"/>
  <c r="AD360" i="26"/>
  <c r="AD359" i="26"/>
  <c r="AD358" i="26"/>
  <c r="AD357" i="26"/>
  <c r="AD355" i="26"/>
  <c r="AD354" i="26"/>
  <c r="AD352" i="26"/>
  <c r="AD351" i="26"/>
  <c r="AD350" i="26"/>
  <c r="AD348" i="26"/>
  <c r="AD347" i="26"/>
  <c r="AD345" i="26"/>
  <c r="AD344" i="26"/>
  <c r="AD343" i="26"/>
  <c r="AD342" i="26"/>
  <c r="AD341" i="26"/>
  <c r="AD340" i="26"/>
  <c r="AD339" i="26"/>
  <c r="AD338" i="26"/>
  <c r="AD337" i="26"/>
  <c r="AD335" i="26"/>
  <c r="AD334" i="26"/>
  <c r="AD331" i="26"/>
  <c r="AD329" i="26"/>
  <c r="AD328" i="26"/>
  <c r="AD327" i="26"/>
  <c r="AD326" i="26"/>
  <c r="AD325" i="26"/>
  <c r="AD324" i="26"/>
  <c r="AD322" i="26"/>
  <c r="AD321" i="26"/>
  <c r="AD320" i="26"/>
  <c r="AD318" i="26"/>
  <c r="AD317" i="26"/>
  <c r="AD316" i="26"/>
  <c r="AD315" i="26"/>
  <c r="AD314" i="26"/>
  <c r="AD313" i="26"/>
  <c r="AD311" i="26"/>
  <c r="AD310" i="26"/>
  <c r="AD308" i="26"/>
  <c r="AD307" i="26"/>
  <c r="AD306" i="26"/>
  <c r="AD305" i="26"/>
  <c r="AD304" i="26"/>
  <c r="AD303" i="26"/>
  <c r="AD302" i="26"/>
  <c r="AD300" i="26"/>
  <c r="AD299" i="26"/>
  <c r="AD298" i="26"/>
  <c r="AD297" i="26"/>
  <c r="AD296" i="26"/>
  <c r="AD295" i="26"/>
  <c r="AD294" i="26"/>
  <c r="AD292" i="26"/>
  <c r="AD291" i="26"/>
  <c r="AD290" i="26"/>
  <c r="AD289" i="26"/>
  <c r="AD288" i="26"/>
  <c r="AD287" i="26"/>
  <c r="AD286" i="26"/>
  <c r="AD283" i="26"/>
  <c r="AD282" i="26"/>
  <c r="AD281" i="26"/>
  <c r="AD280" i="26"/>
  <c r="AD278" i="26"/>
  <c r="AD277" i="26"/>
  <c r="AD276" i="26"/>
  <c r="AD275" i="26"/>
  <c r="AD274" i="26"/>
  <c r="AD272" i="26"/>
  <c r="AD271" i="26"/>
  <c r="AD270" i="26"/>
  <c r="AD269" i="26"/>
  <c r="AD268" i="26"/>
  <c r="AD267" i="26"/>
  <c r="AD265" i="26"/>
  <c r="AD264" i="26"/>
  <c r="AD263" i="26"/>
  <c r="AD262" i="26"/>
  <c r="AD261" i="26"/>
  <c r="AD259" i="26"/>
  <c r="AD258" i="26"/>
  <c r="AD257" i="26"/>
  <c r="AD256" i="26"/>
  <c r="AD255" i="26"/>
  <c r="AD253" i="26"/>
  <c r="AD252" i="26"/>
  <c r="AD251" i="26"/>
  <c r="AD249" i="26"/>
  <c r="AD248" i="26"/>
  <c r="AD247" i="26"/>
  <c r="AD246" i="26"/>
  <c r="AD244" i="26"/>
  <c r="AD243" i="26"/>
  <c r="AD242" i="26"/>
  <c r="AD241" i="26"/>
  <c r="AD239" i="26"/>
  <c r="AD238" i="26"/>
  <c r="AD237" i="26"/>
  <c r="AD236" i="26"/>
  <c r="AD235" i="26"/>
  <c r="AD233" i="26"/>
  <c r="AD232" i="26"/>
  <c r="AD231" i="26"/>
  <c r="AD230" i="26"/>
  <c r="AD229" i="26"/>
  <c r="AD228" i="26"/>
  <c r="AD227" i="26"/>
  <c r="AD226" i="26"/>
  <c r="AD225" i="26"/>
  <c r="AD224" i="26"/>
  <c r="AD222" i="26"/>
  <c r="AD221" i="26"/>
  <c r="AD219" i="26"/>
  <c r="AD218" i="26"/>
  <c r="AD217" i="26"/>
  <c r="AD216" i="26"/>
  <c r="AD214" i="26"/>
  <c r="AD213" i="26"/>
  <c r="AD212" i="26"/>
  <c r="AD210" i="26"/>
  <c r="AD209" i="26"/>
  <c r="AD206" i="26"/>
  <c r="AD205" i="26"/>
  <c r="AD200" i="26"/>
  <c r="AD199" i="26"/>
  <c r="AD198" i="26"/>
  <c r="AD197" i="26"/>
  <c r="AD196" i="26"/>
  <c r="AD195" i="26"/>
  <c r="AD194" i="26"/>
  <c r="AD192" i="26"/>
  <c r="AD191" i="26"/>
  <c r="AD190" i="26"/>
  <c r="AD189" i="26"/>
  <c r="AD188" i="26"/>
  <c r="AD187" i="26"/>
  <c r="AD185" i="26"/>
  <c r="AD182" i="26"/>
  <c r="AD181" i="26"/>
  <c r="AD179" i="26"/>
  <c r="AD177" i="26"/>
  <c r="AD174" i="26"/>
  <c r="AD173" i="26"/>
  <c r="AD172" i="26"/>
  <c r="AD170" i="26"/>
  <c r="AD169" i="26"/>
  <c r="AD168" i="26"/>
  <c r="AD166" i="26"/>
  <c r="AD165" i="26"/>
  <c r="AD158" i="26"/>
  <c r="AD157" i="26"/>
  <c r="AD156" i="26"/>
  <c r="AD154" i="26"/>
  <c r="AD153" i="26"/>
  <c r="AD152" i="26"/>
  <c r="AD151" i="26"/>
  <c r="AD150" i="26"/>
  <c r="AD149" i="26"/>
  <c r="AD148" i="26"/>
  <c r="AD146" i="26"/>
  <c r="AD145" i="26"/>
  <c r="AD144" i="26"/>
  <c r="AD142" i="26"/>
  <c r="AD141" i="26"/>
  <c r="AD140" i="26"/>
  <c r="AD139" i="26"/>
  <c r="AD138" i="26"/>
  <c r="AD135" i="26"/>
  <c r="AD134" i="26"/>
  <c r="AD133" i="26"/>
  <c r="AD131" i="26"/>
  <c r="AD130" i="26"/>
  <c r="AD129" i="26"/>
  <c r="AD128" i="26"/>
  <c r="AD126" i="26"/>
  <c r="AD125" i="26"/>
  <c r="AD123" i="26"/>
  <c r="AD121" i="26"/>
  <c r="AD120" i="26"/>
  <c r="AD119" i="26"/>
  <c r="AD118" i="26"/>
  <c r="AD117" i="26"/>
  <c r="AD116" i="26"/>
  <c r="AD115" i="26"/>
  <c r="AD113" i="26"/>
  <c r="AD112" i="26"/>
  <c r="AD111" i="26"/>
  <c r="AD110" i="26"/>
  <c r="AD109" i="26"/>
  <c r="AD108" i="26"/>
  <c r="AD106" i="26"/>
  <c r="AD105" i="26"/>
  <c r="AD104" i="26"/>
  <c r="AD103" i="26"/>
  <c r="AD102" i="26"/>
  <c r="AD100" i="26"/>
  <c r="AD99" i="26"/>
  <c r="AD98" i="26"/>
  <c r="AD97" i="26"/>
  <c r="AD96" i="26"/>
  <c r="AD95" i="26"/>
  <c r="AD94" i="26"/>
  <c r="AD93" i="26"/>
  <c r="AD92" i="26"/>
  <c r="AD91" i="26"/>
  <c r="AD90" i="26"/>
  <c r="AD89" i="26"/>
  <c r="AD88" i="26"/>
  <c r="AD87" i="26"/>
  <c r="AD85" i="26"/>
  <c r="AD84" i="26"/>
  <c r="AD83" i="26"/>
  <c r="AD82" i="26"/>
  <c r="AD81" i="26"/>
  <c r="AD80" i="26"/>
  <c r="AD79" i="26"/>
  <c r="AD78" i="26"/>
  <c r="AD77" i="26"/>
  <c r="AD76" i="26"/>
  <c r="AD75" i="26"/>
  <c r="AD74" i="26"/>
  <c r="AD73" i="26"/>
  <c r="AD72" i="26"/>
  <c r="AD71" i="26"/>
  <c r="AD70" i="26"/>
  <c r="AD66" i="26"/>
  <c r="AD65" i="26"/>
  <c r="AD64" i="26"/>
  <c r="AD63" i="26"/>
  <c r="AD62" i="26"/>
  <c r="AD60" i="26"/>
  <c r="AD59" i="26"/>
  <c r="AD57" i="26"/>
  <c r="AD56" i="26"/>
  <c r="AD55" i="26"/>
  <c r="AD54" i="26"/>
  <c r="AD53" i="26"/>
  <c r="AD51" i="26"/>
  <c r="AD50" i="26"/>
  <c r="AD49" i="26"/>
  <c r="AD48" i="26"/>
  <c r="AD47" i="26"/>
  <c r="AD45" i="26"/>
  <c r="AD44" i="26"/>
  <c r="AD42" i="26"/>
  <c r="AD41" i="26"/>
  <c r="AD40" i="26"/>
  <c r="AD39" i="26"/>
  <c r="AD36" i="26"/>
  <c r="AD35" i="26"/>
  <c r="AD34" i="26"/>
  <c r="AD33" i="26"/>
  <c r="AD31" i="26"/>
  <c r="AD30" i="26"/>
  <c r="AD584" i="26" l="1"/>
  <c r="AD367" i="26"/>
  <c r="AD516" i="26"/>
  <c r="AD555" i="26"/>
  <c r="AD553" i="26" s="1"/>
  <c r="AD380" i="26"/>
  <c r="AD550" i="26"/>
  <c r="AD426" i="26"/>
  <c r="AD132" i="26"/>
  <c r="AD143" i="26"/>
  <c r="AD413" i="26"/>
  <c r="AD509" i="26"/>
  <c r="AD127" i="26"/>
  <c r="AD408" i="26"/>
  <c r="AD495" i="26"/>
  <c r="AD319" i="26"/>
  <c r="AD449" i="26"/>
  <c r="AD171" i="26"/>
  <c r="AD167" i="26"/>
  <c r="AD254" i="26"/>
  <c r="AD250" i="26" s="1"/>
  <c r="AD279" i="26"/>
  <c r="AD312" i="26"/>
  <c r="AD336" i="26"/>
  <c r="AD346" i="26"/>
  <c r="AD349" i="26"/>
  <c r="AD383" i="26"/>
  <c r="AD404" i="26"/>
  <c r="AD417" i="26"/>
  <c r="AD422" i="26"/>
  <c r="AD433" i="26"/>
  <c r="AD430" i="26" s="1"/>
  <c r="AD441" i="26"/>
  <c r="AD440" i="26" s="1"/>
  <c r="AD438" i="26" s="1"/>
  <c r="AD445" i="26"/>
  <c r="AD458" i="26"/>
  <c r="AD482" i="26"/>
  <c r="AD499" i="26"/>
  <c r="AD505" i="26"/>
  <c r="AD525" i="26"/>
  <c r="AD522" i="26" s="1"/>
  <c r="AD535" i="26"/>
  <c r="AD533" i="26" s="1"/>
  <c r="AD567" i="26"/>
  <c r="AD564" i="26" s="1"/>
  <c r="AD579" i="26"/>
  <c r="AD61" i="26"/>
  <c r="AD101" i="26"/>
  <c r="AD86" i="26" s="1"/>
  <c r="AD147" i="26"/>
  <c r="AD43" i="26"/>
  <c r="AD234" i="26"/>
  <c r="AD38" i="26"/>
  <c r="AD32" i="26"/>
  <c r="AD29" i="26" s="1"/>
  <c r="AD28" i="26" s="1"/>
  <c r="AD46" i="26"/>
  <c r="AD52" i="26"/>
  <c r="AD58" i="26"/>
  <c r="AD69" i="26"/>
  <c r="AD107" i="26"/>
  <c r="AD114" i="26"/>
  <c r="AD124" i="26"/>
  <c r="AD137" i="26"/>
  <c r="AD136" i="26" s="1"/>
  <c r="AD155" i="26"/>
  <c r="AD184" i="26"/>
  <c r="AD193" i="26"/>
  <c r="AD211" i="26"/>
  <c r="AD223" i="26"/>
  <c r="AD240" i="26"/>
  <c r="AD245" i="26"/>
  <c r="AD260" i="26"/>
  <c r="AD266" i="26"/>
  <c r="AD273" i="26"/>
  <c r="AD285" i="26"/>
  <c r="AD284" i="26" s="1"/>
  <c r="AD293" i="26"/>
  <c r="AD301" i="26"/>
  <c r="AD356" i="26"/>
  <c r="AD363" i="26"/>
  <c r="AD370" i="26"/>
  <c r="AD395" i="26"/>
  <c r="AD176" i="26"/>
  <c r="AD180" i="26"/>
  <c r="AD588" i="26" l="1"/>
  <c r="AD549" i="26"/>
  <c r="AD546" i="26" s="1"/>
  <c r="AD544" i="26" s="1"/>
  <c r="AD378" i="26"/>
  <c r="AD421" i="26"/>
  <c r="AD122" i="26"/>
  <c r="AD412" i="26"/>
  <c r="AD403" i="26"/>
  <c r="AD448" i="26"/>
  <c r="AD333" i="26"/>
  <c r="AD520" i="26"/>
  <c r="AD518" i="26" s="1"/>
  <c r="AD309" i="26"/>
  <c r="AD512" i="26"/>
  <c r="AD68" i="26"/>
  <c r="AD67" i="26" s="1"/>
  <c r="AD37" i="26"/>
  <c r="AD27" i="26" s="1"/>
  <c r="AD353" i="26"/>
  <c r="AD400" i="26"/>
  <c r="AD392" i="26" l="1"/>
  <c r="AD391" i="26" s="1"/>
  <c r="AD390" i="26" s="1"/>
  <c r="AD401" i="26"/>
  <c r="AD399" i="26" s="1"/>
  <c r="AD476" i="26"/>
  <c r="AD475" i="26" s="1"/>
  <c r="AD471" i="26"/>
  <c r="AD466" i="26" s="1"/>
  <c r="AD330" i="26"/>
  <c r="AD323" i="26" s="1"/>
  <c r="AD220" i="26"/>
  <c r="AD215" i="26" s="1"/>
  <c r="AD332" i="26"/>
  <c r="AD576" i="26"/>
  <c r="AD159" i="26"/>
  <c r="AD183" i="26"/>
  <c r="AD178" i="26"/>
  <c r="AD175" i="26" s="1"/>
  <c r="AD164" i="26"/>
  <c r="AD163" i="26" s="1"/>
  <c r="AD389" i="26" l="1"/>
  <c r="AD388" i="26" s="1"/>
  <c r="AD208" i="26"/>
  <c r="AD207" i="26"/>
  <c r="AD465" i="26"/>
  <c r="AD162" i="26"/>
  <c r="AD161" i="26" s="1"/>
  <c r="AD204" i="26" l="1"/>
  <c r="AD203" i="26" s="1"/>
  <c r="AD202" i="26" s="1"/>
  <c r="AD201" i="26" s="1"/>
  <c r="AD493" i="26" s="1"/>
  <c r="AD577" i="26" s="1"/>
  <c r="AD589" i="26" s="1"/>
  <c r="X154" i="21" l="1"/>
  <c r="Y154" i="21" s="1"/>
  <c r="V154" i="21"/>
  <c r="W154" i="21" s="1"/>
  <c r="T154" i="21"/>
  <c r="U154" i="21" s="1"/>
  <c r="X279" i="21" l="1"/>
  <c r="Y279" i="21" s="1"/>
  <c r="V279" i="21"/>
  <c r="W279" i="21" s="1"/>
  <c r="T279" i="21"/>
  <c r="U279" i="21" s="1"/>
  <c r="X32" i="21" l="1"/>
  <c r="Y32" i="21" s="1"/>
  <c r="V32" i="21"/>
  <c r="W32" i="21" s="1"/>
  <c r="T32" i="21"/>
  <c r="U32" i="21" s="1"/>
  <c r="D578" i="27" l="1"/>
  <c r="D494" i="27"/>
  <c r="D186" i="27"/>
  <c r="D160" i="27"/>
  <c r="D26" i="27"/>
  <c r="L20" i="27"/>
  <c r="I20" i="27"/>
  <c r="R14" i="27"/>
  <c r="AA14" i="27"/>
  <c r="AA12" i="27"/>
  <c r="X12" i="27"/>
  <c r="U12" i="27"/>
  <c r="R12" i="27"/>
  <c r="U10" i="27"/>
  <c r="T10" i="27"/>
  <c r="S10" i="27"/>
  <c r="R10" i="27"/>
  <c r="V1075" i="21" l="1"/>
  <c r="V1074" i="21"/>
  <c r="V1073" i="21"/>
  <c r="V1072" i="21"/>
  <c r="V1071" i="21"/>
  <c r="V1070" i="21"/>
  <c r="V1069" i="21"/>
  <c r="V1068" i="21"/>
  <c r="V1067" i="21"/>
  <c r="V1066" i="21"/>
  <c r="V1065" i="21"/>
  <c r="V1064" i="21"/>
  <c r="V1063" i="21"/>
  <c r="V1062" i="21"/>
  <c r="V1061" i="21"/>
  <c r="V1060" i="21"/>
  <c r="V1059" i="21"/>
  <c r="V1058" i="21"/>
  <c r="V1057" i="21"/>
  <c r="V1056" i="21"/>
  <c r="V1055" i="21"/>
  <c r="V1054" i="21"/>
  <c r="V1053" i="21"/>
  <c r="V1052" i="21"/>
  <c r="V1051" i="21"/>
  <c r="V1050" i="21"/>
  <c r="V1049" i="21"/>
  <c r="V1048" i="21"/>
  <c r="V1047" i="21"/>
  <c r="V1046" i="21"/>
  <c r="V1045" i="21"/>
  <c r="V1044" i="21"/>
  <c r="V1043" i="21"/>
  <c r="V1042" i="21"/>
  <c r="V1041" i="21"/>
  <c r="V1040" i="21"/>
  <c r="V1039" i="21"/>
  <c r="V1038" i="21"/>
  <c r="V1037" i="21"/>
  <c r="V1036" i="21"/>
  <c r="V1035" i="21"/>
  <c r="V1034" i="21"/>
  <c r="V1033" i="21"/>
  <c r="V1032" i="21"/>
  <c r="V1031" i="21"/>
  <c r="V1030" i="21"/>
  <c r="V1029" i="21"/>
  <c r="V1028" i="21"/>
  <c r="V1027" i="21"/>
  <c r="V1026" i="21"/>
  <c r="V1025" i="21"/>
  <c r="V1024" i="21"/>
  <c r="V1023" i="21"/>
  <c r="V1022" i="21"/>
  <c r="V1021" i="21"/>
  <c r="V1020" i="21"/>
  <c r="V1019" i="21"/>
  <c r="V1018" i="21"/>
  <c r="V1017" i="21"/>
  <c r="V1016" i="21"/>
  <c r="V1015" i="21"/>
  <c r="V1014" i="21"/>
  <c r="V1013" i="21"/>
  <c r="V1012" i="21"/>
  <c r="V1011" i="21"/>
  <c r="V1010" i="21"/>
  <c r="V1009" i="21"/>
  <c r="V1008" i="21"/>
  <c r="V1007" i="21"/>
  <c r="V1006" i="21"/>
  <c r="V1005" i="21"/>
  <c r="V1004" i="21"/>
  <c r="V1003" i="21"/>
  <c r="V1002" i="21"/>
  <c r="V1001" i="21"/>
  <c r="V1000" i="21"/>
  <c r="V999" i="21"/>
  <c r="V998" i="21"/>
  <c r="V997" i="21"/>
  <c r="V996" i="21"/>
  <c r="V995" i="21"/>
  <c r="V994" i="21"/>
  <c r="V993" i="21"/>
  <c r="V992" i="21"/>
  <c r="V991" i="21"/>
  <c r="V990" i="21"/>
  <c r="V989" i="21"/>
  <c r="V988" i="21"/>
  <c r="V987" i="21"/>
  <c r="V986" i="21"/>
  <c r="V985" i="21"/>
  <c r="V984" i="21"/>
  <c r="V983" i="21"/>
  <c r="V982" i="21"/>
  <c r="V981" i="21"/>
  <c r="V980" i="21"/>
  <c r="V979" i="21"/>
  <c r="V978" i="21"/>
  <c r="V977" i="21"/>
  <c r="V976" i="21"/>
  <c r="V975" i="21"/>
  <c r="V974" i="21"/>
  <c r="V973" i="21"/>
  <c r="V972" i="21"/>
  <c r="V971" i="21"/>
  <c r="V970" i="21"/>
  <c r="V969" i="21"/>
  <c r="V968" i="21"/>
  <c r="V967" i="21"/>
  <c r="V966" i="21"/>
  <c r="V965" i="21"/>
  <c r="V964" i="21"/>
  <c r="V963" i="21"/>
  <c r="V962" i="21"/>
  <c r="V961" i="21"/>
  <c r="V960" i="21"/>
  <c r="V959" i="21"/>
  <c r="V958" i="21"/>
  <c r="V957" i="21"/>
  <c r="V956" i="21"/>
  <c r="V955" i="21"/>
  <c r="V954" i="21"/>
  <c r="V953" i="21"/>
  <c r="V952" i="21"/>
  <c r="V951" i="21"/>
  <c r="V950" i="21"/>
  <c r="V949" i="21"/>
  <c r="V948" i="21"/>
  <c r="V947" i="21"/>
  <c r="V946" i="21"/>
  <c r="V945" i="21"/>
  <c r="V944" i="21"/>
  <c r="V943" i="21"/>
  <c r="V942" i="21"/>
  <c r="V941" i="21"/>
  <c r="V940" i="21"/>
  <c r="V939" i="21"/>
  <c r="V938" i="21"/>
  <c r="V937" i="21"/>
  <c r="V936" i="21"/>
  <c r="V935" i="21"/>
  <c r="V934" i="21"/>
  <c r="V933" i="21"/>
  <c r="V932" i="21"/>
  <c r="V931" i="21"/>
  <c r="V930" i="21"/>
  <c r="V929" i="21"/>
  <c r="V928" i="21"/>
  <c r="V927" i="21"/>
  <c r="V926" i="21"/>
  <c r="V925" i="21"/>
  <c r="V924" i="21"/>
  <c r="V923" i="21"/>
  <c r="V922" i="21"/>
  <c r="V921" i="21"/>
  <c r="V920" i="21"/>
  <c r="V919" i="21"/>
  <c r="V918" i="21"/>
  <c r="V917" i="21"/>
  <c r="V916" i="21"/>
  <c r="V915" i="21"/>
  <c r="V914" i="21"/>
  <c r="V913" i="21"/>
  <c r="V912" i="21"/>
  <c r="V911" i="21"/>
  <c r="V910" i="21"/>
  <c r="V909" i="21"/>
  <c r="V908" i="21"/>
  <c r="V907" i="21"/>
  <c r="V906" i="21"/>
  <c r="V905" i="21"/>
  <c r="V904" i="21"/>
  <c r="V903" i="21"/>
  <c r="V902" i="21"/>
  <c r="V901" i="21"/>
  <c r="V900" i="21"/>
  <c r="V899" i="21"/>
  <c r="V898" i="21"/>
  <c r="V897" i="21"/>
  <c r="V896" i="21"/>
  <c r="V895" i="21"/>
  <c r="V894" i="21"/>
  <c r="V893" i="21"/>
  <c r="V892" i="21"/>
  <c r="V891" i="21"/>
  <c r="V890" i="21"/>
  <c r="V889" i="21"/>
  <c r="V888" i="21"/>
  <c r="V887" i="21"/>
  <c r="V886" i="21"/>
  <c r="V885" i="21"/>
  <c r="V884" i="21"/>
  <c r="V883" i="21"/>
  <c r="V882" i="21"/>
  <c r="V881" i="21"/>
  <c r="V880" i="21"/>
  <c r="V879" i="21"/>
  <c r="V878" i="21"/>
  <c r="V877" i="21"/>
  <c r="V876" i="21"/>
  <c r="V875" i="21"/>
  <c r="V874" i="21"/>
  <c r="V873" i="21"/>
  <c r="V872" i="21"/>
  <c r="V871" i="21"/>
  <c r="V870" i="21"/>
  <c r="V869" i="21"/>
  <c r="V868" i="21"/>
  <c r="V867" i="21"/>
  <c r="V866" i="21"/>
  <c r="V865" i="21"/>
  <c r="V864" i="21"/>
  <c r="V863" i="21"/>
  <c r="V862" i="21"/>
  <c r="V861" i="21"/>
  <c r="V860" i="21"/>
  <c r="V859" i="21"/>
  <c r="V858" i="21"/>
  <c r="V857" i="21"/>
  <c r="V856" i="21"/>
  <c r="V855" i="21"/>
  <c r="V854" i="21"/>
  <c r="V853" i="21"/>
  <c r="V852" i="21"/>
  <c r="V851" i="21"/>
  <c r="V850" i="21"/>
  <c r="V849" i="21"/>
  <c r="V848" i="21"/>
  <c r="V847" i="21"/>
  <c r="V846" i="21"/>
  <c r="V845" i="21"/>
  <c r="V844" i="21"/>
  <c r="V843" i="21"/>
  <c r="V842" i="21"/>
  <c r="V841" i="21"/>
  <c r="V840" i="21"/>
  <c r="V839" i="21"/>
  <c r="V838" i="21"/>
  <c r="V837" i="21"/>
  <c r="V836" i="21"/>
  <c r="V835" i="21"/>
  <c r="V834" i="21"/>
  <c r="V833" i="21"/>
  <c r="V832" i="21"/>
  <c r="V831" i="21"/>
  <c r="V830" i="21"/>
  <c r="V829" i="21"/>
  <c r="V828" i="21"/>
  <c r="V827" i="21"/>
  <c r="V826" i="21"/>
  <c r="V825" i="21"/>
  <c r="V824" i="21"/>
  <c r="V823" i="21"/>
  <c r="V822" i="21"/>
  <c r="V821" i="21"/>
  <c r="V820" i="21"/>
  <c r="V819" i="21"/>
  <c r="V818" i="21"/>
  <c r="V817" i="21"/>
  <c r="V816" i="21"/>
  <c r="V815" i="21"/>
  <c r="V814" i="21"/>
  <c r="V813" i="21"/>
  <c r="V812" i="21"/>
  <c r="V811" i="21"/>
  <c r="V810" i="21"/>
  <c r="V809" i="21"/>
  <c r="V808" i="21"/>
  <c r="V807" i="21"/>
  <c r="V806" i="21"/>
  <c r="V805" i="21"/>
  <c r="V804" i="21"/>
  <c r="V803" i="21"/>
  <c r="V802" i="21"/>
  <c r="V801" i="21"/>
  <c r="V800" i="21"/>
  <c r="V799" i="21"/>
  <c r="V798" i="21"/>
  <c r="V797" i="21"/>
  <c r="V796" i="21"/>
  <c r="V795" i="21"/>
  <c r="V794" i="21"/>
  <c r="V793" i="21"/>
  <c r="V792" i="21"/>
  <c r="V791" i="21"/>
  <c r="V790" i="21"/>
  <c r="V789" i="21"/>
  <c r="V788" i="21"/>
  <c r="V787" i="21"/>
  <c r="V786" i="21"/>
  <c r="V785" i="21"/>
  <c r="V784" i="21"/>
  <c r="V783" i="21"/>
  <c r="V782" i="21"/>
  <c r="V781" i="21"/>
  <c r="V780" i="21"/>
  <c r="V779" i="21"/>
  <c r="V778" i="21"/>
  <c r="V777" i="21"/>
  <c r="V776" i="21"/>
  <c r="V775" i="21"/>
  <c r="V774" i="21"/>
  <c r="V773" i="21"/>
  <c r="V772" i="21"/>
  <c r="V771" i="21"/>
  <c r="V770" i="21"/>
  <c r="V769" i="21"/>
  <c r="V768" i="21"/>
  <c r="V767" i="21"/>
  <c r="V766" i="21"/>
  <c r="V765" i="21"/>
  <c r="V764" i="21"/>
  <c r="V763" i="21"/>
  <c r="V762" i="21"/>
  <c r="V761" i="21"/>
  <c r="V760" i="21"/>
  <c r="V759" i="21"/>
  <c r="V758" i="21"/>
  <c r="V757" i="21"/>
  <c r="V756" i="21"/>
  <c r="V755" i="21"/>
  <c r="V754" i="21"/>
  <c r="V753" i="21"/>
  <c r="V752" i="21"/>
  <c r="V751" i="21"/>
  <c r="V750" i="21"/>
  <c r="V749" i="21"/>
  <c r="V748" i="21"/>
  <c r="V747" i="21"/>
  <c r="V746" i="21"/>
  <c r="V745" i="21"/>
  <c r="V744" i="21"/>
  <c r="V743" i="21"/>
  <c r="V742" i="21"/>
  <c r="V741" i="21"/>
  <c r="V740" i="21"/>
  <c r="V739" i="21"/>
  <c r="V738" i="21"/>
  <c r="V737" i="21"/>
  <c r="V736" i="21"/>
  <c r="V735" i="21"/>
  <c r="V734" i="21"/>
  <c r="V733" i="21"/>
  <c r="V732" i="21"/>
  <c r="V731" i="21"/>
  <c r="V730" i="21"/>
  <c r="V729" i="21"/>
  <c r="V728" i="21"/>
  <c r="V727" i="21"/>
  <c r="V726" i="21"/>
  <c r="V725" i="21"/>
  <c r="V724" i="21"/>
  <c r="V723" i="21"/>
  <c r="V722" i="21"/>
  <c r="V721" i="21"/>
  <c r="V720" i="21"/>
  <c r="V719" i="21"/>
  <c r="V718" i="21"/>
  <c r="V717" i="21"/>
  <c r="V716" i="21"/>
  <c r="V715" i="21"/>
  <c r="V714" i="21"/>
  <c r="V713" i="21"/>
  <c r="V712" i="21"/>
  <c r="V711" i="21"/>
  <c r="V710" i="21"/>
  <c r="V709" i="21"/>
  <c r="V708" i="21"/>
  <c r="V707" i="21"/>
  <c r="V706" i="21"/>
  <c r="V705" i="21"/>
  <c r="V704" i="21"/>
  <c r="V703" i="21"/>
  <c r="V702" i="21"/>
  <c r="V701" i="21"/>
  <c r="V700" i="21"/>
  <c r="V699" i="21"/>
  <c r="V698" i="21"/>
  <c r="V697" i="21"/>
  <c r="V696" i="21"/>
  <c r="V695" i="21"/>
  <c r="V694" i="21"/>
  <c r="V693" i="21"/>
  <c r="V692" i="21"/>
  <c r="V691" i="21"/>
  <c r="V690" i="21"/>
  <c r="V689" i="21"/>
  <c r="V688" i="21"/>
  <c r="V687" i="21"/>
  <c r="V686" i="21"/>
  <c r="V685" i="21"/>
  <c r="V684" i="21"/>
  <c r="V683" i="21"/>
  <c r="V682" i="21"/>
  <c r="V681" i="21"/>
  <c r="V680" i="21"/>
  <c r="V679" i="21"/>
  <c r="V678" i="21"/>
  <c r="V677" i="21"/>
  <c r="V676" i="21"/>
  <c r="V675" i="21"/>
  <c r="V674" i="21"/>
  <c r="V673" i="21"/>
  <c r="V672" i="21"/>
  <c r="V671" i="21"/>
  <c r="V670" i="21"/>
  <c r="V669" i="21"/>
  <c r="V668" i="21"/>
  <c r="V667" i="21"/>
  <c r="V666" i="21"/>
  <c r="V665" i="21"/>
  <c r="V664" i="21"/>
  <c r="V663" i="21"/>
  <c r="V662" i="21"/>
  <c r="V661" i="21"/>
  <c r="V660" i="21"/>
  <c r="V659" i="21"/>
  <c r="V658" i="21"/>
  <c r="V657" i="21"/>
  <c r="V656" i="21"/>
  <c r="V655" i="21"/>
  <c r="V654" i="21"/>
  <c r="V653" i="21"/>
  <c r="V652" i="21"/>
  <c r="V651" i="21"/>
  <c r="V650" i="21"/>
  <c r="V649" i="21"/>
  <c r="V648" i="21"/>
  <c r="V647" i="21"/>
  <c r="V646" i="21"/>
  <c r="V645" i="21"/>
  <c r="V644" i="21"/>
  <c r="V643" i="21"/>
  <c r="V642" i="21"/>
  <c r="V641" i="21"/>
  <c r="V640" i="21"/>
  <c r="V639" i="21"/>
  <c r="V638" i="21"/>
  <c r="V637" i="21"/>
  <c r="V636" i="21"/>
  <c r="V635" i="21"/>
  <c r="V634" i="21"/>
  <c r="V633" i="21"/>
  <c r="V632" i="21"/>
  <c r="V631" i="21"/>
  <c r="V630" i="21"/>
  <c r="V629" i="21"/>
  <c r="V628" i="21"/>
  <c r="V627" i="21"/>
  <c r="V626" i="21"/>
  <c r="V625" i="21"/>
  <c r="V624" i="21"/>
  <c r="V623" i="21"/>
  <c r="V622" i="21"/>
  <c r="V621" i="21"/>
  <c r="V620" i="21"/>
  <c r="V619" i="21"/>
  <c r="V618" i="21"/>
  <c r="V617" i="21"/>
  <c r="V616" i="21"/>
  <c r="V615" i="21"/>
  <c r="V614" i="21"/>
  <c r="V613" i="21"/>
  <c r="V612" i="21"/>
  <c r="V611" i="21"/>
  <c r="V610" i="21"/>
  <c r="V609" i="21"/>
  <c r="V608" i="21"/>
  <c r="V607" i="21"/>
  <c r="V606" i="21"/>
  <c r="V605" i="21"/>
  <c r="V604" i="21"/>
  <c r="V603" i="21"/>
  <c r="V602" i="21"/>
  <c r="V601" i="21"/>
  <c r="V600" i="21"/>
  <c r="V599" i="21"/>
  <c r="V598" i="21"/>
  <c r="V597" i="21"/>
  <c r="V596" i="21"/>
  <c r="V595" i="21"/>
  <c r="V594" i="21"/>
  <c r="V593" i="21"/>
  <c r="V592" i="21"/>
  <c r="V591" i="21"/>
  <c r="V590" i="21"/>
  <c r="V589" i="21"/>
  <c r="V588" i="21"/>
  <c r="V587" i="21"/>
  <c r="V586" i="21"/>
  <c r="V585" i="21"/>
  <c r="V584" i="21"/>
  <c r="V583" i="21"/>
  <c r="V582" i="21"/>
  <c r="V581" i="21"/>
  <c r="V580" i="21"/>
  <c r="V579" i="21"/>
  <c r="V578" i="21"/>
  <c r="V577" i="21"/>
  <c r="V576" i="21"/>
  <c r="V575" i="21"/>
  <c r="V574" i="21"/>
  <c r="V573" i="21"/>
  <c r="V572" i="21"/>
  <c r="V571" i="21"/>
  <c r="V570" i="21"/>
  <c r="V569" i="21"/>
  <c r="V568" i="21"/>
  <c r="V567" i="21"/>
  <c r="V566" i="21"/>
  <c r="V565" i="21"/>
  <c r="V564" i="21"/>
  <c r="V563" i="21"/>
  <c r="V562" i="21"/>
  <c r="V561" i="21"/>
  <c r="V560" i="21"/>
  <c r="V559" i="21"/>
  <c r="V558" i="21"/>
  <c r="V557" i="21"/>
  <c r="V556" i="21"/>
  <c r="V555" i="21"/>
  <c r="V554" i="21"/>
  <c r="V553" i="21"/>
  <c r="V552" i="21"/>
  <c r="V551" i="21"/>
  <c r="V550" i="21"/>
  <c r="V549" i="21"/>
  <c r="V548" i="21"/>
  <c r="V547" i="21"/>
  <c r="V546" i="21"/>
  <c r="V545" i="21"/>
  <c r="V544" i="21"/>
  <c r="V543" i="21"/>
  <c r="V542" i="21"/>
  <c r="V541" i="21"/>
  <c r="V540" i="21"/>
  <c r="V539" i="21"/>
  <c r="V538" i="21"/>
  <c r="V537" i="21"/>
  <c r="V536" i="21"/>
  <c r="V535" i="21"/>
  <c r="V534" i="21"/>
  <c r="V533" i="21"/>
  <c r="V532" i="21"/>
  <c r="V531" i="21"/>
  <c r="V530" i="21"/>
  <c r="V529" i="21"/>
  <c r="V528" i="21"/>
  <c r="V527" i="21"/>
  <c r="V526" i="21"/>
  <c r="V525" i="21"/>
  <c r="V524" i="21"/>
  <c r="V523" i="21"/>
  <c r="V522" i="21"/>
  <c r="V521" i="21"/>
  <c r="V520" i="21"/>
  <c r="V519" i="21"/>
  <c r="V518" i="21"/>
  <c r="V517" i="21"/>
  <c r="V516" i="21"/>
  <c r="V515" i="21"/>
  <c r="V514" i="21"/>
  <c r="V513" i="21"/>
  <c r="V512" i="21"/>
  <c r="V511" i="21"/>
  <c r="V510" i="21"/>
  <c r="V509" i="21"/>
  <c r="V508" i="21"/>
  <c r="V507" i="21"/>
  <c r="V506" i="21"/>
  <c r="V505" i="21"/>
  <c r="V504" i="21"/>
  <c r="V503" i="21"/>
  <c r="V502" i="21"/>
  <c r="V501" i="21"/>
  <c r="V500" i="21"/>
  <c r="V499" i="21"/>
  <c r="V498" i="21"/>
  <c r="V497" i="21"/>
  <c r="V496" i="21"/>
  <c r="V495" i="21"/>
  <c r="V494" i="21"/>
  <c r="V493" i="21"/>
  <c r="V492" i="21"/>
  <c r="V491" i="21"/>
  <c r="V490" i="21"/>
  <c r="V489" i="21"/>
  <c r="V488" i="21"/>
  <c r="V487" i="21"/>
  <c r="V486" i="21"/>
  <c r="V485" i="21"/>
  <c r="V484" i="21"/>
  <c r="V483" i="21"/>
  <c r="V482" i="21"/>
  <c r="V481" i="21"/>
  <c r="V480" i="21"/>
  <c r="V479" i="21"/>
  <c r="V478" i="21"/>
  <c r="V477" i="21"/>
  <c r="V476" i="21"/>
  <c r="V475" i="21"/>
  <c r="V474" i="21"/>
  <c r="V473" i="21"/>
  <c r="V472" i="21"/>
  <c r="V471" i="21"/>
  <c r="V470" i="21"/>
  <c r="V469" i="21"/>
  <c r="V468" i="21"/>
  <c r="V467" i="21"/>
  <c r="V466" i="21"/>
  <c r="V465" i="21"/>
  <c r="V464" i="21"/>
  <c r="V463" i="21"/>
  <c r="V462" i="21"/>
  <c r="V461" i="21"/>
  <c r="V460" i="21"/>
  <c r="V459" i="21"/>
  <c r="V458" i="21"/>
  <c r="V457" i="21"/>
  <c r="V456" i="21"/>
  <c r="V455" i="21"/>
  <c r="V454" i="21"/>
  <c r="V453" i="21"/>
  <c r="V452" i="21"/>
  <c r="V451" i="21"/>
  <c r="V450" i="21"/>
  <c r="V449" i="21"/>
  <c r="V448" i="21"/>
  <c r="V447" i="21"/>
  <c r="V446" i="21"/>
  <c r="V445" i="21"/>
  <c r="V444" i="21"/>
  <c r="V443" i="21"/>
  <c r="V442" i="21"/>
  <c r="V441" i="21"/>
  <c r="V440" i="21"/>
  <c r="V439" i="21"/>
  <c r="V438" i="21"/>
  <c r="V437" i="21"/>
  <c r="V436" i="21"/>
  <c r="V435" i="21"/>
  <c r="V434" i="21"/>
  <c r="V433" i="21"/>
  <c r="V432" i="21"/>
  <c r="V431" i="21"/>
  <c r="V430" i="21"/>
  <c r="V429" i="21"/>
  <c r="V428" i="21"/>
  <c r="V427" i="21"/>
  <c r="V426" i="21"/>
  <c r="V425" i="21"/>
  <c r="V424" i="21"/>
  <c r="V423" i="21"/>
  <c r="V422" i="21"/>
  <c r="V421" i="21"/>
  <c r="V420" i="21"/>
  <c r="V419" i="21"/>
  <c r="V418" i="21"/>
  <c r="V417" i="21"/>
  <c r="V416" i="21"/>
  <c r="V415" i="21"/>
  <c r="V414" i="21"/>
  <c r="V413" i="21"/>
  <c r="V412" i="21"/>
  <c r="V411" i="21"/>
  <c r="V410" i="21"/>
  <c r="V409" i="21"/>
  <c r="V408" i="21"/>
  <c r="V407" i="21"/>
  <c r="V406" i="21"/>
  <c r="V405" i="21"/>
  <c r="V404" i="21"/>
  <c r="V403" i="21"/>
  <c r="V402" i="21"/>
  <c r="V401" i="21"/>
  <c r="V400" i="21"/>
  <c r="V399" i="21"/>
  <c r="V398" i="21"/>
  <c r="V397" i="21"/>
  <c r="V396" i="21"/>
  <c r="V395" i="21"/>
  <c r="V394" i="21"/>
  <c r="V393" i="21"/>
  <c r="V392" i="21"/>
  <c r="V391" i="21"/>
  <c r="V390" i="21"/>
  <c r="V389" i="21"/>
  <c r="V388" i="21"/>
  <c r="V387" i="21"/>
  <c r="V386" i="21"/>
  <c r="V385" i="21"/>
  <c r="V384" i="21"/>
  <c r="V383" i="21"/>
  <c r="V382" i="21"/>
  <c r="V381" i="21"/>
  <c r="V380" i="21"/>
  <c r="V379" i="21"/>
  <c r="V378" i="21"/>
  <c r="V377" i="21"/>
  <c r="V376" i="21"/>
  <c r="V375" i="21"/>
  <c r="V374" i="21"/>
  <c r="V373" i="21"/>
  <c r="V372" i="21"/>
  <c r="V371" i="21"/>
  <c r="V370" i="21"/>
  <c r="V369" i="21"/>
  <c r="V368" i="21"/>
  <c r="V367" i="21"/>
  <c r="V366" i="21"/>
  <c r="V365" i="21"/>
  <c r="V364" i="21"/>
  <c r="V363" i="21"/>
  <c r="V362" i="21"/>
  <c r="V361" i="21"/>
  <c r="V360" i="21"/>
  <c r="V359" i="21"/>
  <c r="V358" i="21"/>
  <c r="V357" i="21"/>
  <c r="V356" i="21"/>
  <c r="V355" i="21"/>
  <c r="V354" i="21"/>
  <c r="V353" i="21"/>
  <c r="V352" i="21"/>
  <c r="V351" i="21"/>
  <c r="V350" i="21"/>
  <c r="V349" i="21"/>
  <c r="V348" i="21"/>
  <c r="V347" i="21"/>
  <c r="V346" i="21"/>
  <c r="V345" i="21"/>
  <c r="V344" i="21"/>
  <c r="V343" i="21"/>
  <c r="V342" i="21"/>
  <c r="V341" i="21"/>
  <c r="V340" i="21"/>
  <c r="V339" i="21"/>
  <c r="V338" i="21"/>
  <c r="V337" i="21"/>
  <c r="V336" i="21"/>
  <c r="V335" i="21"/>
  <c r="V334" i="21"/>
  <c r="V333" i="21"/>
  <c r="V332" i="21"/>
  <c r="V331" i="21"/>
  <c r="V330" i="21"/>
  <c r="V329" i="21"/>
  <c r="V328" i="21"/>
  <c r="V327" i="21"/>
  <c r="V326" i="21"/>
  <c r="V325" i="21"/>
  <c r="V324" i="21"/>
  <c r="V323" i="21"/>
  <c r="V322" i="21"/>
  <c r="V321" i="21"/>
  <c r="V320" i="21"/>
  <c r="V319" i="21"/>
  <c r="V318" i="21"/>
  <c r="V317" i="21"/>
  <c r="V316" i="21"/>
  <c r="V315" i="21"/>
  <c r="V314" i="21"/>
  <c r="V313" i="21"/>
  <c r="V312" i="21"/>
  <c r="V311" i="21"/>
  <c r="V310" i="21"/>
  <c r="V309" i="21"/>
  <c r="V308" i="21"/>
  <c r="V307" i="21"/>
  <c r="V306" i="21"/>
  <c r="V305" i="21"/>
  <c r="V304" i="21"/>
  <c r="V303" i="21"/>
  <c r="V302" i="21"/>
  <c r="V301" i="21"/>
  <c r="V300" i="21"/>
  <c r="V299" i="21"/>
  <c r="V298" i="21"/>
  <c r="V297" i="21"/>
  <c r="V296" i="21"/>
  <c r="V295" i="21"/>
  <c r="V294" i="21"/>
  <c r="V293" i="21"/>
  <c r="V292" i="21"/>
  <c r="V291" i="21"/>
  <c r="V290" i="21"/>
  <c r="V289" i="21"/>
  <c r="V288" i="21"/>
  <c r="V287" i="21"/>
  <c r="V286" i="21"/>
  <c r="V285" i="21"/>
  <c r="V284" i="21"/>
  <c r="V283" i="21"/>
  <c r="V282" i="21"/>
  <c r="V281" i="21"/>
  <c r="V280" i="21"/>
  <c r="V278" i="21"/>
  <c r="V277" i="21"/>
  <c r="V276" i="21"/>
  <c r="V275" i="21"/>
  <c r="V274" i="21"/>
  <c r="V273" i="21"/>
  <c r="V272" i="21"/>
  <c r="V271" i="21"/>
  <c r="V270" i="21"/>
  <c r="V269" i="21"/>
  <c r="V268" i="21"/>
  <c r="V267" i="21"/>
  <c r="V266" i="21"/>
  <c r="V265" i="21"/>
  <c r="V264" i="21"/>
  <c r="V263" i="21"/>
  <c r="V262" i="21"/>
  <c r="V261" i="21"/>
  <c r="V260" i="21"/>
  <c r="V259" i="21"/>
  <c r="V258" i="21"/>
  <c r="V257" i="21"/>
  <c r="V256" i="21"/>
  <c r="V255" i="21"/>
  <c r="V254" i="21"/>
  <c r="V253" i="21"/>
  <c r="V252" i="21"/>
  <c r="V251" i="21"/>
  <c r="V250" i="21"/>
  <c r="V249" i="21"/>
  <c r="V248" i="21"/>
  <c r="V247" i="21"/>
  <c r="V246" i="21"/>
  <c r="V245" i="21"/>
  <c r="V244" i="21"/>
  <c r="V243" i="21"/>
  <c r="V242" i="21"/>
  <c r="V241" i="21"/>
  <c r="V240" i="21"/>
  <c r="V239" i="21"/>
  <c r="V238" i="21"/>
  <c r="V237" i="21"/>
  <c r="V236" i="21"/>
  <c r="V235" i="21"/>
  <c r="V234" i="21"/>
  <c r="V233" i="21"/>
  <c r="V232" i="21"/>
  <c r="V231" i="21"/>
  <c r="V230" i="21"/>
  <c r="V229" i="21"/>
  <c r="V228" i="21"/>
  <c r="V227" i="21"/>
  <c r="V226" i="21"/>
  <c r="V225" i="21"/>
  <c r="V224" i="21"/>
  <c r="V223" i="21"/>
  <c r="V222" i="21"/>
  <c r="V221" i="21"/>
  <c r="V220" i="21"/>
  <c r="V219" i="21"/>
  <c r="V218" i="21"/>
  <c r="V217" i="21"/>
  <c r="V216" i="21"/>
  <c r="V215" i="21"/>
  <c r="V214" i="21"/>
  <c r="V213" i="21"/>
  <c r="V212" i="21"/>
  <c r="V211" i="21"/>
  <c r="V210" i="21"/>
  <c r="V209" i="21"/>
  <c r="V208" i="21"/>
  <c r="V207" i="21"/>
  <c r="V206" i="21"/>
  <c r="V205" i="21"/>
  <c r="V204" i="21"/>
  <c r="V203" i="21"/>
  <c r="V202" i="21"/>
  <c r="V201" i="21"/>
  <c r="V200" i="21"/>
  <c r="V199" i="21"/>
  <c r="V198" i="21"/>
  <c r="V197" i="21"/>
  <c r="V196" i="21"/>
  <c r="V195" i="21"/>
  <c r="V194" i="21"/>
  <c r="V193" i="21"/>
  <c r="V192" i="21"/>
  <c r="V191" i="21"/>
  <c r="V190" i="21"/>
  <c r="V189" i="21"/>
  <c r="V188" i="21"/>
  <c r="V187" i="21"/>
  <c r="V186" i="21"/>
  <c r="V185" i="21"/>
  <c r="V184" i="21"/>
  <c r="V183" i="21"/>
  <c r="V182" i="21"/>
  <c r="V181" i="21"/>
  <c r="V180" i="21"/>
  <c r="V179" i="21"/>
  <c r="V178" i="21"/>
  <c r="V177" i="21"/>
  <c r="V176" i="21"/>
  <c r="V175" i="21"/>
  <c r="V174" i="21"/>
  <c r="V173" i="21"/>
  <c r="V172" i="21"/>
  <c r="V171" i="21"/>
  <c r="V170" i="21"/>
  <c r="V169" i="21"/>
  <c r="V168" i="21"/>
  <c r="V167" i="21"/>
  <c r="V166" i="21"/>
  <c r="V165" i="21"/>
  <c r="V164" i="21"/>
  <c r="V163" i="21"/>
  <c r="V162" i="21"/>
  <c r="V161" i="21"/>
  <c r="V160" i="21"/>
  <c r="V159" i="21"/>
  <c r="V158" i="21"/>
  <c r="V157" i="21"/>
  <c r="V156" i="21"/>
  <c r="V155" i="21"/>
  <c r="V153" i="21"/>
  <c r="V152" i="21"/>
  <c r="V151" i="21"/>
  <c r="V150" i="21"/>
  <c r="V149" i="21"/>
  <c r="V148" i="21"/>
  <c r="V145" i="21"/>
  <c r="V144" i="21"/>
  <c r="V143" i="21"/>
  <c r="V142" i="21"/>
  <c r="V141" i="21"/>
  <c r="V140" i="21"/>
  <c r="V139" i="21"/>
  <c r="V138" i="21"/>
  <c r="V137" i="21"/>
  <c r="V136" i="21"/>
  <c r="V135" i="21"/>
  <c r="V134" i="21"/>
  <c r="V133" i="21"/>
  <c r="V132" i="21"/>
  <c r="V131" i="21"/>
  <c r="V130" i="21"/>
  <c r="V129" i="21"/>
  <c r="V128" i="21"/>
  <c r="V127" i="21"/>
  <c r="V126" i="21"/>
  <c r="V125" i="21"/>
  <c r="V124" i="21"/>
  <c r="V123" i="21"/>
  <c r="V122" i="21"/>
  <c r="V121" i="21"/>
  <c r="V120" i="21"/>
  <c r="V119" i="21"/>
  <c r="V118" i="21"/>
  <c r="V117" i="21"/>
  <c r="V116" i="21"/>
  <c r="V115" i="21"/>
  <c r="V114" i="21"/>
  <c r="V113" i="21"/>
  <c r="V112" i="21"/>
  <c r="V111" i="21"/>
  <c r="V110" i="21"/>
  <c r="V109" i="21"/>
  <c r="V108" i="21"/>
  <c r="V107" i="21"/>
  <c r="V106" i="21"/>
  <c r="V105" i="21"/>
  <c r="V104" i="21"/>
  <c r="V103" i="21"/>
  <c r="V102" i="21"/>
  <c r="V101" i="21"/>
  <c r="V100" i="21"/>
  <c r="V99" i="21"/>
  <c r="V98" i="21"/>
  <c r="V97" i="21"/>
  <c r="V96" i="21"/>
  <c r="V95" i="21"/>
  <c r="V94" i="21"/>
  <c r="V93" i="21"/>
  <c r="V92" i="21"/>
  <c r="V91" i="21"/>
  <c r="V90" i="21"/>
  <c r="V89" i="21"/>
  <c r="V88" i="21"/>
  <c r="V87" i="21"/>
  <c r="V86" i="21"/>
  <c r="V85" i="21"/>
  <c r="V84" i="21"/>
  <c r="V83" i="21"/>
  <c r="V82" i="21"/>
  <c r="V81" i="21"/>
  <c r="V80" i="21"/>
  <c r="V79" i="21"/>
  <c r="V78" i="21"/>
  <c r="V77" i="21"/>
  <c r="V76" i="21"/>
  <c r="V75" i="21"/>
  <c r="V74" i="21"/>
  <c r="V73" i="21"/>
  <c r="V72" i="21"/>
  <c r="V71" i="21"/>
  <c r="V70" i="21"/>
  <c r="V69" i="21"/>
  <c r="V68" i="21"/>
  <c r="V67" i="21"/>
  <c r="V66" i="21"/>
  <c r="V65" i="21"/>
  <c r="V64" i="21"/>
  <c r="V63" i="21"/>
  <c r="V62" i="21"/>
  <c r="V61" i="21"/>
  <c r="V60" i="21"/>
  <c r="V59" i="21"/>
  <c r="V58" i="21"/>
  <c r="V57" i="21"/>
  <c r="V56" i="21"/>
  <c r="V55" i="21"/>
  <c r="V54" i="21"/>
  <c r="V53" i="21"/>
  <c r="V52" i="21"/>
  <c r="V51" i="21"/>
  <c r="V50" i="21"/>
  <c r="V49" i="21"/>
  <c r="V48" i="21"/>
  <c r="V47" i="21"/>
  <c r="V46" i="21"/>
  <c r="V45" i="21"/>
  <c r="V44" i="21"/>
  <c r="V43" i="21"/>
  <c r="V42" i="21"/>
  <c r="V41" i="21"/>
  <c r="V40" i="21"/>
  <c r="V39" i="21"/>
  <c r="V38" i="21"/>
  <c r="V37" i="21"/>
  <c r="V36" i="21"/>
  <c r="V35" i="21"/>
  <c r="V34" i="21"/>
  <c r="V33" i="21"/>
  <c r="V31" i="21"/>
  <c r="V30" i="21"/>
  <c r="V29" i="21"/>
  <c r="V28" i="21"/>
  <c r="V27" i="21"/>
  <c r="V26" i="21"/>
  <c r="V25" i="21"/>
  <c r="V24" i="21"/>
  <c r="V23" i="21"/>
  <c r="V22" i="21"/>
  <c r="V21" i="21"/>
  <c r="V20" i="21"/>
  <c r="V19" i="21"/>
  <c r="V18" i="21"/>
  <c r="V17" i="21"/>
  <c r="V16" i="21"/>
  <c r="V15" i="21"/>
  <c r="V14" i="21"/>
  <c r="V13" i="21"/>
  <c r="V12" i="21"/>
  <c r="V11" i="21"/>
  <c r="V10" i="21"/>
  <c r="V9" i="21"/>
  <c r="V1095" i="21" l="1"/>
  <c r="T103" i="21"/>
  <c r="U103" i="21" s="1"/>
  <c r="W103" i="21"/>
  <c r="X103" i="21"/>
  <c r="Y103" i="21" s="1"/>
  <c r="D587" i="26" l="1"/>
  <c r="D587" i="27" s="1"/>
  <c r="D586" i="26"/>
  <c r="D586" i="27" s="1"/>
  <c r="D585" i="26"/>
  <c r="D585" i="27" s="1"/>
  <c r="D583" i="26"/>
  <c r="D583" i="27" s="1"/>
  <c r="D582" i="26"/>
  <c r="D582" i="27" s="1"/>
  <c r="D581" i="26"/>
  <c r="D581" i="27" s="1"/>
  <c r="D580" i="26"/>
  <c r="D580" i="27" s="1"/>
  <c r="D575" i="26"/>
  <c r="D575" i="27" s="1"/>
  <c r="D574" i="26"/>
  <c r="D574" i="27" s="1"/>
  <c r="D573" i="26"/>
  <c r="D573" i="27" s="1"/>
  <c r="D572" i="26"/>
  <c r="D572" i="27" s="1"/>
  <c r="D571" i="26"/>
  <c r="D571" i="27" s="1"/>
  <c r="D570" i="26"/>
  <c r="D570" i="27" s="1"/>
  <c r="D569" i="26"/>
  <c r="D569" i="27" s="1"/>
  <c r="D568" i="26"/>
  <c r="D568" i="27" s="1"/>
  <c r="D566" i="26"/>
  <c r="D566" i="27" s="1"/>
  <c r="D565" i="26"/>
  <c r="D565" i="27" s="1"/>
  <c r="D563" i="26"/>
  <c r="D563" i="27" s="1"/>
  <c r="D562" i="26"/>
  <c r="D562" i="27" s="1"/>
  <c r="D561" i="26"/>
  <c r="D561" i="27" s="1"/>
  <c r="D560" i="26"/>
  <c r="D560" i="27" s="1"/>
  <c r="D559" i="26"/>
  <c r="D559" i="27" s="1"/>
  <c r="D558" i="26"/>
  <c r="D558" i="27" s="1"/>
  <c r="D557" i="26"/>
  <c r="D557" i="27" s="1"/>
  <c r="D556" i="26"/>
  <c r="D556" i="27" s="1"/>
  <c r="D554" i="26"/>
  <c r="D554" i="27" s="1"/>
  <c r="D552" i="26"/>
  <c r="D552" i="27" s="1"/>
  <c r="D551" i="26"/>
  <c r="D551" i="27" s="1"/>
  <c r="D548" i="26"/>
  <c r="D548" i="27" s="1"/>
  <c r="D547" i="26"/>
  <c r="D547" i="27" s="1"/>
  <c r="D545" i="26"/>
  <c r="D545" i="27" s="1"/>
  <c r="D543" i="26"/>
  <c r="D543" i="27" s="1"/>
  <c r="D542" i="26"/>
  <c r="D542" i="27" s="1"/>
  <c r="D541" i="26"/>
  <c r="D541" i="27" s="1"/>
  <c r="D540" i="26"/>
  <c r="D540" i="27" s="1"/>
  <c r="D539" i="26"/>
  <c r="D539" i="27" s="1"/>
  <c r="D538" i="26"/>
  <c r="D538" i="27" s="1"/>
  <c r="D537" i="26"/>
  <c r="D537" i="27" s="1"/>
  <c r="D536" i="26"/>
  <c r="D536" i="27" s="1"/>
  <c r="D534" i="26"/>
  <c r="D534" i="27" s="1"/>
  <c r="D532" i="26"/>
  <c r="D532" i="27" s="1"/>
  <c r="D531" i="26"/>
  <c r="D531" i="27" s="1"/>
  <c r="D530" i="26"/>
  <c r="D530" i="27" s="1"/>
  <c r="D529" i="26"/>
  <c r="D529" i="27" s="1"/>
  <c r="D528" i="26"/>
  <c r="D528" i="27" s="1"/>
  <c r="D527" i="26"/>
  <c r="D527" i="27" s="1"/>
  <c r="D526" i="26"/>
  <c r="D526" i="27" s="1"/>
  <c r="D524" i="26"/>
  <c r="D524" i="27" s="1"/>
  <c r="D523" i="26"/>
  <c r="D523" i="27" s="1"/>
  <c r="D521" i="26"/>
  <c r="D521" i="27" s="1"/>
  <c r="D519" i="26"/>
  <c r="D519" i="27" s="1"/>
  <c r="D517" i="26"/>
  <c r="D517" i="27" s="1"/>
  <c r="D515" i="26"/>
  <c r="D515" i="27" s="1"/>
  <c r="D514" i="26"/>
  <c r="D514" i="27" s="1"/>
  <c r="D513" i="26"/>
  <c r="D513" i="27" s="1"/>
  <c r="D511" i="26"/>
  <c r="D511" i="27" s="1"/>
  <c r="D510" i="26"/>
  <c r="D510" i="27" s="1"/>
  <c r="D508" i="26"/>
  <c r="D508" i="27" s="1"/>
  <c r="D507" i="26"/>
  <c r="D507" i="27" s="1"/>
  <c r="D506" i="26"/>
  <c r="D506" i="27" s="1"/>
  <c r="D504" i="26"/>
  <c r="D504" i="27" s="1"/>
  <c r="D503" i="26"/>
  <c r="D503" i="27" s="1"/>
  <c r="D502" i="26"/>
  <c r="D502" i="27" s="1"/>
  <c r="D501" i="26"/>
  <c r="D501" i="27" s="1"/>
  <c r="D500" i="26"/>
  <c r="D500" i="27" s="1"/>
  <c r="D498" i="26"/>
  <c r="D498" i="27" s="1"/>
  <c r="D497" i="26"/>
  <c r="D497" i="27" s="1"/>
  <c r="D496" i="26"/>
  <c r="D496" i="27" s="1"/>
  <c r="D492" i="26"/>
  <c r="D492" i="27" s="1"/>
  <c r="D491" i="26"/>
  <c r="D491" i="27" s="1"/>
  <c r="D490" i="26"/>
  <c r="D490" i="27" s="1"/>
  <c r="D489" i="26"/>
  <c r="D489" i="27" s="1"/>
  <c r="D488" i="26"/>
  <c r="D488" i="27" s="1"/>
  <c r="D487" i="26"/>
  <c r="D487" i="27" s="1"/>
  <c r="D486" i="26"/>
  <c r="D486" i="27" s="1"/>
  <c r="D485" i="26"/>
  <c r="D485" i="27" s="1"/>
  <c r="D484" i="26"/>
  <c r="D484" i="27" s="1"/>
  <c r="D483" i="26"/>
  <c r="D483" i="27" s="1"/>
  <c r="D481" i="26"/>
  <c r="D481" i="27" s="1"/>
  <c r="D480" i="26"/>
  <c r="D480" i="27" s="1"/>
  <c r="D479" i="26"/>
  <c r="D479" i="27" s="1"/>
  <c r="D478" i="26"/>
  <c r="D478" i="27" s="1"/>
  <c r="D477" i="26"/>
  <c r="D477" i="27" s="1"/>
  <c r="D476" i="26"/>
  <c r="D476" i="27" s="1"/>
  <c r="D474" i="26"/>
  <c r="D474" i="27" s="1"/>
  <c r="D473" i="26"/>
  <c r="D473" i="27" s="1"/>
  <c r="D472" i="26"/>
  <c r="D472" i="27" s="1"/>
  <c r="D471" i="26"/>
  <c r="D471" i="27" s="1"/>
  <c r="D470" i="26"/>
  <c r="D470" i="27" s="1"/>
  <c r="D469" i="26"/>
  <c r="D469" i="27" s="1"/>
  <c r="D468" i="26"/>
  <c r="D468" i="27" s="1"/>
  <c r="D467" i="26"/>
  <c r="D467" i="27" s="1"/>
  <c r="D464" i="26"/>
  <c r="D464" i="27" s="1"/>
  <c r="D463" i="26"/>
  <c r="D463" i="27" s="1"/>
  <c r="D462" i="26"/>
  <c r="D462" i="27" s="1"/>
  <c r="D461" i="26"/>
  <c r="D461" i="27" s="1"/>
  <c r="D460" i="26"/>
  <c r="D460" i="27" s="1"/>
  <c r="D459" i="26"/>
  <c r="D459" i="27" s="1"/>
  <c r="D457" i="26"/>
  <c r="D457" i="27" s="1"/>
  <c r="D456" i="26"/>
  <c r="D456" i="27" s="1"/>
  <c r="D455" i="26"/>
  <c r="D455" i="27" s="1"/>
  <c r="D454" i="26"/>
  <c r="D454" i="27" s="1"/>
  <c r="D453" i="26"/>
  <c r="D453" i="27" s="1"/>
  <c r="D452" i="26"/>
  <c r="D452" i="27" s="1"/>
  <c r="D451" i="26"/>
  <c r="D451" i="27" s="1"/>
  <c r="D450" i="26"/>
  <c r="D450" i="27" s="1"/>
  <c r="D447" i="26"/>
  <c r="D447" i="27" s="1"/>
  <c r="D446" i="26"/>
  <c r="D446" i="27" s="1"/>
  <c r="D444" i="26"/>
  <c r="D444" i="27" s="1"/>
  <c r="D443" i="26"/>
  <c r="D443" i="27" s="1"/>
  <c r="D442" i="26"/>
  <c r="D442" i="27" s="1"/>
  <c r="D439" i="26"/>
  <c r="D439" i="27" s="1"/>
  <c r="D437" i="26"/>
  <c r="D437" i="27" s="1"/>
  <c r="D436" i="26"/>
  <c r="D436" i="27" s="1"/>
  <c r="D435" i="26"/>
  <c r="D435" i="27" s="1"/>
  <c r="D434" i="26"/>
  <c r="D434" i="27" s="1"/>
  <c r="D432" i="26"/>
  <c r="D432" i="27" s="1"/>
  <c r="D431" i="26"/>
  <c r="D431" i="27" s="1"/>
  <c r="D429" i="26"/>
  <c r="D429" i="27" s="1"/>
  <c r="D428" i="26"/>
  <c r="D428" i="27" s="1"/>
  <c r="D427" i="26"/>
  <c r="D427" i="27" s="1"/>
  <c r="D425" i="26"/>
  <c r="D425" i="27" s="1"/>
  <c r="D424" i="26"/>
  <c r="D424" i="27" s="1"/>
  <c r="D423" i="26"/>
  <c r="D423" i="27" s="1"/>
  <c r="D420" i="26"/>
  <c r="D420" i="27" s="1"/>
  <c r="D419" i="26"/>
  <c r="D419" i="27" s="1"/>
  <c r="D418" i="26"/>
  <c r="D418" i="27" s="1"/>
  <c r="D416" i="26"/>
  <c r="D416" i="27" s="1"/>
  <c r="D415" i="26"/>
  <c r="D415" i="27" s="1"/>
  <c r="D414" i="26"/>
  <c r="D414" i="27" s="1"/>
  <c r="D411" i="26"/>
  <c r="D411" i="27" s="1"/>
  <c r="D410" i="26"/>
  <c r="D410" i="27" s="1"/>
  <c r="D409" i="26"/>
  <c r="D409" i="27" s="1"/>
  <c r="D407" i="26"/>
  <c r="D407" i="27" s="1"/>
  <c r="D406" i="26"/>
  <c r="D406" i="27" s="1"/>
  <c r="D405" i="26"/>
  <c r="D405" i="27" s="1"/>
  <c r="D402" i="26"/>
  <c r="D402" i="27" s="1"/>
  <c r="D401" i="26"/>
  <c r="D401" i="27" s="1"/>
  <c r="D400" i="26"/>
  <c r="D400" i="27" s="1"/>
  <c r="D398" i="26"/>
  <c r="D398" i="27" s="1"/>
  <c r="D397" i="26"/>
  <c r="D397" i="27" s="1"/>
  <c r="D396" i="26"/>
  <c r="D396" i="27" s="1"/>
  <c r="D394" i="26"/>
  <c r="D394" i="27" s="1"/>
  <c r="D393" i="26"/>
  <c r="D393" i="27" s="1"/>
  <c r="D392" i="26"/>
  <c r="D392" i="27" s="1"/>
  <c r="D387" i="26"/>
  <c r="D387" i="27" s="1"/>
  <c r="D386" i="26"/>
  <c r="D386" i="27" s="1"/>
  <c r="D385" i="26"/>
  <c r="D385" i="27" s="1"/>
  <c r="D384" i="26"/>
  <c r="D384" i="27" s="1"/>
  <c r="D382" i="26"/>
  <c r="D382" i="27" s="1"/>
  <c r="D381" i="26"/>
  <c r="D381" i="27" s="1"/>
  <c r="D379" i="26"/>
  <c r="D379" i="27" s="1"/>
  <c r="D377" i="26"/>
  <c r="D377" i="27" s="1"/>
  <c r="D376" i="26"/>
  <c r="D376" i="27" s="1"/>
  <c r="D375" i="26"/>
  <c r="D375" i="27" s="1"/>
  <c r="D374" i="26"/>
  <c r="D374" i="27" s="1"/>
  <c r="D373" i="26"/>
  <c r="D373" i="27" s="1"/>
  <c r="D372" i="26"/>
  <c r="D372" i="27" s="1"/>
  <c r="D371" i="26"/>
  <c r="D371" i="27" s="1"/>
  <c r="D369" i="26"/>
  <c r="D369" i="27" s="1"/>
  <c r="D368" i="26"/>
  <c r="D368" i="27" s="1"/>
  <c r="D366" i="26"/>
  <c r="D366" i="27" s="1"/>
  <c r="D365" i="26"/>
  <c r="D365" i="27" s="1"/>
  <c r="D364" i="26"/>
  <c r="D364" i="27" s="1"/>
  <c r="D362" i="26"/>
  <c r="D362" i="27" s="1"/>
  <c r="D361" i="26"/>
  <c r="D361" i="27" s="1"/>
  <c r="D360" i="26"/>
  <c r="D360" i="27" s="1"/>
  <c r="D359" i="26"/>
  <c r="D359" i="27" s="1"/>
  <c r="D358" i="26"/>
  <c r="D358" i="27" s="1"/>
  <c r="D357" i="26"/>
  <c r="D357" i="27" s="1"/>
  <c r="D355" i="26"/>
  <c r="D355" i="27" s="1"/>
  <c r="D354" i="26"/>
  <c r="D354" i="27" s="1"/>
  <c r="D352" i="26"/>
  <c r="D352" i="27" s="1"/>
  <c r="D351" i="26"/>
  <c r="D351" i="27" s="1"/>
  <c r="D350" i="26"/>
  <c r="D350" i="27" s="1"/>
  <c r="D348" i="26"/>
  <c r="D348" i="27" s="1"/>
  <c r="D347" i="26"/>
  <c r="D347" i="27" s="1"/>
  <c r="D345" i="26"/>
  <c r="D345" i="27" s="1"/>
  <c r="D344" i="26"/>
  <c r="D344" i="27" s="1"/>
  <c r="D343" i="26"/>
  <c r="D343" i="27" s="1"/>
  <c r="D342" i="26"/>
  <c r="D342" i="27" s="1"/>
  <c r="D341" i="26"/>
  <c r="D341" i="27" s="1"/>
  <c r="D340" i="26"/>
  <c r="D340" i="27" s="1"/>
  <c r="D339" i="26"/>
  <c r="D339" i="27" s="1"/>
  <c r="D338" i="26"/>
  <c r="D338" i="27" s="1"/>
  <c r="D337" i="26"/>
  <c r="D337" i="27" s="1"/>
  <c r="D335" i="26"/>
  <c r="D335" i="27" s="1"/>
  <c r="D334" i="26"/>
  <c r="D334" i="27" s="1"/>
  <c r="D331" i="26"/>
  <c r="D331" i="27" s="1"/>
  <c r="D330" i="26"/>
  <c r="D330" i="27" s="1"/>
  <c r="D329" i="26"/>
  <c r="D329" i="27" s="1"/>
  <c r="D328" i="26"/>
  <c r="D328" i="27" s="1"/>
  <c r="D327" i="26"/>
  <c r="D327" i="27" s="1"/>
  <c r="D326" i="26"/>
  <c r="D326" i="27" s="1"/>
  <c r="D325" i="26"/>
  <c r="D325" i="27" s="1"/>
  <c r="D324" i="26"/>
  <c r="D324" i="27" s="1"/>
  <c r="D322" i="26"/>
  <c r="D322" i="27" s="1"/>
  <c r="D321" i="26"/>
  <c r="D321" i="27" s="1"/>
  <c r="D320" i="26"/>
  <c r="D320" i="27" s="1"/>
  <c r="D318" i="26"/>
  <c r="D318" i="27" s="1"/>
  <c r="D317" i="26"/>
  <c r="D317" i="27" s="1"/>
  <c r="D316" i="26"/>
  <c r="D316" i="27" s="1"/>
  <c r="D315" i="26"/>
  <c r="D315" i="27" s="1"/>
  <c r="D314" i="26"/>
  <c r="D314" i="27" s="1"/>
  <c r="D313" i="26"/>
  <c r="D313" i="27" s="1"/>
  <c r="D311" i="26"/>
  <c r="D311" i="27" s="1"/>
  <c r="D310" i="26"/>
  <c r="D310" i="27" s="1"/>
  <c r="D308" i="26"/>
  <c r="D308" i="27" s="1"/>
  <c r="D307" i="26"/>
  <c r="D307" i="27" s="1"/>
  <c r="D306" i="26"/>
  <c r="D306" i="27" s="1"/>
  <c r="D305" i="26"/>
  <c r="D305" i="27" s="1"/>
  <c r="D304" i="26"/>
  <c r="D304" i="27" s="1"/>
  <c r="D303" i="26"/>
  <c r="D303" i="27" s="1"/>
  <c r="D302" i="26"/>
  <c r="D302" i="27" s="1"/>
  <c r="D300" i="26"/>
  <c r="D300" i="27" s="1"/>
  <c r="D299" i="26"/>
  <c r="D299" i="27" s="1"/>
  <c r="D298" i="26"/>
  <c r="D298" i="27" s="1"/>
  <c r="D297" i="26"/>
  <c r="D297" i="27" s="1"/>
  <c r="D296" i="26"/>
  <c r="D296" i="27" s="1"/>
  <c r="D295" i="26"/>
  <c r="D295" i="27" s="1"/>
  <c r="D294" i="26"/>
  <c r="D294" i="27" s="1"/>
  <c r="D292" i="26"/>
  <c r="D292" i="27" s="1"/>
  <c r="D291" i="26"/>
  <c r="D291" i="27" s="1"/>
  <c r="D290" i="26"/>
  <c r="D290" i="27" s="1"/>
  <c r="D289" i="26"/>
  <c r="D289" i="27" s="1"/>
  <c r="D288" i="26"/>
  <c r="D288" i="27" s="1"/>
  <c r="D287" i="26"/>
  <c r="D287" i="27" s="1"/>
  <c r="D286" i="26"/>
  <c r="D286" i="27" s="1"/>
  <c r="D283" i="26"/>
  <c r="D283" i="27" s="1"/>
  <c r="D282" i="26"/>
  <c r="D282" i="27" s="1"/>
  <c r="D281" i="26"/>
  <c r="D281" i="27" s="1"/>
  <c r="D280" i="26"/>
  <c r="D280" i="27" s="1"/>
  <c r="D278" i="26"/>
  <c r="D278" i="27" s="1"/>
  <c r="D277" i="26"/>
  <c r="D277" i="27" s="1"/>
  <c r="D276" i="26"/>
  <c r="D276" i="27" s="1"/>
  <c r="D275" i="26"/>
  <c r="D275" i="27" s="1"/>
  <c r="D274" i="26"/>
  <c r="D274" i="27" s="1"/>
  <c r="D272" i="26"/>
  <c r="D272" i="27" s="1"/>
  <c r="D271" i="26"/>
  <c r="D271" i="27" s="1"/>
  <c r="D270" i="26"/>
  <c r="D270" i="27" s="1"/>
  <c r="D269" i="26"/>
  <c r="D269" i="27" s="1"/>
  <c r="D268" i="26"/>
  <c r="D268" i="27" s="1"/>
  <c r="D267" i="26"/>
  <c r="D267" i="27" s="1"/>
  <c r="D265" i="26"/>
  <c r="D265" i="27" s="1"/>
  <c r="D264" i="26"/>
  <c r="D264" i="27" s="1"/>
  <c r="D263" i="26"/>
  <c r="D263" i="27" s="1"/>
  <c r="D262" i="26"/>
  <c r="D262" i="27" s="1"/>
  <c r="D261" i="26"/>
  <c r="D261" i="27" s="1"/>
  <c r="D259" i="26"/>
  <c r="D259" i="27" s="1"/>
  <c r="D258" i="26"/>
  <c r="D258" i="27" s="1"/>
  <c r="D257" i="26"/>
  <c r="D257" i="27" s="1"/>
  <c r="D256" i="26"/>
  <c r="D256" i="27" s="1"/>
  <c r="D255" i="26"/>
  <c r="D255" i="27" s="1"/>
  <c r="D253" i="26"/>
  <c r="D253" i="27" s="1"/>
  <c r="D252" i="26"/>
  <c r="D252" i="27" s="1"/>
  <c r="D251" i="26"/>
  <c r="D251" i="27" s="1"/>
  <c r="D249" i="26"/>
  <c r="D249" i="27" s="1"/>
  <c r="D248" i="26"/>
  <c r="D248" i="27" s="1"/>
  <c r="D247" i="26"/>
  <c r="D247" i="27" s="1"/>
  <c r="D246" i="26"/>
  <c r="D246" i="27" s="1"/>
  <c r="D244" i="26"/>
  <c r="D244" i="27" s="1"/>
  <c r="D243" i="26"/>
  <c r="D243" i="27" s="1"/>
  <c r="D242" i="26"/>
  <c r="D242" i="27" s="1"/>
  <c r="D241" i="26"/>
  <c r="D241" i="27" s="1"/>
  <c r="D239" i="26"/>
  <c r="D239" i="27" s="1"/>
  <c r="D238" i="26"/>
  <c r="D238" i="27" s="1"/>
  <c r="D237" i="26"/>
  <c r="D237" i="27" s="1"/>
  <c r="D236" i="26"/>
  <c r="D236" i="27" s="1"/>
  <c r="D235" i="26"/>
  <c r="D235" i="27" s="1"/>
  <c r="D233" i="26"/>
  <c r="D233" i="27" s="1"/>
  <c r="D232" i="26"/>
  <c r="D232" i="27" s="1"/>
  <c r="D231" i="26"/>
  <c r="D231" i="27" s="1"/>
  <c r="D230" i="26"/>
  <c r="D230" i="27" s="1"/>
  <c r="D229" i="26"/>
  <c r="D229" i="27" s="1"/>
  <c r="D228" i="26"/>
  <c r="D228" i="27" s="1"/>
  <c r="D227" i="26"/>
  <c r="D227" i="27" s="1"/>
  <c r="D226" i="26"/>
  <c r="D226" i="27" s="1"/>
  <c r="D225" i="26"/>
  <c r="D225" i="27" s="1"/>
  <c r="D224" i="26"/>
  <c r="D224" i="27" s="1"/>
  <c r="D222" i="26"/>
  <c r="D222" i="27" s="1"/>
  <c r="D221" i="26"/>
  <c r="D221" i="27" s="1"/>
  <c r="D220" i="26"/>
  <c r="D220" i="27" s="1"/>
  <c r="D219" i="26"/>
  <c r="D219" i="27" s="1"/>
  <c r="D218" i="26"/>
  <c r="D218" i="27" s="1"/>
  <c r="D217" i="26"/>
  <c r="D217" i="27" s="1"/>
  <c r="D216" i="26"/>
  <c r="D216" i="27" s="1"/>
  <c r="D214" i="26"/>
  <c r="D214" i="27" s="1"/>
  <c r="D213" i="26"/>
  <c r="D213" i="27" s="1"/>
  <c r="D212" i="26"/>
  <c r="D212" i="27" s="1"/>
  <c r="D210" i="26"/>
  <c r="D210" i="27" s="1"/>
  <c r="D209" i="26"/>
  <c r="D209" i="27" s="1"/>
  <c r="D208" i="26"/>
  <c r="D208" i="27" s="1"/>
  <c r="D207" i="26"/>
  <c r="D207" i="27" s="1"/>
  <c r="D206" i="26"/>
  <c r="D206" i="27" s="1"/>
  <c r="D205" i="26"/>
  <c r="D205" i="27" s="1"/>
  <c r="D200" i="26"/>
  <c r="D200" i="27" s="1"/>
  <c r="D199" i="26"/>
  <c r="D199" i="27" s="1"/>
  <c r="D198" i="26"/>
  <c r="D198" i="27" s="1"/>
  <c r="D197" i="26"/>
  <c r="D197" i="27" s="1"/>
  <c r="D196" i="26"/>
  <c r="D196" i="27" s="1"/>
  <c r="D195" i="26"/>
  <c r="D195" i="27" s="1"/>
  <c r="D194" i="26"/>
  <c r="D194" i="27" s="1"/>
  <c r="D192" i="26"/>
  <c r="D192" i="27" s="1"/>
  <c r="D191" i="26"/>
  <c r="D191" i="27" s="1"/>
  <c r="D190" i="26"/>
  <c r="D190" i="27" s="1"/>
  <c r="D189" i="26"/>
  <c r="D189" i="27" s="1"/>
  <c r="D188" i="26"/>
  <c r="D188" i="27" s="1"/>
  <c r="D187" i="26"/>
  <c r="D187" i="27" s="1"/>
  <c r="D185" i="26"/>
  <c r="D185" i="27" s="1"/>
  <c r="D183" i="26"/>
  <c r="D183" i="27" s="1"/>
  <c r="D182" i="26"/>
  <c r="D182" i="27" s="1"/>
  <c r="D181" i="26"/>
  <c r="D181" i="27" s="1"/>
  <c r="D180" i="26"/>
  <c r="D180" i="27" s="1"/>
  <c r="D179" i="26"/>
  <c r="D179" i="27" s="1"/>
  <c r="D178" i="26"/>
  <c r="D178" i="27" s="1"/>
  <c r="D177" i="26"/>
  <c r="D177" i="27" s="1"/>
  <c r="D176" i="26"/>
  <c r="D176" i="27" s="1"/>
  <c r="D174" i="26"/>
  <c r="D174" i="27" s="1"/>
  <c r="D173" i="26"/>
  <c r="D173" i="27" s="1"/>
  <c r="D172" i="26"/>
  <c r="D172" i="27" s="1"/>
  <c r="D170" i="26"/>
  <c r="D170" i="27" s="1"/>
  <c r="D169" i="26"/>
  <c r="D169" i="27" s="1"/>
  <c r="D168" i="26"/>
  <c r="D168" i="27" s="1"/>
  <c r="D166" i="26"/>
  <c r="D166" i="27" s="1"/>
  <c r="D165" i="26"/>
  <c r="D165" i="27" s="1"/>
  <c r="D164" i="26"/>
  <c r="D164" i="27" s="1"/>
  <c r="D158" i="26"/>
  <c r="D158" i="27" s="1"/>
  <c r="D157" i="26"/>
  <c r="D157" i="27" s="1"/>
  <c r="D156" i="26"/>
  <c r="D156" i="27" s="1"/>
  <c r="D154" i="26"/>
  <c r="D154" i="27" s="1"/>
  <c r="D153" i="26"/>
  <c r="D153" i="27" s="1"/>
  <c r="D152" i="26"/>
  <c r="D152" i="27" s="1"/>
  <c r="D151" i="26"/>
  <c r="D151" i="27" s="1"/>
  <c r="D150" i="26"/>
  <c r="D150" i="27" s="1"/>
  <c r="D149" i="26"/>
  <c r="D149" i="27" s="1"/>
  <c r="D148" i="26"/>
  <c r="D148" i="27" s="1"/>
  <c r="D146" i="26"/>
  <c r="D146" i="27" s="1"/>
  <c r="D145" i="26"/>
  <c r="D145" i="27" s="1"/>
  <c r="D144" i="26"/>
  <c r="D144" i="27" s="1"/>
  <c r="D142" i="26"/>
  <c r="D142" i="27" s="1"/>
  <c r="D141" i="26"/>
  <c r="D141" i="27" s="1"/>
  <c r="D140" i="26"/>
  <c r="D140" i="27" s="1"/>
  <c r="D139" i="26"/>
  <c r="D139" i="27" s="1"/>
  <c r="D138" i="26"/>
  <c r="D138" i="27" s="1"/>
  <c r="D135" i="26"/>
  <c r="D135" i="27" s="1"/>
  <c r="D134" i="26"/>
  <c r="D134" i="27" s="1"/>
  <c r="D133" i="26"/>
  <c r="D133" i="27" s="1"/>
  <c r="D131" i="26"/>
  <c r="D131" i="27" s="1"/>
  <c r="D130" i="26"/>
  <c r="D130" i="27" s="1"/>
  <c r="D129" i="26"/>
  <c r="D129" i="27" s="1"/>
  <c r="D128" i="26"/>
  <c r="D128" i="27" s="1"/>
  <c r="D126" i="26"/>
  <c r="D126" i="27" s="1"/>
  <c r="D125" i="26"/>
  <c r="D125" i="27" s="1"/>
  <c r="D123" i="26"/>
  <c r="D123" i="27" s="1"/>
  <c r="D121" i="26"/>
  <c r="D121" i="27" s="1"/>
  <c r="D120" i="26"/>
  <c r="D120" i="27" s="1"/>
  <c r="D119" i="26"/>
  <c r="D119" i="27" s="1"/>
  <c r="D118" i="26"/>
  <c r="D118" i="27" s="1"/>
  <c r="D117" i="26"/>
  <c r="D117" i="27" s="1"/>
  <c r="D116" i="26"/>
  <c r="D116" i="27" s="1"/>
  <c r="D115" i="26"/>
  <c r="D115" i="27" s="1"/>
  <c r="D113" i="26"/>
  <c r="D113" i="27" s="1"/>
  <c r="D112" i="26"/>
  <c r="D112" i="27" s="1"/>
  <c r="D111" i="26"/>
  <c r="D111" i="27" s="1"/>
  <c r="D110" i="26"/>
  <c r="D110" i="27" s="1"/>
  <c r="D109" i="26"/>
  <c r="D109" i="27" s="1"/>
  <c r="D108" i="26"/>
  <c r="D108" i="27" s="1"/>
  <c r="D106" i="26"/>
  <c r="D106" i="27" s="1"/>
  <c r="D105" i="26"/>
  <c r="D105" i="27" s="1"/>
  <c r="D104" i="26"/>
  <c r="D104" i="27" s="1"/>
  <c r="D103" i="26"/>
  <c r="D103" i="27" s="1"/>
  <c r="D102" i="26"/>
  <c r="D102" i="27" s="1"/>
  <c r="D100" i="26"/>
  <c r="D100" i="27" s="1"/>
  <c r="D99" i="26"/>
  <c r="D99" i="27" s="1"/>
  <c r="D98" i="26"/>
  <c r="D98" i="27" s="1"/>
  <c r="D97" i="26"/>
  <c r="D97" i="27" s="1"/>
  <c r="D96" i="26"/>
  <c r="D96" i="27" s="1"/>
  <c r="D95" i="26"/>
  <c r="D95" i="27" s="1"/>
  <c r="D94" i="26"/>
  <c r="D94" i="27" s="1"/>
  <c r="D93" i="26"/>
  <c r="D93" i="27" s="1"/>
  <c r="D92" i="26"/>
  <c r="D92" i="27" s="1"/>
  <c r="D91" i="26"/>
  <c r="D91" i="27" s="1"/>
  <c r="D90" i="26"/>
  <c r="D90" i="27" s="1"/>
  <c r="D89" i="26"/>
  <c r="D89" i="27" s="1"/>
  <c r="D88" i="26"/>
  <c r="D88" i="27" s="1"/>
  <c r="D87" i="26"/>
  <c r="D87" i="27" s="1"/>
  <c r="D85" i="26"/>
  <c r="D85" i="27" s="1"/>
  <c r="D84" i="26"/>
  <c r="D84" i="27" s="1"/>
  <c r="D83" i="26"/>
  <c r="D83" i="27" s="1"/>
  <c r="D82" i="26"/>
  <c r="D82" i="27" s="1"/>
  <c r="D81" i="26"/>
  <c r="D81" i="27" s="1"/>
  <c r="D80" i="26"/>
  <c r="D80" i="27" s="1"/>
  <c r="D79" i="26"/>
  <c r="D79" i="27" s="1"/>
  <c r="D78" i="26"/>
  <c r="D78" i="27" s="1"/>
  <c r="D77" i="26"/>
  <c r="D77" i="27" s="1"/>
  <c r="D76" i="26"/>
  <c r="D76" i="27" s="1"/>
  <c r="D75" i="26"/>
  <c r="D75" i="27" s="1"/>
  <c r="D74" i="26"/>
  <c r="D74" i="27" s="1"/>
  <c r="D73" i="26"/>
  <c r="D73" i="27" s="1"/>
  <c r="D72" i="26"/>
  <c r="D72" i="27" s="1"/>
  <c r="D71" i="26"/>
  <c r="D71" i="27" s="1"/>
  <c r="D70" i="26"/>
  <c r="D70" i="27" s="1"/>
  <c r="D66" i="26"/>
  <c r="D66" i="27" s="1"/>
  <c r="D65" i="26"/>
  <c r="D65" i="27" s="1"/>
  <c r="D64" i="26"/>
  <c r="D64" i="27" s="1"/>
  <c r="D63" i="26"/>
  <c r="D63" i="27" s="1"/>
  <c r="D62" i="26"/>
  <c r="D62" i="27" s="1"/>
  <c r="D60" i="26"/>
  <c r="D60" i="27" s="1"/>
  <c r="D59" i="26"/>
  <c r="D59" i="27" s="1"/>
  <c r="D57" i="26"/>
  <c r="D57" i="27" s="1"/>
  <c r="D56" i="26"/>
  <c r="D56" i="27" s="1"/>
  <c r="D55" i="26"/>
  <c r="D55" i="27" s="1"/>
  <c r="D54" i="26"/>
  <c r="D54" i="27" s="1"/>
  <c r="D53" i="26"/>
  <c r="D53" i="27" s="1"/>
  <c r="D51" i="26"/>
  <c r="D51" i="27" s="1"/>
  <c r="D50" i="26"/>
  <c r="D50" i="27" s="1"/>
  <c r="D49" i="26"/>
  <c r="D49" i="27" s="1"/>
  <c r="D48" i="26"/>
  <c r="D48" i="27" s="1"/>
  <c r="D47" i="26"/>
  <c r="D47" i="27" s="1"/>
  <c r="D45" i="26"/>
  <c r="D45" i="27" s="1"/>
  <c r="D44" i="26"/>
  <c r="D44" i="27" s="1"/>
  <c r="D42" i="26"/>
  <c r="D42" i="27" s="1"/>
  <c r="D41" i="26"/>
  <c r="D41" i="27" s="1"/>
  <c r="D40" i="26"/>
  <c r="D40" i="27" s="1"/>
  <c r="D39" i="26"/>
  <c r="D39" i="27" s="1"/>
  <c r="D36" i="26"/>
  <c r="D36" i="27" s="1"/>
  <c r="D35" i="26"/>
  <c r="D35" i="27" s="1"/>
  <c r="D34" i="26"/>
  <c r="D34" i="27" s="1"/>
  <c r="D33" i="26"/>
  <c r="D33" i="27" s="1"/>
  <c r="D31" i="26"/>
  <c r="D31" i="27" s="1"/>
  <c r="D30" i="26"/>
  <c r="D30" i="27" s="1"/>
  <c r="X195" i="21" l="1"/>
  <c r="Y195" i="21" s="1"/>
  <c r="W195" i="21"/>
  <c r="T195" i="21"/>
  <c r="U195" i="21" s="1"/>
  <c r="X194" i="21"/>
  <c r="Y194" i="21" s="1"/>
  <c r="W194" i="21"/>
  <c r="T194" i="21"/>
  <c r="U194" i="21" s="1"/>
  <c r="Y1023" i="21" l="1"/>
  <c r="X1023" i="21"/>
  <c r="W1023" i="21"/>
  <c r="T1023" i="21"/>
  <c r="U1023" i="21" s="1"/>
  <c r="Y1022" i="21"/>
  <c r="X1022" i="21"/>
  <c r="W1022" i="21"/>
  <c r="U1022" i="21"/>
  <c r="T1022" i="21"/>
  <c r="X987" i="21"/>
  <c r="Y987" i="21" s="1"/>
  <c r="W987" i="21"/>
  <c r="T987" i="21"/>
  <c r="U987" i="21" s="1"/>
  <c r="X926" i="21"/>
  <c r="Y926" i="21" s="1"/>
  <c r="W926" i="21"/>
  <c r="T926" i="21"/>
  <c r="U926" i="21" s="1"/>
  <c r="X925" i="21"/>
  <c r="Y925" i="21" s="1"/>
  <c r="W925" i="21"/>
  <c r="T925" i="21"/>
  <c r="U925" i="21" s="1"/>
  <c r="X921" i="21"/>
  <c r="Y921" i="21" s="1"/>
  <c r="W921" i="21"/>
  <c r="T921" i="21"/>
  <c r="U921" i="21" s="1"/>
  <c r="Y920" i="21"/>
  <c r="X920" i="21"/>
  <c r="W920" i="21"/>
  <c r="T920" i="21"/>
  <c r="U920" i="21" s="1"/>
  <c r="X916" i="21"/>
  <c r="Y916" i="21" s="1"/>
  <c r="W916" i="21"/>
  <c r="T916" i="21"/>
  <c r="U916" i="21" s="1"/>
  <c r="X915" i="21"/>
  <c r="Y915" i="21" s="1"/>
  <c r="W915" i="21"/>
  <c r="T915" i="21"/>
  <c r="U915" i="21" s="1"/>
  <c r="Y889" i="21"/>
  <c r="X889" i="21"/>
  <c r="W889" i="21"/>
  <c r="T889" i="21"/>
  <c r="U889" i="21" s="1"/>
  <c r="X877" i="21"/>
  <c r="Y877" i="21" s="1"/>
  <c r="W877" i="21"/>
  <c r="T877" i="21"/>
  <c r="U877" i="21" s="1"/>
  <c r="Y855" i="21"/>
  <c r="X855" i="21"/>
  <c r="W855" i="21"/>
  <c r="T855" i="21"/>
  <c r="U855" i="21" s="1"/>
  <c r="Y854" i="21"/>
  <c r="X854" i="21"/>
  <c r="W854" i="21"/>
  <c r="T854" i="21"/>
  <c r="U854" i="21" s="1"/>
  <c r="X853" i="21"/>
  <c r="Y853" i="21" s="1"/>
  <c r="W853" i="21"/>
  <c r="T853" i="21"/>
  <c r="U853" i="21" s="1"/>
  <c r="Y846" i="21"/>
  <c r="X846" i="21"/>
  <c r="W846" i="21"/>
  <c r="T846" i="21"/>
  <c r="U846" i="21" s="1"/>
  <c r="Y845" i="21"/>
  <c r="X845" i="21"/>
  <c r="W845" i="21"/>
  <c r="T845" i="21"/>
  <c r="U845" i="21" s="1"/>
  <c r="Y844" i="21"/>
  <c r="X844" i="21"/>
  <c r="W844" i="21"/>
  <c r="T844" i="21"/>
  <c r="U844" i="21" s="1"/>
  <c r="Y843" i="21"/>
  <c r="X843" i="21"/>
  <c r="W843" i="21"/>
  <c r="T843" i="21"/>
  <c r="U843" i="21" s="1"/>
  <c r="Y842" i="21"/>
  <c r="X842" i="21"/>
  <c r="W842" i="21"/>
  <c r="T842" i="21"/>
  <c r="U842" i="21" s="1"/>
  <c r="Y840" i="21"/>
  <c r="X840" i="21"/>
  <c r="W840" i="21"/>
  <c r="T840" i="21"/>
  <c r="U840" i="21" s="1"/>
  <c r="Y839" i="21"/>
  <c r="X839" i="21"/>
  <c r="W839" i="21"/>
  <c r="T839" i="21"/>
  <c r="U839" i="21" s="1"/>
  <c r="Y838" i="21"/>
  <c r="X838" i="21"/>
  <c r="W838" i="21"/>
  <c r="T838" i="21"/>
  <c r="U838" i="21" s="1"/>
  <c r="Y837" i="21"/>
  <c r="X837" i="21"/>
  <c r="W837" i="21"/>
  <c r="T837" i="21"/>
  <c r="U837" i="21" s="1"/>
  <c r="Y836" i="21"/>
  <c r="X836" i="21"/>
  <c r="W836" i="21"/>
  <c r="T836" i="21"/>
  <c r="U836" i="21" s="1"/>
  <c r="Y835" i="21"/>
  <c r="X835" i="21"/>
  <c r="W835" i="21"/>
  <c r="T835" i="21"/>
  <c r="U835" i="21" s="1"/>
  <c r="X834" i="21"/>
  <c r="Y834" i="21" s="1"/>
  <c r="W834" i="21"/>
  <c r="T834" i="21"/>
  <c r="U834" i="21" s="1"/>
  <c r="Y833" i="21"/>
  <c r="X833" i="21"/>
  <c r="W833" i="21"/>
  <c r="T833" i="21"/>
  <c r="U833" i="21" s="1"/>
  <c r="X777" i="21"/>
  <c r="Y777" i="21" s="1"/>
  <c r="W777" i="21"/>
  <c r="T777" i="21"/>
  <c r="U777" i="21" s="1"/>
  <c r="X746" i="21"/>
  <c r="Y746" i="21" s="1"/>
  <c r="W746" i="21"/>
  <c r="T746" i="21"/>
  <c r="U746" i="21" s="1"/>
  <c r="X741" i="21"/>
  <c r="Y741" i="21" s="1"/>
  <c r="W741" i="21"/>
  <c r="T741" i="21"/>
  <c r="U741" i="21" s="1"/>
  <c r="Y739" i="21"/>
  <c r="X739" i="21"/>
  <c r="W739" i="21"/>
  <c r="U739" i="21"/>
  <c r="T739" i="21"/>
  <c r="X736" i="21"/>
  <c r="Y736" i="21" s="1"/>
  <c r="W736" i="21"/>
  <c r="T736" i="21"/>
  <c r="U736" i="21" s="1"/>
  <c r="Y728" i="21"/>
  <c r="X728" i="21"/>
  <c r="W728" i="21"/>
  <c r="T728" i="21"/>
  <c r="U728" i="21" s="1"/>
  <c r="Y727" i="21"/>
  <c r="X727" i="21"/>
  <c r="W727" i="21"/>
  <c r="T727" i="21"/>
  <c r="U727" i="21" s="1"/>
  <c r="X704" i="21"/>
  <c r="Y704" i="21" s="1"/>
  <c r="W704" i="21"/>
  <c r="T704" i="21"/>
  <c r="U704" i="21" s="1"/>
  <c r="X703" i="21"/>
  <c r="Y703" i="21" s="1"/>
  <c r="W703" i="21"/>
  <c r="T703" i="21"/>
  <c r="U703" i="21" s="1"/>
  <c r="X702" i="21"/>
  <c r="Y702" i="21" s="1"/>
  <c r="W702" i="21"/>
  <c r="T702" i="21"/>
  <c r="U702" i="21" s="1"/>
  <c r="X701" i="21"/>
  <c r="Y701" i="21" s="1"/>
  <c r="W701" i="21"/>
  <c r="T701" i="21"/>
  <c r="U701" i="21" s="1"/>
  <c r="X700" i="21"/>
  <c r="Y700" i="21" s="1"/>
  <c r="W700" i="21"/>
  <c r="T700" i="21"/>
  <c r="U700" i="21" s="1"/>
  <c r="X699" i="21"/>
  <c r="Y699" i="21" s="1"/>
  <c r="W699" i="21"/>
  <c r="T699" i="21"/>
  <c r="U699" i="21" s="1"/>
  <c r="X698" i="21"/>
  <c r="Y698" i="21" s="1"/>
  <c r="W698" i="21"/>
  <c r="T698" i="21"/>
  <c r="U698" i="21" s="1"/>
  <c r="X697" i="21"/>
  <c r="Y697" i="21" s="1"/>
  <c r="W697" i="21"/>
  <c r="T697" i="21"/>
  <c r="U697" i="21" s="1"/>
  <c r="X696" i="21"/>
  <c r="Y696" i="21" s="1"/>
  <c r="W696" i="21"/>
  <c r="T696" i="21"/>
  <c r="U696" i="21" s="1"/>
  <c r="X695" i="21"/>
  <c r="Y695" i="21" s="1"/>
  <c r="W695" i="21"/>
  <c r="T695" i="21"/>
  <c r="U695" i="21" s="1"/>
  <c r="X694" i="21"/>
  <c r="Y694" i="21" s="1"/>
  <c r="W694" i="21"/>
  <c r="T694" i="21"/>
  <c r="U694" i="21" s="1"/>
  <c r="X693" i="21"/>
  <c r="Y693" i="21" s="1"/>
  <c r="W693" i="21"/>
  <c r="T693" i="21"/>
  <c r="U693" i="21" s="1"/>
  <c r="X692" i="21"/>
  <c r="Y692" i="21" s="1"/>
  <c r="W692" i="21"/>
  <c r="U692" i="21"/>
  <c r="T692" i="21"/>
  <c r="X691" i="21"/>
  <c r="Y691" i="21" s="1"/>
  <c r="W691" i="21"/>
  <c r="T691" i="21"/>
  <c r="U691" i="21" s="1"/>
  <c r="X387" i="21"/>
  <c r="Y387" i="21" s="1"/>
  <c r="W387" i="21"/>
  <c r="T387" i="21"/>
  <c r="U387" i="21" s="1"/>
  <c r="Y340" i="21"/>
  <c r="X340" i="21"/>
  <c r="W340" i="21"/>
  <c r="U340" i="21"/>
  <c r="T340" i="21"/>
  <c r="Y339" i="21"/>
  <c r="X339" i="21"/>
  <c r="W339" i="21"/>
  <c r="U339" i="21"/>
  <c r="T339" i="21"/>
  <c r="Y241" i="21"/>
  <c r="X241" i="21"/>
  <c r="W241" i="21"/>
  <c r="T241" i="21"/>
  <c r="U241" i="21" s="1"/>
  <c r="Y240" i="21"/>
  <c r="X240" i="21"/>
  <c r="W240" i="21"/>
  <c r="T240" i="21"/>
  <c r="U240" i="21" s="1"/>
  <c r="Y187" i="21"/>
  <c r="X187" i="21"/>
  <c r="W187" i="21"/>
  <c r="U187" i="21"/>
  <c r="T187" i="21"/>
  <c r="Y190" i="21"/>
  <c r="X190" i="21"/>
  <c r="W190" i="21"/>
  <c r="T190" i="21"/>
  <c r="U190" i="21" s="1"/>
  <c r="Y189" i="21"/>
  <c r="X189" i="21"/>
  <c r="W189" i="21"/>
  <c r="T189" i="21"/>
  <c r="U189" i="21" s="1"/>
  <c r="Y188" i="21"/>
  <c r="X188" i="21"/>
  <c r="W188" i="21"/>
  <c r="T188" i="21"/>
  <c r="U188" i="21" s="1"/>
  <c r="Y186" i="21"/>
  <c r="X186" i="21"/>
  <c r="W186" i="21"/>
  <c r="U186" i="21"/>
  <c r="T186" i="21"/>
  <c r="X185" i="21"/>
  <c r="Y185" i="21" s="1"/>
  <c r="W185" i="21"/>
  <c r="T185" i="21"/>
  <c r="U185" i="21" s="1"/>
  <c r="X184" i="21"/>
  <c r="Y184" i="21" s="1"/>
  <c r="W184" i="21"/>
  <c r="U184" i="21"/>
  <c r="T184" i="21"/>
  <c r="X183" i="21"/>
  <c r="Y183" i="21" s="1"/>
  <c r="W183" i="21"/>
  <c r="T183" i="21"/>
  <c r="U183" i="21" s="1"/>
  <c r="Y182" i="21"/>
  <c r="X182" i="21"/>
  <c r="W182" i="21"/>
  <c r="T182" i="21"/>
  <c r="U182" i="21" s="1"/>
  <c r="X181" i="21"/>
  <c r="Y181" i="21" s="1"/>
  <c r="W181" i="21"/>
  <c r="T181" i="21"/>
  <c r="U181" i="21" s="1"/>
  <c r="Y180" i="21"/>
  <c r="X180" i="21"/>
  <c r="W180" i="21"/>
  <c r="U180" i="21"/>
  <c r="T180" i="21"/>
  <c r="X119" i="21"/>
  <c r="Y119" i="21" s="1"/>
  <c r="W119" i="21"/>
  <c r="T119" i="21"/>
  <c r="U119" i="21" s="1"/>
  <c r="Y118" i="21"/>
  <c r="X118" i="21"/>
  <c r="W118" i="21"/>
  <c r="T118" i="21"/>
  <c r="U118" i="21" s="1"/>
  <c r="Y13" i="21"/>
  <c r="X13" i="21"/>
  <c r="W13" i="21"/>
  <c r="T13" i="21"/>
  <c r="U13" i="21" s="1"/>
  <c r="D584" i="26" l="1"/>
  <c r="D584" i="27" s="1"/>
  <c r="D516" i="26"/>
  <c r="D516" i="27" s="1"/>
  <c r="D505" i="26"/>
  <c r="D505" i="27" s="1"/>
  <c r="D441" i="26"/>
  <c r="D426" i="26"/>
  <c r="D426" i="27" s="1"/>
  <c r="D404" i="26"/>
  <c r="D404" i="27" s="1"/>
  <c r="D399" i="26"/>
  <c r="D399" i="27" s="1"/>
  <c r="D363" i="26"/>
  <c r="D363" i="27" s="1"/>
  <c r="D312" i="26"/>
  <c r="D312" i="27" s="1"/>
  <c r="D440" i="26" l="1"/>
  <c r="D440" i="27" s="1"/>
  <c r="D441" i="27"/>
  <c r="D336" i="26"/>
  <c r="D336" i="27" s="1"/>
  <c r="D349" i="26"/>
  <c r="D349" i="27" s="1"/>
  <c r="D380" i="26"/>
  <c r="D380" i="27" s="1"/>
  <c r="D171" i="26"/>
  <c r="D171" i="27" s="1"/>
  <c r="D319" i="26"/>
  <c r="D417" i="26"/>
  <c r="D417" i="27" s="1"/>
  <c r="D101" i="26"/>
  <c r="D211" i="26"/>
  <c r="D211" i="27" s="1"/>
  <c r="D323" i="26"/>
  <c r="D323" i="27" s="1"/>
  <c r="D422" i="26"/>
  <c r="D433" i="26"/>
  <c r="D445" i="26"/>
  <c r="D445" i="27" s="1"/>
  <c r="D475" i="26"/>
  <c r="D475" i="27" s="1"/>
  <c r="D482" i="26"/>
  <c r="D482" i="27" s="1"/>
  <c r="D495" i="26"/>
  <c r="D495" i="27" s="1"/>
  <c r="D550" i="26"/>
  <c r="D550" i="27" s="1"/>
  <c r="D132" i="26"/>
  <c r="D132" i="27" s="1"/>
  <c r="D143" i="26"/>
  <c r="D143" i="27" s="1"/>
  <c r="D167" i="26"/>
  <c r="D107" i="26"/>
  <c r="D107" i="27" s="1"/>
  <c r="D137" i="26"/>
  <c r="D175" i="26"/>
  <c r="D175" i="27" s="1"/>
  <c r="D223" i="26"/>
  <c r="D240" i="26"/>
  <c r="D240" i="27" s="1"/>
  <c r="D260" i="26"/>
  <c r="D260" i="27" s="1"/>
  <c r="D279" i="26"/>
  <c r="D279" i="27" s="1"/>
  <c r="D301" i="26"/>
  <c r="D301" i="27" s="1"/>
  <c r="D567" i="26"/>
  <c r="D555" i="26"/>
  <c r="D46" i="26"/>
  <c r="D46" i="27" s="1"/>
  <c r="D127" i="26"/>
  <c r="D127" i="27" s="1"/>
  <c r="D266" i="26"/>
  <c r="D266" i="27" s="1"/>
  <c r="D285" i="26"/>
  <c r="D466" i="26"/>
  <c r="D466" i="27" s="1"/>
  <c r="D525" i="26"/>
  <c r="D535" i="26"/>
  <c r="D579" i="26"/>
  <c r="D52" i="26"/>
  <c r="D52" i="27" s="1"/>
  <c r="D147" i="26"/>
  <c r="D147" i="27" s="1"/>
  <c r="D193" i="26"/>
  <c r="D193" i="27" s="1"/>
  <c r="D370" i="26"/>
  <c r="D370" i="27" s="1"/>
  <c r="D395" i="26"/>
  <c r="D395" i="27" s="1"/>
  <c r="D413" i="26"/>
  <c r="D413" i="27" s="1"/>
  <c r="D449" i="26"/>
  <c r="D449" i="27" s="1"/>
  <c r="D61" i="26"/>
  <c r="D61" i="27" s="1"/>
  <c r="D58" i="26"/>
  <c r="D58" i="27" s="1"/>
  <c r="D114" i="26"/>
  <c r="D114" i="27" s="1"/>
  <c r="D124" i="26"/>
  <c r="D124" i="27" s="1"/>
  <c r="D155" i="26"/>
  <c r="D155" i="27" s="1"/>
  <c r="D234" i="26"/>
  <c r="D234" i="27" s="1"/>
  <c r="D254" i="26"/>
  <c r="D273" i="26"/>
  <c r="D273" i="27" s="1"/>
  <c r="D293" i="26"/>
  <c r="D293" i="27" s="1"/>
  <c r="D346" i="26"/>
  <c r="D346" i="27" s="1"/>
  <c r="D356" i="26"/>
  <c r="D367" i="26"/>
  <c r="D367" i="27" s="1"/>
  <c r="D383" i="26"/>
  <c r="D383" i="27" s="1"/>
  <c r="D391" i="26"/>
  <c r="D391" i="27" s="1"/>
  <c r="D408" i="26"/>
  <c r="D458" i="26"/>
  <c r="D499" i="26"/>
  <c r="D499" i="27" s="1"/>
  <c r="D509" i="26"/>
  <c r="D509" i="27" s="1"/>
  <c r="D438" i="26"/>
  <c r="D438" i="27" s="1"/>
  <c r="D245" i="26"/>
  <c r="D245" i="27" s="1"/>
  <c r="D204" i="26"/>
  <c r="D184" i="26"/>
  <c r="D184" i="27" s="1"/>
  <c r="D69" i="26"/>
  <c r="D69" i="27" s="1"/>
  <c r="D43" i="26"/>
  <c r="D43" i="27" s="1"/>
  <c r="D38" i="26"/>
  <c r="D38" i="27" s="1"/>
  <c r="D32" i="26"/>
  <c r="D215" i="26" l="1"/>
  <c r="D215" i="27" s="1"/>
  <c r="D223" i="27"/>
  <c r="D29" i="26"/>
  <c r="D32" i="27"/>
  <c r="D588" i="26"/>
  <c r="D588" i="27" s="1"/>
  <c r="D579" i="27"/>
  <c r="D553" i="26"/>
  <c r="D553" i="27" s="1"/>
  <c r="D555" i="27"/>
  <c r="D136" i="26"/>
  <c r="D136" i="27" s="1"/>
  <c r="D137" i="27"/>
  <c r="D309" i="26"/>
  <c r="D309" i="27" s="1"/>
  <c r="D319" i="27"/>
  <c r="D448" i="26"/>
  <c r="D448" i="27" s="1"/>
  <c r="D458" i="27"/>
  <c r="D533" i="26"/>
  <c r="D533" i="27" s="1"/>
  <c r="D535" i="27"/>
  <c r="D564" i="26"/>
  <c r="D564" i="27" s="1"/>
  <c r="D567" i="27"/>
  <c r="D403" i="26"/>
  <c r="D403" i="27" s="1"/>
  <c r="D408" i="27"/>
  <c r="D250" i="26"/>
  <c r="D250" i="27" s="1"/>
  <c r="D254" i="27"/>
  <c r="D522" i="26"/>
  <c r="D522" i="27" s="1"/>
  <c r="D525" i="27"/>
  <c r="D163" i="26"/>
  <c r="D163" i="27" s="1"/>
  <c r="D167" i="27"/>
  <c r="D430" i="26"/>
  <c r="D430" i="27" s="1"/>
  <c r="D433" i="27"/>
  <c r="D284" i="26"/>
  <c r="D284" i="27" s="1"/>
  <c r="D285" i="27"/>
  <c r="D421" i="26"/>
  <c r="D421" i="27" s="1"/>
  <c r="D422" i="27"/>
  <c r="D203" i="26"/>
  <c r="D203" i="27" s="1"/>
  <c r="D204" i="27"/>
  <c r="D353" i="26"/>
  <c r="D353" i="27" s="1"/>
  <c r="D356" i="27"/>
  <c r="D86" i="26"/>
  <c r="D86" i="27" s="1"/>
  <c r="D101" i="27"/>
  <c r="D390" i="26"/>
  <c r="D378" i="26"/>
  <c r="D378" i="27" s="1"/>
  <c r="D333" i="26"/>
  <c r="D465" i="26"/>
  <c r="D465" i="27" s="1"/>
  <c r="D412" i="26"/>
  <c r="D412" i="27" s="1"/>
  <c r="D512" i="26"/>
  <c r="D512" i="27" s="1"/>
  <c r="D37" i="26"/>
  <c r="D122" i="26" l="1"/>
  <c r="D122" i="27" s="1"/>
  <c r="D202" i="26"/>
  <c r="D202" i="27" s="1"/>
  <c r="D162" i="26"/>
  <c r="D161" i="26" s="1"/>
  <c r="D161" i="27" s="1"/>
  <c r="D68" i="26"/>
  <c r="D67" i="26" s="1"/>
  <c r="D67" i="27" s="1"/>
  <c r="D389" i="26"/>
  <c r="D389" i="27" s="1"/>
  <c r="D390" i="27"/>
  <c r="D520" i="26"/>
  <c r="D549" i="26"/>
  <c r="D28" i="26"/>
  <c r="D28" i="27" s="1"/>
  <c r="D29" i="27"/>
  <c r="D37" i="27"/>
  <c r="D332" i="26"/>
  <c r="D332" i="27" s="1"/>
  <c r="D333" i="27"/>
  <c r="D201" i="26" l="1"/>
  <c r="D201" i="27" s="1"/>
  <c r="D68" i="27"/>
  <c r="D162" i="27"/>
  <c r="D27" i="26"/>
  <c r="D27" i="27" s="1"/>
  <c r="D388" i="26"/>
  <c r="D388" i="27" s="1"/>
  <c r="D546" i="26"/>
  <c r="D549" i="27"/>
  <c r="D518" i="26"/>
  <c r="D520" i="27"/>
  <c r="X1042" i="21"/>
  <c r="Y1042" i="21" s="1"/>
  <c r="W1042" i="21"/>
  <c r="T1042" i="21"/>
  <c r="U1042" i="21" s="1"/>
  <c r="D159" i="26" l="1"/>
  <c r="D159" i="27" s="1"/>
  <c r="D544" i="26"/>
  <c r="D544" i="27" s="1"/>
  <c r="D546" i="27"/>
  <c r="D493" i="26"/>
  <c r="D518" i="27"/>
  <c r="D576" i="26" l="1"/>
  <c r="D576" i="27" s="1"/>
  <c r="D493" i="27"/>
  <c r="X1075" i="21"/>
  <c r="Y1075" i="21" s="1"/>
  <c r="X1074" i="21"/>
  <c r="Y1074" i="21" s="1"/>
  <c r="X1073" i="21"/>
  <c r="Y1073" i="21" s="1"/>
  <c r="X1072" i="21"/>
  <c r="Y1072" i="21" s="1"/>
  <c r="X1071" i="21"/>
  <c r="Y1071" i="21" s="1"/>
  <c r="X1070" i="21"/>
  <c r="Y1070" i="21" s="1"/>
  <c r="Y1069" i="21"/>
  <c r="X1069" i="21"/>
  <c r="Y1068" i="21"/>
  <c r="X1068" i="21"/>
  <c r="Y1067" i="21"/>
  <c r="X1067" i="21"/>
  <c r="Y1066" i="21"/>
  <c r="X1066" i="21"/>
  <c r="X1065" i="21"/>
  <c r="Y1065" i="21" s="1"/>
  <c r="X1064" i="21"/>
  <c r="Y1064" i="21" s="1"/>
  <c r="X1063" i="21"/>
  <c r="Y1063" i="21" s="1"/>
  <c r="X1062" i="21"/>
  <c r="Y1062" i="21" s="1"/>
  <c r="Y1061" i="21"/>
  <c r="X1061" i="21"/>
  <c r="Y1060" i="21"/>
  <c r="X1060" i="21"/>
  <c r="Y1059" i="21"/>
  <c r="X1059" i="21"/>
  <c r="Y1058" i="21"/>
  <c r="X1058" i="21"/>
  <c r="Y1057" i="21"/>
  <c r="X1057" i="21"/>
  <c r="Y1056" i="21"/>
  <c r="X1056" i="21"/>
  <c r="Y1055" i="21"/>
  <c r="X1055" i="21"/>
  <c r="Y1054" i="21"/>
  <c r="X1054" i="21"/>
  <c r="Y1053" i="21"/>
  <c r="X1053" i="21"/>
  <c r="Y1052" i="21"/>
  <c r="X1052" i="21"/>
  <c r="Y1051" i="21"/>
  <c r="X1051" i="21"/>
  <c r="Y1050" i="21"/>
  <c r="X1050" i="21"/>
  <c r="X1049" i="21"/>
  <c r="Y1049" i="21" s="1"/>
  <c r="Y1048" i="21"/>
  <c r="X1048" i="21"/>
  <c r="Y1047" i="21"/>
  <c r="X1047" i="21"/>
  <c r="Y1046" i="21"/>
  <c r="X1046" i="21"/>
  <c r="X1045" i="21"/>
  <c r="Y1045" i="21" s="1"/>
  <c r="Y1044" i="21"/>
  <c r="X1044" i="21"/>
  <c r="X1043" i="21"/>
  <c r="Y1043" i="21" s="1"/>
  <c r="X1041" i="21"/>
  <c r="Y1041" i="21" s="1"/>
  <c r="X1040" i="21"/>
  <c r="Y1040" i="21" s="1"/>
  <c r="X1039" i="21"/>
  <c r="Y1039" i="21" s="1"/>
  <c r="X1038" i="21"/>
  <c r="Y1038" i="21" s="1"/>
  <c r="X1037" i="21"/>
  <c r="Y1037" i="21" s="1"/>
  <c r="X1036" i="21"/>
  <c r="Y1036" i="21" s="1"/>
  <c r="X1035" i="21"/>
  <c r="Y1035" i="21" s="1"/>
  <c r="X1034" i="21"/>
  <c r="Y1034" i="21" s="1"/>
  <c r="X1033" i="21"/>
  <c r="Y1033" i="21" s="1"/>
  <c r="X1032" i="21"/>
  <c r="Y1032" i="21" s="1"/>
  <c r="X1031" i="21"/>
  <c r="Y1031" i="21" s="1"/>
  <c r="X1030" i="21"/>
  <c r="Y1030" i="21" s="1"/>
  <c r="X1029" i="21"/>
  <c r="Y1029" i="21" s="1"/>
  <c r="X1028" i="21"/>
  <c r="Y1028" i="21" s="1"/>
  <c r="X1027" i="21"/>
  <c r="Y1027" i="21" s="1"/>
  <c r="X1026" i="21"/>
  <c r="Y1026" i="21" s="1"/>
  <c r="Y1025" i="21"/>
  <c r="X1025" i="21"/>
  <c r="Y1024" i="21"/>
  <c r="X1024" i="21"/>
  <c r="Y1021" i="21"/>
  <c r="X1021" i="21"/>
  <c r="X1020" i="21"/>
  <c r="Y1020" i="21" s="1"/>
  <c r="X1019" i="21"/>
  <c r="Y1019" i="21" s="1"/>
  <c r="X1018" i="21"/>
  <c r="Y1018" i="21" s="1"/>
  <c r="Y1017" i="21"/>
  <c r="X1017" i="21"/>
  <c r="X1016" i="21"/>
  <c r="Y1016" i="21" s="1"/>
  <c r="X1015" i="21"/>
  <c r="Y1015" i="21" s="1"/>
  <c r="Y1014" i="21"/>
  <c r="X1014" i="21"/>
  <c r="Y1013" i="21"/>
  <c r="X1013" i="21"/>
  <c r="X1012" i="21"/>
  <c r="Y1012" i="21" s="1"/>
  <c r="X1011" i="21"/>
  <c r="Y1011" i="21" s="1"/>
  <c r="X1010" i="21"/>
  <c r="Y1010" i="21" s="1"/>
  <c r="Y1009" i="21"/>
  <c r="X1009" i="21"/>
  <c r="X1008" i="21"/>
  <c r="Y1008" i="21" s="1"/>
  <c r="X1007" i="21"/>
  <c r="Y1007" i="21" s="1"/>
  <c r="X1006" i="21"/>
  <c r="Y1006" i="21" s="1"/>
  <c r="Y1005" i="21"/>
  <c r="X1005" i="21"/>
  <c r="X1004" i="21"/>
  <c r="Y1004" i="21" s="1"/>
  <c r="X1003" i="21"/>
  <c r="Y1003" i="21" s="1"/>
  <c r="X1002" i="21"/>
  <c r="Y1002" i="21" s="1"/>
  <c r="Y1001" i="21"/>
  <c r="X1001" i="21"/>
  <c r="X1000" i="21"/>
  <c r="Y1000" i="21" s="1"/>
  <c r="X999" i="21"/>
  <c r="Y999" i="21" s="1"/>
  <c r="X998" i="21"/>
  <c r="Y998" i="21" s="1"/>
  <c r="X997" i="21"/>
  <c r="Y997" i="21" s="1"/>
  <c r="X996" i="21"/>
  <c r="Y996" i="21" s="1"/>
  <c r="X995" i="21"/>
  <c r="Y995" i="21" s="1"/>
  <c r="X994" i="21"/>
  <c r="Y994" i="21" s="1"/>
  <c r="X993" i="21"/>
  <c r="Y993" i="21" s="1"/>
  <c r="Y992" i="21"/>
  <c r="X992" i="21"/>
  <c r="X991" i="21"/>
  <c r="Y991" i="21" s="1"/>
  <c r="Y990" i="21"/>
  <c r="X990" i="21"/>
  <c r="X989" i="21"/>
  <c r="Y989" i="21" s="1"/>
  <c r="Y988" i="21"/>
  <c r="X988" i="21"/>
  <c r="X986" i="21"/>
  <c r="Y986" i="21" s="1"/>
  <c r="X985" i="21"/>
  <c r="Y985" i="21" s="1"/>
  <c r="X984" i="21"/>
  <c r="Y984" i="21" s="1"/>
  <c r="X983" i="21"/>
  <c r="Y983" i="21" s="1"/>
  <c r="X982" i="21"/>
  <c r="Y982" i="21" s="1"/>
  <c r="X981" i="21"/>
  <c r="Y981" i="21" s="1"/>
  <c r="X980" i="21"/>
  <c r="Y980" i="21" s="1"/>
  <c r="X979" i="21"/>
  <c r="Y979" i="21" s="1"/>
  <c r="X978" i="21"/>
  <c r="Y978" i="21" s="1"/>
  <c r="X977" i="21"/>
  <c r="Y977" i="21" s="1"/>
  <c r="X976" i="21"/>
  <c r="Y976" i="21" s="1"/>
  <c r="X975" i="21"/>
  <c r="Y975" i="21" s="1"/>
  <c r="X974" i="21"/>
  <c r="Y974" i="21" s="1"/>
  <c r="X973" i="21"/>
  <c r="Y973" i="21" s="1"/>
  <c r="X972" i="21"/>
  <c r="Y972" i="21" s="1"/>
  <c r="X971" i="21"/>
  <c r="Y971" i="21" s="1"/>
  <c r="X970" i="21"/>
  <c r="Y970" i="21" s="1"/>
  <c r="X969" i="21"/>
  <c r="Y969" i="21" s="1"/>
  <c r="X968" i="21"/>
  <c r="Y968" i="21" s="1"/>
  <c r="X967" i="21"/>
  <c r="Y967" i="21" s="1"/>
  <c r="X966" i="21"/>
  <c r="Y966" i="21" s="1"/>
  <c r="X965" i="21"/>
  <c r="Y965" i="21" s="1"/>
  <c r="X964" i="21"/>
  <c r="Y964" i="21" s="1"/>
  <c r="X963" i="21"/>
  <c r="Y963" i="21" s="1"/>
  <c r="X962" i="21"/>
  <c r="Y962" i="21" s="1"/>
  <c r="X961" i="21"/>
  <c r="Y961" i="21" s="1"/>
  <c r="X960" i="21"/>
  <c r="Y960" i="21" s="1"/>
  <c r="X959" i="21"/>
  <c r="Y959" i="21" s="1"/>
  <c r="X958" i="21"/>
  <c r="Y958" i="21" s="1"/>
  <c r="X957" i="21"/>
  <c r="Y957" i="21" s="1"/>
  <c r="X956" i="21"/>
  <c r="Y956" i="21" s="1"/>
  <c r="X955" i="21"/>
  <c r="Y955" i="21" s="1"/>
  <c r="X954" i="21"/>
  <c r="Y954" i="21" s="1"/>
  <c r="X953" i="21"/>
  <c r="Y953" i="21" s="1"/>
  <c r="X952" i="21"/>
  <c r="Y952" i="21" s="1"/>
  <c r="X951" i="21"/>
  <c r="Y951" i="21" s="1"/>
  <c r="X950" i="21"/>
  <c r="Y950" i="21" s="1"/>
  <c r="X949" i="21"/>
  <c r="Y949" i="21" s="1"/>
  <c r="X948" i="21"/>
  <c r="Y948" i="21" s="1"/>
  <c r="X947" i="21"/>
  <c r="Y947" i="21" s="1"/>
  <c r="X946" i="21"/>
  <c r="Y946" i="21" s="1"/>
  <c r="X945" i="21"/>
  <c r="Y945" i="21" s="1"/>
  <c r="X944" i="21"/>
  <c r="Y944" i="21" s="1"/>
  <c r="Y943" i="21"/>
  <c r="X943" i="21"/>
  <c r="X942" i="21"/>
  <c r="Y942" i="21" s="1"/>
  <c r="X941" i="21"/>
  <c r="Y941" i="21" s="1"/>
  <c r="X940" i="21"/>
  <c r="Y940" i="21" s="1"/>
  <c r="X939" i="21"/>
  <c r="Y939" i="21" s="1"/>
  <c r="X938" i="21"/>
  <c r="Y938" i="21" s="1"/>
  <c r="X937" i="21"/>
  <c r="Y937" i="21" s="1"/>
  <c r="Y936" i="21"/>
  <c r="X936" i="21"/>
  <c r="X935" i="21"/>
  <c r="Y935" i="21" s="1"/>
  <c r="X934" i="21"/>
  <c r="Y934" i="21" s="1"/>
  <c r="Y933" i="21"/>
  <c r="X933" i="21"/>
  <c r="Y932" i="21"/>
  <c r="X932" i="21"/>
  <c r="Y931" i="21"/>
  <c r="X931" i="21"/>
  <c r="X930" i="21"/>
  <c r="Y930" i="21" s="1"/>
  <c r="Y929" i="21"/>
  <c r="X929" i="21"/>
  <c r="X928" i="21"/>
  <c r="Y928" i="21" s="1"/>
  <c r="X927" i="21"/>
  <c r="Y927" i="21" s="1"/>
  <c r="Y924" i="21"/>
  <c r="X924" i="21"/>
  <c r="Y923" i="21"/>
  <c r="X923" i="21"/>
  <c r="X922" i="21"/>
  <c r="Y922" i="21" s="1"/>
  <c r="X919" i="21"/>
  <c r="Y919" i="21" s="1"/>
  <c r="X918" i="21"/>
  <c r="Y918" i="21" s="1"/>
  <c r="X917" i="21"/>
  <c r="Y917" i="21" s="1"/>
  <c r="X914" i="21"/>
  <c r="Y914" i="21" s="1"/>
  <c r="X913" i="21"/>
  <c r="Y913" i="21" s="1"/>
  <c r="X912" i="21"/>
  <c r="Y912" i="21" s="1"/>
  <c r="X911" i="21"/>
  <c r="Y911" i="21" s="1"/>
  <c r="X910" i="21"/>
  <c r="Y910" i="21" s="1"/>
  <c r="X909" i="21"/>
  <c r="Y909" i="21" s="1"/>
  <c r="X908" i="21"/>
  <c r="Y908" i="21" s="1"/>
  <c r="X907" i="21"/>
  <c r="Y907" i="21" s="1"/>
  <c r="X906" i="21"/>
  <c r="Y906" i="21" s="1"/>
  <c r="X905" i="21"/>
  <c r="Y905" i="21" s="1"/>
  <c r="X904" i="21"/>
  <c r="Y904" i="21" s="1"/>
  <c r="Y903" i="21"/>
  <c r="X903" i="21"/>
  <c r="X902" i="21"/>
  <c r="Y902" i="21" s="1"/>
  <c r="X901" i="21"/>
  <c r="Y901" i="21" s="1"/>
  <c r="X900" i="21"/>
  <c r="Y900" i="21" s="1"/>
  <c r="Y899" i="21"/>
  <c r="X899" i="21"/>
  <c r="X898" i="21"/>
  <c r="Y898" i="21" s="1"/>
  <c r="X897" i="21"/>
  <c r="Y897" i="21" s="1"/>
  <c r="Y896" i="21"/>
  <c r="X896" i="21"/>
  <c r="Y895" i="21"/>
  <c r="X895" i="21"/>
  <c r="Y894" i="21"/>
  <c r="X894" i="21"/>
  <c r="Y893" i="21"/>
  <c r="X893" i="21"/>
  <c r="Y892" i="21"/>
  <c r="X892" i="21"/>
  <c r="X891" i="21"/>
  <c r="Y891" i="21" s="1"/>
  <c r="Y890" i="21"/>
  <c r="X890" i="21"/>
  <c r="Y888" i="21"/>
  <c r="X888" i="21"/>
  <c r="Y887" i="21"/>
  <c r="X887" i="21"/>
  <c r="Y886" i="21"/>
  <c r="X886" i="21"/>
  <c r="Y885" i="21"/>
  <c r="X885" i="21"/>
  <c r="Y884" i="21"/>
  <c r="X884" i="21"/>
  <c r="X883" i="21"/>
  <c r="Y883" i="21" s="1"/>
  <c r="X882" i="21"/>
  <c r="Y882" i="21" s="1"/>
  <c r="Y881" i="21"/>
  <c r="X881" i="21"/>
  <c r="X880" i="21"/>
  <c r="Y880" i="21" s="1"/>
  <c r="Y879" i="21"/>
  <c r="X879" i="21"/>
  <c r="Y878" i="21"/>
  <c r="X878" i="21"/>
  <c r="Y876" i="21"/>
  <c r="X876" i="21"/>
  <c r="X875" i="21"/>
  <c r="Y875" i="21" s="1"/>
  <c r="Y874" i="21"/>
  <c r="X874" i="21"/>
  <c r="X873" i="21"/>
  <c r="Y873" i="21" s="1"/>
  <c r="X872" i="21"/>
  <c r="Y872" i="21" s="1"/>
  <c r="X871" i="21"/>
  <c r="Y871" i="21" s="1"/>
  <c r="X870" i="21"/>
  <c r="Y870" i="21" s="1"/>
  <c r="X869" i="21"/>
  <c r="Y869" i="21" s="1"/>
  <c r="X868" i="21"/>
  <c r="Y868" i="21" s="1"/>
  <c r="X867" i="21"/>
  <c r="Y867" i="21" s="1"/>
  <c r="X866" i="21"/>
  <c r="Y866" i="21" s="1"/>
  <c r="X865" i="21"/>
  <c r="Y865" i="21" s="1"/>
  <c r="X864" i="21"/>
  <c r="Y864" i="21" s="1"/>
  <c r="X863" i="21"/>
  <c r="Y863" i="21" s="1"/>
  <c r="Y862" i="21"/>
  <c r="X862" i="21"/>
  <c r="X861" i="21"/>
  <c r="Y861" i="21" s="1"/>
  <c r="X860" i="21"/>
  <c r="Y860" i="21" s="1"/>
  <c r="Y859" i="21"/>
  <c r="X859" i="21"/>
  <c r="X858" i="21"/>
  <c r="Y858" i="21" s="1"/>
  <c r="X857" i="21"/>
  <c r="Y857" i="21" s="1"/>
  <c r="X856" i="21"/>
  <c r="X852" i="21"/>
  <c r="Y852" i="21" s="1"/>
  <c r="X851" i="21"/>
  <c r="Y851" i="21" s="1"/>
  <c r="Y850" i="21"/>
  <c r="X850" i="21"/>
  <c r="Y849" i="21"/>
  <c r="X849" i="21"/>
  <c r="Y848" i="21"/>
  <c r="X848" i="21"/>
  <c r="Y847" i="21"/>
  <c r="X847" i="21"/>
  <c r="Y841" i="21"/>
  <c r="X841" i="21"/>
  <c r="Y832" i="21"/>
  <c r="X832" i="21"/>
  <c r="X831" i="21"/>
  <c r="Y831" i="21" s="1"/>
  <c r="X830" i="21"/>
  <c r="Y830" i="21" s="1"/>
  <c r="Y829" i="21"/>
  <c r="X829" i="21"/>
  <c r="Y828" i="21"/>
  <c r="X828" i="21"/>
  <c r="X827" i="21"/>
  <c r="Y827" i="21" s="1"/>
  <c r="X826" i="21"/>
  <c r="Y826" i="21" s="1"/>
  <c r="X825" i="21"/>
  <c r="Y825" i="21" s="1"/>
  <c r="Y824" i="21"/>
  <c r="X824" i="21"/>
  <c r="X823" i="21"/>
  <c r="Y823" i="21" s="1"/>
  <c r="X822" i="21"/>
  <c r="Y822" i="21" s="1"/>
  <c r="X821" i="21"/>
  <c r="Y821" i="21" s="1"/>
  <c r="X820" i="21"/>
  <c r="Y820" i="21" s="1"/>
  <c r="X819" i="21"/>
  <c r="Y819" i="21" s="1"/>
  <c r="X818" i="21"/>
  <c r="Y818" i="21" s="1"/>
  <c r="Y817" i="21"/>
  <c r="X817" i="21"/>
  <c r="X816" i="21"/>
  <c r="Y816" i="21" s="1"/>
  <c r="Y815" i="21"/>
  <c r="X815" i="21"/>
  <c r="X814" i="21"/>
  <c r="Y814" i="21" s="1"/>
  <c r="X813" i="21"/>
  <c r="Y813" i="21" s="1"/>
  <c r="X812" i="21"/>
  <c r="Y812" i="21" s="1"/>
  <c r="X811" i="21"/>
  <c r="Y811" i="21" s="1"/>
  <c r="X810" i="21"/>
  <c r="Y810" i="21" s="1"/>
  <c r="X809" i="21"/>
  <c r="Y809" i="21" s="1"/>
  <c r="Y808" i="21"/>
  <c r="X808" i="21"/>
  <c r="X807" i="21"/>
  <c r="Y807" i="21" s="1"/>
  <c r="X806" i="21"/>
  <c r="Y806" i="21" s="1"/>
  <c r="Y805" i="21"/>
  <c r="X805" i="21"/>
  <c r="Y804" i="21"/>
  <c r="X804" i="21"/>
  <c r="X803" i="21"/>
  <c r="Y803" i="21" s="1"/>
  <c r="Y802" i="21"/>
  <c r="X802" i="21"/>
  <c r="Y801" i="21"/>
  <c r="X801" i="21"/>
  <c r="Y800" i="21"/>
  <c r="X800" i="21"/>
  <c r="X799" i="21"/>
  <c r="Y799" i="21" s="1"/>
  <c r="X798" i="21"/>
  <c r="Y798" i="21" s="1"/>
  <c r="Y797" i="21"/>
  <c r="X797" i="21"/>
  <c r="Y796" i="21"/>
  <c r="X796" i="21"/>
  <c r="Y795" i="21"/>
  <c r="X795" i="21"/>
  <c r="Y794" i="21"/>
  <c r="X794" i="21"/>
  <c r="Y793" i="21"/>
  <c r="X793" i="21"/>
  <c r="X792" i="21"/>
  <c r="Y792" i="21" s="1"/>
  <c r="Y791" i="21"/>
  <c r="X791" i="21"/>
  <c r="Y790" i="21"/>
  <c r="X790" i="21"/>
  <c r="Y789" i="21"/>
  <c r="X789" i="21"/>
  <c r="X788" i="21"/>
  <c r="Y788" i="21" s="1"/>
  <c r="X787" i="21"/>
  <c r="Y787" i="21" s="1"/>
  <c r="Y786" i="21"/>
  <c r="X786" i="21"/>
  <c r="Y785" i="21"/>
  <c r="X785" i="21"/>
  <c r="X784" i="21"/>
  <c r="Y784" i="21" s="1"/>
  <c r="Y783" i="21"/>
  <c r="X783" i="21"/>
  <c r="Y782" i="21"/>
  <c r="X782" i="21"/>
  <c r="Y781" i="21"/>
  <c r="X781" i="21"/>
  <c r="Y780" i="21"/>
  <c r="X780" i="21"/>
  <c r="Y779" i="21"/>
  <c r="X779" i="21"/>
  <c r="X778" i="21"/>
  <c r="Y778" i="21" s="1"/>
  <c r="X776" i="21"/>
  <c r="Y776" i="21" s="1"/>
  <c r="X775" i="21"/>
  <c r="Y775" i="21" s="1"/>
  <c r="X774" i="21"/>
  <c r="Y774" i="21" s="1"/>
  <c r="X773" i="21"/>
  <c r="Y773" i="21" s="1"/>
  <c r="X772" i="21"/>
  <c r="Y772" i="21" s="1"/>
  <c r="X771" i="21"/>
  <c r="Y771" i="21" s="1"/>
  <c r="X770" i="21"/>
  <c r="Y770" i="21" s="1"/>
  <c r="X769" i="21"/>
  <c r="Y769" i="21" s="1"/>
  <c r="X768" i="21"/>
  <c r="Y768" i="21" s="1"/>
  <c r="X767" i="21"/>
  <c r="Y767" i="21" s="1"/>
  <c r="X766" i="21"/>
  <c r="Y766" i="21" s="1"/>
  <c r="X765" i="21"/>
  <c r="Y765" i="21" s="1"/>
  <c r="X764" i="21"/>
  <c r="Y764" i="21" s="1"/>
  <c r="Y763" i="21"/>
  <c r="X763" i="21"/>
  <c r="X762" i="21"/>
  <c r="Y762" i="21" s="1"/>
  <c r="X761" i="21"/>
  <c r="Y761" i="21" s="1"/>
  <c r="X760" i="21"/>
  <c r="Y760" i="21" s="1"/>
  <c r="Y759" i="21"/>
  <c r="X759" i="21"/>
  <c r="X758" i="21"/>
  <c r="Y758" i="21" s="1"/>
  <c r="X757" i="21"/>
  <c r="Y757" i="21" s="1"/>
  <c r="X756" i="21"/>
  <c r="Y756" i="21" s="1"/>
  <c r="Y755" i="21"/>
  <c r="X755" i="21"/>
  <c r="Y754" i="21"/>
  <c r="X754" i="21"/>
  <c r="Y753" i="21"/>
  <c r="X753" i="21"/>
  <c r="X752" i="21"/>
  <c r="Y752" i="21" s="1"/>
  <c r="X751" i="21"/>
  <c r="Y751" i="21" s="1"/>
  <c r="Y750" i="21"/>
  <c r="X750" i="21"/>
  <c r="Y749" i="21"/>
  <c r="X749" i="21"/>
  <c r="Y748" i="21"/>
  <c r="X748" i="21"/>
  <c r="Y747" i="21"/>
  <c r="X747" i="21"/>
  <c r="Y745" i="21"/>
  <c r="X745" i="21"/>
  <c r="Y744" i="21"/>
  <c r="X744" i="21"/>
  <c r="Y743" i="21"/>
  <c r="X743" i="21"/>
  <c r="Y742" i="21"/>
  <c r="X742" i="21"/>
  <c r="Y740" i="21"/>
  <c r="X740" i="21"/>
  <c r="X738" i="21"/>
  <c r="Y738" i="21" s="1"/>
  <c r="X737" i="21"/>
  <c r="Y737" i="21" s="1"/>
  <c r="Y735" i="21"/>
  <c r="X735" i="21"/>
  <c r="X734" i="21"/>
  <c r="Y734" i="21" s="1"/>
  <c r="X733" i="21"/>
  <c r="Y733" i="21" s="1"/>
  <c r="X732" i="21"/>
  <c r="Y732" i="21" s="1"/>
  <c r="X731" i="21"/>
  <c r="Y731" i="21" s="1"/>
  <c r="Y730" i="21"/>
  <c r="X730" i="21"/>
  <c r="Y729" i="21"/>
  <c r="X729" i="21"/>
  <c r="X726" i="21"/>
  <c r="Y726" i="21" s="1"/>
  <c r="Y725" i="21"/>
  <c r="X725" i="21"/>
  <c r="Y724" i="21"/>
  <c r="X724" i="21"/>
  <c r="Y723" i="21"/>
  <c r="X723" i="21"/>
  <c r="Y722" i="21"/>
  <c r="X722" i="21"/>
  <c r="Y721" i="21"/>
  <c r="X721" i="21"/>
  <c r="Y720" i="21"/>
  <c r="X720" i="21"/>
  <c r="Y719" i="21"/>
  <c r="X719" i="21"/>
  <c r="Y718" i="21"/>
  <c r="X718" i="21"/>
  <c r="Y717" i="21"/>
  <c r="X717" i="21"/>
  <c r="Y716" i="21"/>
  <c r="X716" i="21"/>
  <c r="Y715" i="21"/>
  <c r="X715" i="21"/>
  <c r="Y714" i="21"/>
  <c r="X714" i="21"/>
  <c r="Y713" i="21"/>
  <c r="X713" i="21"/>
  <c r="Y712" i="21"/>
  <c r="X712" i="21"/>
  <c r="Y711" i="21"/>
  <c r="X711" i="21"/>
  <c r="X710" i="21"/>
  <c r="Y710" i="21" s="1"/>
  <c r="Y709" i="21"/>
  <c r="X709" i="21"/>
  <c r="Y708" i="21"/>
  <c r="X708" i="21"/>
  <c r="Y707" i="21"/>
  <c r="X707" i="21"/>
  <c r="X706" i="21"/>
  <c r="Y706" i="21" s="1"/>
  <c r="X705" i="21"/>
  <c r="Y705" i="21" s="1"/>
  <c r="Y690" i="21"/>
  <c r="X690" i="21"/>
  <c r="Y689" i="21"/>
  <c r="X689" i="21"/>
  <c r="Y688" i="21"/>
  <c r="X688" i="21"/>
  <c r="X687" i="21"/>
  <c r="Y687" i="21" s="1"/>
  <c r="Y686" i="21"/>
  <c r="X686" i="21"/>
  <c r="X685" i="21"/>
  <c r="Y685" i="21" s="1"/>
  <c r="Y684" i="21"/>
  <c r="X684" i="21"/>
  <c r="X683" i="21"/>
  <c r="Y683" i="21" s="1"/>
  <c r="X682" i="21"/>
  <c r="Y682" i="21" s="1"/>
  <c r="X681" i="21"/>
  <c r="Y681" i="21" s="1"/>
  <c r="X680" i="21"/>
  <c r="Y680" i="21" s="1"/>
  <c r="X679" i="21"/>
  <c r="Y679" i="21" s="1"/>
  <c r="X678" i="21"/>
  <c r="Y678" i="21" s="1"/>
  <c r="X677" i="21"/>
  <c r="Y677" i="21" s="1"/>
  <c r="X676" i="21"/>
  <c r="Y676" i="21" s="1"/>
  <c r="Y675" i="21"/>
  <c r="X675" i="21"/>
  <c r="X674" i="21"/>
  <c r="Y674" i="21" s="1"/>
  <c r="Y673" i="21"/>
  <c r="X673" i="21"/>
  <c r="Y672" i="21"/>
  <c r="X672" i="21"/>
  <c r="Y671" i="21"/>
  <c r="X671" i="21"/>
  <c r="X670" i="21"/>
  <c r="Y670" i="21" s="1"/>
  <c r="X669" i="21"/>
  <c r="Y669" i="21" s="1"/>
  <c r="Y668" i="21"/>
  <c r="X668" i="21"/>
  <c r="Y667" i="21"/>
  <c r="X667" i="21"/>
  <c r="X666" i="21"/>
  <c r="Y666" i="21" s="1"/>
  <c r="X665" i="21"/>
  <c r="Y665" i="21" s="1"/>
  <c r="Y664" i="21"/>
  <c r="X664" i="21"/>
  <c r="Y663" i="21"/>
  <c r="X663" i="21"/>
  <c r="Y662" i="21"/>
  <c r="X662" i="21"/>
  <c r="Y661" i="21"/>
  <c r="X661" i="21"/>
  <c r="X660" i="21"/>
  <c r="Y660" i="21" s="1"/>
  <c r="Y659" i="21"/>
  <c r="X659" i="21"/>
  <c r="X658" i="21"/>
  <c r="Y658" i="21" s="1"/>
  <c r="Y657" i="21"/>
  <c r="X657" i="21"/>
  <c r="X656" i="21"/>
  <c r="Y656" i="21" s="1"/>
  <c r="Y655" i="21"/>
  <c r="X655" i="21"/>
  <c r="X654" i="21"/>
  <c r="Y654" i="21" s="1"/>
  <c r="X653" i="21"/>
  <c r="Y653" i="21" s="1"/>
  <c r="X652" i="21"/>
  <c r="Y652" i="21" s="1"/>
  <c r="Y651" i="21"/>
  <c r="X651" i="21"/>
  <c r="Y650" i="21"/>
  <c r="X650" i="21"/>
  <c r="X649" i="21"/>
  <c r="Y649" i="21" s="1"/>
  <c r="X648" i="21"/>
  <c r="Y648" i="21" s="1"/>
  <c r="X647" i="21"/>
  <c r="Y647" i="21" s="1"/>
  <c r="Y646" i="21"/>
  <c r="X646" i="21"/>
  <c r="X645" i="21"/>
  <c r="Y645" i="21" s="1"/>
  <c r="X644" i="21"/>
  <c r="Y644" i="21" s="1"/>
  <c r="X643" i="21"/>
  <c r="Y643" i="21" s="1"/>
  <c r="X642" i="21"/>
  <c r="Y642" i="21" s="1"/>
  <c r="X641" i="21"/>
  <c r="Y641" i="21" s="1"/>
  <c r="Y640" i="21"/>
  <c r="X640" i="21"/>
  <c r="X639" i="21"/>
  <c r="Y639" i="21" s="1"/>
  <c r="X638" i="21"/>
  <c r="Y638" i="21" s="1"/>
  <c r="X637" i="21"/>
  <c r="Y637" i="21" s="1"/>
  <c r="X636" i="21"/>
  <c r="Y636" i="21" s="1"/>
  <c r="X635" i="21"/>
  <c r="Y635" i="21" s="1"/>
  <c r="X634" i="21"/>
  <c r="Y634" i="21" s="1"/>
  <c r="X633" i="21"/>
  <c r="Y633" i="21" s="1"/>
  <c r="X632" i="21"/>
  <c r="Y632" i="21" s="1"/>
  <c r="X631" i="21"/>
  <c r="Y631" i="21" s="1"/>
  <c r="X630" i="21"/>
  <c r="Y630" i="21" s="1"/>
  <c r="X629" i="21"/>
  <c r="Y629" i="21" s="1"/>
  <c r="X628" i="21"/>
  <c r="Y628" i="21" s="1"/>
  <c r="X627" i="21"/>
  <c r="Y627" i="21" s="1"/>
  <c r="X626" i="21"/>
  <c r="Y626" i="21" s="1"/>
  <c r="X625" i="21"/>
  <c r="Y625" i="21" s="1"/>
  <c r="X624" i="21"/>
  <c r="Y624" i="21" s="1"/>
  <c r="X623" i="21"/>
  <c r="Y623" i="21" s="1"/>
  <c r="X622" i="21"/>
  <c r="Y622" i="21" s="1"/>
  <c r="X621" i="21"/>
  <c r="Y621" i="21" s="1"/>
  <c r="X620" i="21"/>
  <c r="Y620" i="21" s="1"/>
  <c r="X619" i="21"/>
  <c r="Y619" i="21" s="1"/>
  <c r="X618" i="21"/>
  <c r="Y618" i="21" s="1"/>
  <c r="Y617" i="21"/>
  <c r="X617" i="21"/>
  <c r="X616" i="21"/>
  <c r="Y616" i="21" s="1"/>
  <c r="X615" i="21"/>
  <c r="Y615" i="21" s="1"/>
  <c r="X614" i="21"/>
  <c r="Y614" i="21" s="1"/>
  <c r="X613" i="21"/>
  <c r="Y613" i="21" s="1"/>
  <c r="X612" i="21"/>
  <c r="Y612" i="21" s="1"/>
  <c r="X611" i="21"/>
  <c r="Y611" i="21" s="1"/>
  <c r="X610" i="21"/>
  <c r="Y610" i="21" s="1"/>
  <c r="X609" i="21"/>
  <c r="Y609" i="21" s="1"/>
  <c r="X608" i="21"/>
  <c r="Y608" i="21" s="1"/>
  <c r="X607" i="21"/>
  <c r="Y607" i="21" s="1"/>
  <c r="X606" i="21"/>
  <c r="Y606" i="21" s="1"/>
  <c r="X605" i="21"/>
  <c r="Y605" i="21" s="1"/>
  <c r="X604" i="21"/>
  <c r="Y604" i="21" s="1"/>
  <c r="X603" i="21"/>
  <c r="Y603" i="21" s="1"/>
  <c r="X602" i="21"/>
  <c r="Y602" i="21" s="1"/>
  <c r="X601" i="21"/>
  <c r="Y601" i="21" s="1"/>
  <c r="X600" i="21"/>
  <c r="Y600" i="21" s="1"/>
  <c r="X599" i="21"/>
  <c r="Y599" i="21" s="1"/>
  <c r="X598" i="21"/>
  <c r="Y598" i="21" s="1"/>
  <c r="X597" i="21"/>
  <c r="Y597" i="21" s="1"/>
  <c r="X596" i="21"/>
  <c r="Y596" i="21" s="1"/>
  <c r="X595" i="21"/>
  <c r="Y595" i="21" s="1"/>
  <c r="X594" i="21"/>
  <c r="Y594" i="21" s="1"/>
  <c r="X593" i="21"/>
  <c r="Y593" i="21" s="1"/>
  <c r="X592" i="21"/>
  <c r="Y592" i="21" s="1"/>
  <c r="X591" i="21"/>
  <c r="Y591" i="21" s="1"/>
  <c r="X590" i="21"/>
  <c r="Y590" i="21" s="1"/>
  <c r="X589" i="21"/>
  <c r="Y589" i="21" s="1"/>
  <c r="X588" i="21"/>
  <c r="Y588" i="21" s="1"/>
  <c r="X587" i="21"/>
  <c r="Y587" i="21" s="1"/>
  <c r="X586" i="21"/>
  <c r="Y586" i="21" s="1"/>
  <c r="X585" i="21"/>
  <c r="Y585" i="21" s="1"/>
  <c r="X584" i="21"/>
  <c r="Y584" i="21" s="1"/>
  <c r="X583" i="21"/>
  <c r="Y583" i="21" s="1"/>
  <c r="X582" i="21"/>
  <c r="Y582" i="21" s="1"/>
  <c r="X581" i="21"/>
  <c r="Y581" i="21" s="1"/>
  <c r="X580" i="21"/>
  <c r="Y580" i="21" s="1"/>
  <c r="X579" i="21"/>
  <c r="Y579" i="21" s="1"/>
  <c r="X578" i="21"/>
  <c r="Y578" i="21" s="1"/>
  <c r="X577" i="21"/>
  <c r="Y577" i="21" s="1"/>
  <c r="X576" i="21"/>
  <c r="Y576" i="21" s="1"/>
  <c r="Y575" i="21"/>
  <c r="X575" i="21"/>
  <c r="X574" i="21"/>
  <c r="Y574" i="21" s="1"/>
  <c r="X573" i="21"/>
  <c r="Y573" i="21" s="1"/>
  <c r="X572" i="21"/>
  <c r="Y572" i="21" s="1"/>
  <c r="X571" i="21"/>
  <c r="Y571" i="21" s="1"/>
  <c r="Y570" i="21"/>
  <c r="X570" i="21"/>
  <c r="X569" i="21"/>
  <c r="Y569" i="21" s="1"/>
  <c r="X568" i="21"/>
  <c r="Y568" i="21" s="1"/>
  <c r="X567" i="21"/>
  <c r="Y567" i="21" s="1"/>
  <c r="X566" i="21"/>
  <c r="Y566" i="21" s="1"/>
  <c r="X565" i="21"/>
  <c r="Y565" i="21" s="1"/>
  <c r="X564" i="21"/>
  <c r="Y564" i="21" s="1"/>
  <c r="Y563" i="21"/>
  <c r="X563" i="21"/>
  <c r="X562" i="21"/>
  <c r="Y562" i="21" s="1"/>
  <c r="X561" i="21"/>
  <c r="Y561" i="21" s="1"/>
  <c r="X560" i="21"/>
  <c r="Y560" i="21" s="1"/>
  <c r="X559" i="21"/>
  <c r="Y559" i="21" s="1"/>
  <c r="X558" i="21"/>
  <c r="Y558" i="21" s="1"/>
  <c r="X557" i="21"/>
  <c r="Y557" i="21" s="1"/>
  <c r="X556" i="21"/>
  <c r="Y556" i="21" s="1"/>
  <c r="X555" i="21"/>
  <c r="Y555" i="21" s="1"/>
  <c r="X554" i="21"/>
  <c r="Y554" i="21" s="1"/>
  <c r="X553" i="21"/>
  <c r="Y553" i="21" s="1"/>
  <c r="X552" i="21"/>
  <c r="Y552" i="21" s="1"/>
  <c r="X551" i="21"/>
  <c r="Y551" i="21" s="1"/>
  <c r="X550" i="21"/>
  <c r="Y550" i="21" s="1"/>
  <c r="X549" i="21"/>
  <c r="Y549" i="21" s="1"/>
  <c r="X548" i="21"/>
  <c r="Y548" i="21" s="1"/>
  <c r="Y547" i="21"/>
  <c r="X547" i="21"/>
  <c r="X546" i="21"/>
  <c r="Y546" i="21" s="1"/>
  <c r="X545" i="21"/>
  <c r="Y545" i="21" s="1"/>
  <c r="X544" i="21"/>
  <c r="Y544" i="21" s="1"/>
  <c r="X543" i="21"/>
  <c r="Y543" i="21" s="1"/>
  <c r="Y542" i="21"/>
  <c r="X542" i="21"/>
  <c r="X541" i="21"/>
  <c r="Y541" i="21" s="1"/>
  <c r="X540" i="21"/>
  <c r="Y540" i="21" s="1"/>
  <c r="X539" i="21"/>
  <c r="Y539" i="21" s="1"/>
  <c r="X538" i="21"/>
  <c r="Y538" i="21" s="1"/>
  <c r="X537" i="21"/>
  <c r="Y537" i="21" s="1"/>
  <c r="X536" i="21"/>
  <c r="Y536" i="21" s="1"/>
  <c r="X535" i="21"/>
  <c r="Y535" i="21" s="1"/>
  <c r="X534" i="21"/>
  <c r="Y534" i="21" s="1"/>
  <c r="X533" i="21"/>
  <c r="Y533" i="21" s="1"/>
  <c r="X532" i="21"/>
  <c r="Y532" i="21" s="1"/>
  <c r="X531" i="21"/>
  <c r="Y531" i="21" s="1"/>
  <c r="X530" i="21"/>
  <c r="Y530" i="21" s="1"/>
  <c r="X529" i="21"/>
  <c r="Y529" i="21" s="1"/>
  <c r="X528" i="21"/>
  <c r="Y528" i="21" s="1"/>
  <c r="X527" i="21"/>
  <c r="Y527" i="21" s="1"/>
  <c r="X526" i="21"/>
  <c r="Y526" i="21" s="1"/>
  <c r="Y525" i="21"/>
  <c r="X525" i="21"/>
  <c r="X524" i="21"/>
  <c r="Y524" i="21" s="1"/>
  <c r="X523" i="21"/>
  <c r="Y523" i="21" s="1"/>
  <c r="X522" i="21"/>
  <c r="Y522" i="21" s="1"/>
  <c r="X521" i="21"/>
  <c r="Y521" i="21" s="1"/>
  <c r="Y520" i="21"/>
  <c r="X520" i="21"/>
  <c r="Y519" i="21"/>
  <c r="X519" i="21"/>
  <c r="X518" i="21"/>
  <c r="Y518" i="21" s="1"/>
  <c r="X517" i="21"/>
  <c r="Y517" i="21" s="1"/>
  <c r="X516" i="21"/>
  <c r="Y516" i="21" s="1"/>
  <c r="X515" i="21"/>
  <c r="Y515" i="21" s="1"/>
  <c r="X514" i="21"/>
  <c r="Y514" i="21" s="1"/>
  <c r="X513" i="21"/>
  <c r="Y513" i="21" s="1"/>
  <c r="X512" i="21"/>
  <c r="Y512" i="21" s="1"/>
  <c r="X511" i="21"/>
  <c r="Y511" i="21" s="1"/>
  <c r="X510" i="21"/>
  <c r="Y510" i="21" s="1"/>
  <c r="X509" i="21"/>
  <c r="Y509" i="21" s="1"/>
  <c r="X508" i="21"/>
  <c r="Y508" i="21" s="1"/>
  <c r="X507" i="21"/>
  <c r="Y507" i="21" s="1"/>
  <c r="X506" i="21"/>
  <c r="Y506" i="21" s="1"/>
  <c r="X505" i="21"/>
  <c r="Y505" i="21" s="1"/>
  <c r="X504" i="21"/>
  <c r="Y504" i="21" s="1"/>
  <c r="X503" i="21"/>
  <c r="Y503" i="21" s="1"/>
  <c r="X502" i="21"/>
  <c r="Y502" i="21" s="1"/>
  <c r="X501" i="21"/>
  <c r="Y501" i="21" s="1"/>
  <c r="X500" i="21"/>
  <c r="Y500" i="21" s="1"/>
  <c r="X499" i="21"/>
  <c r="Y499" i="21" s="1"/>
  <c r="X498" i="21"/>
  <c r="Y498" i="21" s="1"/>
  <c r="X497" i="21"/>
  <c r="Y497" i="21" s="1"/>
  <c r="X496" i="21"/>
  <c r="Y496" i="21" s="1"/>
  <c r="X495" i="21"/>
  <c r="Y495" i="21" s="1"/>
  <c r="X494" i="21"/>
  <c r="Y494" i="21" s="1"/>
  <c r="X493" i="21"/>
  <c r="Y493" i="21" s="1"/>
  <c r="Y492" i="21"/>
  <c r="X492" i="21"/>
  <c r="X491" i="21"/>
  <c r="Y491" i="21" s="1"/>
  <c r="X490" i="21"/>
  <c r="Y490" i="21" s="1"/>
  <c r="X489" i="21"/>
  <c r="Y489" i="21" s="1"/>
  <c r="X488" i="21"/>
  <c r="Y488" i="21" s="1"/>
  <c r="X487" i="21"/>
  <c r="Y487" i="21" s="1"/>
  <c r="X486" i="21"/>
  <c r="Y486" i="21" s="1"/>
  <c r="X485" i="21"/>
  <c r="Y485" i="21" s="1"/>
  <c r="X484" i="21"/>
  <c r="Y484" i="21" s="1"/>
  <c r="X483" i="21"/>
  <c r="Y483" i="21" s="1"/>
  <c r="X482" i="21"/>
  <c r="Y482" i="21" s="1"/>
  <c r="X481" i="21"/>
  <c r="Y481" i="21" s="1"/>
  <c r="X480" i="21"/>
  <c r="Y480" i="21" s="1"/>
  <c r="X479" i="21"/>
  <c r="Y479" i="21" s="1"/>
  <c r="X478" i="21"/>
  <c r="Y478" i="21" s="1"/>
  <c r="X477" i="21"/>
  <c r="Y477" i="21" s="1"/>
  <c r="X476" i="21"/>
  <c r="Y476" i="21" s="1"/>
  <c r="Y475" i="21"/>
  <c r="X475" i="21"/>
  <c r="Y474" i="21"/>
  <c r="X474" i="21"/>
  <c r="X473" i="21"/>
  <c r="Y473" i="21" s="1"/>
  <c r="X472" i="21"/>
  <c r="Y472" i="21" s="1"/>
  <c r="X471" i="21"/>
  <c r="Y471" i="21" s="1"/>
  <c r="Y470" i="21"/>
  <c r="X470" i="21"/>
  <c r="X469" i="21"/>
  <c r="Y469" i="21" s="1"/>
  <c r="X468" i="21"/>
  <c r="Y468" i="21" s="1"/>
  <c r="X467" i="21"/>
  <c r="Y467" i="21" s="1"/>
  <c r="X466" i="21"/>
  <c r="Y466" i="21" s="1"/>
  <c r="X465" i="21"/>
  <c r="Y465" i="21" s="1"/>
  <c r="X464" i="21"/>
  <c r="Y464" i="21" s="1"/>
  <c r="X463" i="21"/>
  <c r="Y463" i="21" s="1"/>
  <c r="X462" i="21"/>
  <c r="Y462" i="21" s="1"/>
  <c r="X461" i="21"/>
  <c r="Y461" i="21" s="1"/>
  <c r="X460" i="21"/>
  <c r="Y460" i="21" s="1"/>
  <c r="X459" i="21"/>
  <c r="Y459" i="21" s="1"/>
  <c r="X458" i="21"/>
  <c r="Y458" i="21" s="1"/>
  <c r="X457" i="21"/>
  <c r="Y457" i="21" s="1"/>
  <c r="X456" i="21"/>
  <c r="Y456" i="21" s="1"/>
  <c r="X455" i="21"/>
  <c r="Y455" i="21" s="1"/>
  <c r="X454" i="21"/>
  <c r="Y454" i="21" s="1"/>
  <c r="X453" i="21"/>
  <c r="Y453" i="21" s="1"/>
  <c r="X452" i="21"/>
  <c r="Y452" i="21" s="1"/>
  <c r="X451" i="21"/>
  <c r="Y451" i="21" s="1"/>
  <c r="X450" i="21"/>
  <c r="Y450" i="21" s="1"/>
  <c r="X449" i="21"/>
  <c r="Y449" i="21" s="1"/>
  <c r="X448" i="21"/>
  <c r="Y448" i="21" s="1"/>
  <c r="X447" i="21"/>
  <c r="Y447" i="21" s="1"/>
  <c r="X446" i="21"/>
  <c r="Y446" i="21" s="1"/>
  <c r="X445" i="21"/>
  <c r="Y445" i="21" s="1"/>
  <c r="X444" i="21"/>
  <c r="Y444" i="21" s="1"/>
  <c r="X443" i="21"/>
  <c r="Y443" i="21" s="1"/>
  <c r="X442" i="21"/>
  <c r="Y442" i="21" s="1"/>
  <c r="X441" i="21"/>
  <c r="Y441" i="21" s="1"/>
  <c r="X440" i="21"/>
  <c r="Y440" i="21" s="1"/>
  <c r="X439" i="21"/>
  <c r="Y439" i="21" s="1"/>
  <c r="X438" i="21"/>
  <c r="Y438" i="21" s="1"/>
  <c r="X437" i="21"/>
  <c r="Y437" i="21" s="1"/>
  <c r="X436" i="21"/>
  <c r="Y436" i="21" s="1"/>
  <c r="X435" i="21"/>
  <c r="Y435" i="21" s="1"/>
  <c r="Y434" i="21"/>
  <c r="X434" i="21"/>
  <c r="Y433" i="21"/>
  <c r="X433" i="21"/>
  <c r="X432" i="21"/>
  <c r="Y432" i="21" s="1"/>
  <c r="X431" i="21"/>
  <c r="Y431" i="21" s="1"/>
  <c r="X430" i="21"/>
  <c r="Y430" i="21" s="1"/>
  <c r="X429" i="21"/>
  <c r="Y429" i="21" s="1"/>
  <c r="X428" i="21"/>
  <c r="Y428" i="21" s="1"/>
  <c r="X427" i="21"/>
  <c r="Y427" i="21" s="1"/>
  <c r="X426" i="21"/>
  <c r="Y426" i="21" s="1"/>
  <c r="X425" i="21"/>
  <c r="Y425" i="21" s="1"/>
  <c r="X424" i="21"/>
  <c r="Y424" i="21" s="1"/>
  <c r="X423" i="21"/>
  <c r="Y423" i="21" s="1"/>
  <c r="X422" i="21"/>
  <c r="Y422" i="21" s="1"/>
  <c r="Y421" i="21"/>
  <c r="X421" i="21"/>
  <c r="X420" i="21"/>
  <c r="Y420" i="21" s="1"/>
  <c r="X419" i="21"/>
  <c r="Y419" i="21" s="1"/>
  <c r="X418" i="21"/>
  <c r="Y418" i="21" s="1"/>
  <c r="X417" i="21"/>
  <c r="Y417" i="21" s="1"/>
  <c r="X416" i="21"/>
  <c r="Y416" i="21" s="1"/>
  <c r="X415" i="21"/>
  <c r="Y415" i="21" s="1"/>
  <c r="X414" i="21"/>
  <c r="Y414" i="21" s="1"/>
  <c r="X413" i="21"/>
  <c r="Y413" i="21" s="1"/>
  <c r="X412" i="21"/>
  <c r="Y412" i="21" s="1"/>
  <c r="X411" i="21"/>
  <c r="Y411" i="21" s="1"/>
  <c r="X410" i="21"/>
  <c r="Y410" i="21" s="1"/>
  <c r="X409" i="21"/>
  <c r="Y409" i="21" s="1"/>
  <c r="X408" i="21"/>
  <c r="Y408" i="21" s="1"/>
  <c r="X407" i="21"/>
  <c r="Y407" i="21" s="1"/>
  <c r="X406" i="21"/>
  <c r="Y406" i="21" s="1"/>
  <c r="X405" i="21"/>
  <c r="Y405" i="21" s="1"/>
  <c r="X404" i="21"/>
  <c r="Y404" i="21" s="1"/>
  <c r="X403" i="21"/>
  <c r="Y403" i="21" s="1"/>
  <c r="X402" i="21"/>
  <c r="Y402" i="21" s="1"/>
  <c r="X401" i="21"/>
  <c r="Y401" i="21" s="1"/>
  <c r="X400" i="21"/>
  <c r="Y400" i="21" s="1"/>
  <c r="X399" i="21"/>
  <c r="Y399" i="21" s="1"/>
  <c r="X398" i="21"/>
  <c r="Y398" i="21" s="1"/>
  <c r="Y397" i="21"/>
  <c r="X397" i="21"/>
  <c r="X396" i="21"/>
  <c r="Y396" i="21" s="1"/>
  <c r="X395" i="21"/>
  <c r="Y395" i="21" s="1"/>
  <c r="X394" i="21"/>
  <c r="Y394" i="21" s="1"/>
  <c r="X393" i="21"/>
  <c r="Y393" i="21" s="1"/>
  <c r="X392" i="21"/>
  <c r="Y392" i="21" s="1"/>
  <c r="X391" i="21"/>
  <c r="Y391" i="21" s="1"/>
  <c r="X390" i="21"/>
  <c r="Y390" i="21" s="1"/>
  <c r="X389" i="21"/>
  <c r="Y389" i="21" s="1"/>
  <c r="X388" i="21"/>
  <c r="Y388" i="21" s="1"/>
  <c r="X386" i="21"/>
  <c r="Y386" i="21" s="1"/>
  <c r="X385" i="21"/>
  <c r="Y385" i="21" s="1"/>
  <c r="X384" i="21"/>
  <c r="Y384" i="21" s="1"/>
  <c r="X383" i="21"/>
  <c r="Y383" i="21" s="1"/>
  <c r="X382" i="21"/>
  <c r="Y382" i="21" s="1"/>
  <c r="X381" i="21"/>
  <c r="Y381" i="21" s="1"/>
  <c r="X380" i="21"/>
  <c r="Y380" i="21" s="1"/>
  <c r="X379" i="21"/>
  <c r="Y379" i="21" s="1"/>
  <c r="X378" i="21"/>
  <c r="Y378" i="21" s="1"/>
  <c r="Y377" i="21"/>
  <c r="X377" i="21"/>
  <c r="X376" i="21"/>
  <c r="Y376" i="21" s="1"/>
  <c r="X375" i="21"/>
  <c r="Y375" i="21" s="1"/>
  <c r="X374" i="21"/>
  <c r="Y374" i="21" s="1"/>
  <c r="X373" i="21"/>
  <c r="Y373" i="21" s="1"/>
  <c r="X372" i="21"/>
  <c r="Y372" i="21" s="1"/>
  <c r="X371" i="21"/>
  <c r="Y371" i="21" s="1"/>
  <c r="X370" i="21"/>
  <c r="Y370" i="21" s="1"/>
  <c r="Y369" i="21"/>
  <c r="X369" i="21"/>
  <c r="X368" i="21"/>
  <c r="Y368" i="21" s="1"/>
  <c r="X367" i="21"/>
  <c r="Y367" i="21" s="1"/>
  <c r="X366" i="21"/>
  <c r="Y366" i="21" s="1"/>
  <c r="X365" i="21"/>
  <c r="Y365" i="21" s="1"/>
  <c r="X364" i="21"/>
  <c r="Y364" i="21" s="1"/>
  <c r="X363" i="21"/>
  <c r="Y363" i="21" s="1"/>
  <c r="X362" i="21"/>
  <c r="Y362" i="21" s="1"/>
  <c r="X361" i="21"/>
  <c r="Y361" i="21" s="1"/>
  <c r="X360" i="21"/>
  <c r="Y360" i="21" s="1"/>
  <c r="X359" i="21"/>
  <c r="Y359" i="21" s="1"/>
  <c r="X358" i="21"/>
  <c r="Y358" i="21" s="1"/>
  <c r="X357" i="21"/>
  <c r="Y357" i="21" s="1"/>
  <c r="X356" i="21"/>
  <c r="Y356" i="21" s="1"/>
  <c r="Y355" i="21"/>
  <c r="X355" i="21"/>
  <c r="Y354" i="21"/>
  <c r="X354" i="21"/>
  <c r="X353" i="21"/>
  <c r="Y353" i="21" s="1"/>
  <c r="X352" i="21"/>
  <c r="Y352" i="21" s="1"/>
  <c r="X351" i="21"/>
  <c r="Y351" i="21" s="1"/>
  <c r="X350" i="21"/>
  <c r="Y350" i="21" s="1"/>
  <c r="X349" i="21"/>
  <c r="Y349" i="21" s="1"/>
  <c r="X348" i="21"/>
  <c r="Y348" i="21" s="1"/>
  <c r="X347" i="21"/>
  <c r="Y347" i="21" s="1"/>
  <c r="X346" i="21"/>
  <c r="Y346" i="21" s="1"/>
  <c r="X345" i="21"/>
  <c r="Y345" i="21" s="1"/>
  <c r="X344" i="21"/>
  <c r="Y344" i="21" s="1"/>
  <c r="Y343" i="21"/>
  <c r="X343" i="21"/>
  <c r="X342" i="21"/>
  <c r="Y342" i="21" s="1"/>
  <c r="X341" i="21"/>
  <c r="Y341" i="21" s="1"/>
  <c r="Y338" i="21"/>
  <c r="X338" i="21"/>
  <c r="X337" i="21"/>
  <c r="Y337" i="21" s="1"/>
  <c r="X336" i="21"/>
  <c r="Y336" i="21" s="1"/>
  <c r="Y335" i="21"/>
  <c r="X335" i="21"/>
  <c r="X334" i="21"/>
  <c r="Y334" i="21" s="1"/>
  <c r="X333" i="21"/>
  <c r="Y333" i="21" s="1"/>
  <c r="X332" i="21"/>
  <c r="Y332" i="21" s="1"/>
  <c r="X331" i="21"/>
  <c r="Y331" i="21" s="1"/>
  <c r="X330" i="21"/>
  <c r="Y330" i="21" s="1"/>
  <c r="X329" i="21"/>
  <c r="Y329" i="21" s="1"/>
  <c r="X328" i="21"/>
  <c r="Y328" i="21" s="1"/>
  <c r="X327" i="21"/>
  <c r="Y327" i="21" s="1"/>
  <c r="Y326" i="21"/>
  <c r="X326" i="21"/>
  <c r="X325" i="21"/>
  <c r="Y325" i="21" s="1"/>
  <c r="X324" i="21"/>
  <c r="Y324" i="21" s="1"/>
  <c r="X323" i="21"/>
  <c r="Y323" i="21" s="1"/>
  <c r="Y322" i="21"/>
  <c r="X322" i="21"/>
  <c r="X321" i="21"/>
  <c r="Y321" i="21" s="1"/>
  <c r="X320" i="21"/>
  <c r="Y320" i="21" s="1"/>
  <c r="X319" i="21"/>
  <c r="Y319" i="21" s="1"/>
  <c r="Y318" i="21"/>
  <c r="X318" i="21"/>
  <c r="Y317" i="21"/>
  <c r="X317" i="21"/>
  <c r="X316" i="21"/>
  <c r="Y316" i="21" s="1"/>
  <c r="X315" i="21"/>
  <c r="Y315" i="21" s="1"/>
  <c r="X314" i="21"/>
  <c r="Y314" i="21" s="1"/>
  <c r="X313" i="21"/>
  <c r="Y313" i="21" s="1"/>
  <c r="X312" i="21"/>
  <c r="Y312" i="21" s="1"/>
  <c r="X311" i="21"/>
  <c r="Y311" i="21" s="1"/>
  <c r="X310" i="21"/>
  <c r="Y310" i="21" s="1"/>
  <c r="Y309" i="21"/>
  <c r="X309" i="21"/>
  <c r="X308" i="21"/>
  <c r="Y308" i="21" s="1"/>
  <c r="X307" i="21"/>
  <c r="Y307" i="21" s="1"/>
  <c r="X306" i="21"/>
  <c r="Y306" i="21" s="1"/>
  <c r="X305" i="21"/>
  <c r="Y305" i="21" s="1"/>
  <c r="X304" i="21"/>
  <c r="Y304" i="21" s="1"/>
  <c r="X303" i="21"/>
  <c r="Y303" i="21" s="1"/>
  <c r="X302" i="21"/>
  <c r="Y302" i="21" s="1"/>
  <c r="X301" i="21"/>
  <c r="Y301" i="21" s="1"/>
  <c r="X300" i="21"/>
  <c r="Y300" i="21" s="1"/>
  <c r="Y299" i="21"/>
  <c r="X299" i="21"/>
  <c r="X298" i="21"/>
  <c r="Y298" i="21" s="1"/>
  <c r="X297" i="21"/>
  <c r="Y297" i="21" s="1"/>
  <c r="X296" i="21"/>
  <c r="Y296" i="21" s="1"/>
  <c r="X295" i="21"/>
  <c r="Y295" i="21" s="1"/>
  <c r="X294" i="21"/>
  <c r="Y294" i="21" s="1"/>
  <c r="X293" i="21"/>
  <c r="Y293" i="21" s="1"/>
  <c r="X292" i="21"/>
  <c r="Y292" i="21" s="1"/>
  <c r="X291" i="21"/>
  <c r="Y291" i="21" s="1"/>
  <c r="X290" i="21"/>
  <c r="Y290" i="21" s="1"/>
  <c r="X289" i="21"/>
  <c r="Y289" i="21" s="1"/>
  <c r="X288" i="21"/>
  <c r="Y288" i="21" s="1"/>
  <c r="X287" i="21"/>
  <c r="Y287" i="21" s="1"/>
  <c r="X286" i="21"/>
  <c r="Y286" i="21" s="1"/>
  <c r="X285" i="21"/>
  <c r="Y285" i="21" s="1"/>
  <c r="X284" i="21"/>
  <c r="Y284" i="21" s="1"/>
  <c r="X283" i="21"/>
  <c r="Y283" i="21" s="1"/>
  <c r="X282" i="21"/>
  <c r="Y282" i="21" s="1"/>
  <c r="X281" i="21"/>
  <c r="Y281" i="21" s="1"/>
  <c r="X280" i="21"/>
  <c r="Y280" i="21" s="1"/>
  <c r="X278" i="21"/>
  <c r="Y278" i="21" s="1"/>
  <c r="X277" i="21"/>
  <c r="Y277" i="21" s="1"/>
  <c r="X276" i="21"/>
  <c r="Y276" i="21" s="1"/>
  <c r="X275" i="21"/>
  <c r="Y275" i="21" s="1"/>
  <c r="X274" i="21"/>
  <c r="Y274" i="21" s="1"/>
  <c r="X273" i="21"/>
  <c r="Y273" i="21" s="1"/>
  <c r="X272" i="21"/>
  <c r="Y272" i="21" s="1"/>
  <c r="X271" i="21"/>
  <c r="Y271" i="21" s="1"/>
  <c r="X270" i="21"/>
  <c r="Y270" i="21" s="1"/>
  <c r="X269" i="21"/>
  <c r="Y269" i="21" s="1"/>
  <c r="X268" i="21"/>
  <c r="Y268" i="21" s="1"/>
  <c r="X267" i="21"/>
  <c r="Y267" i="21" s="1"/>
  <c r="X266" i="21"/>
  <c r="Y266" i="21" s="1"/>
  <c r="X265" i="21"/>
  <c r="Y265" i="21" s="1"/>
  <c r="X264" i="21"/>
  <c r="Y264" i="21" s="1"/>
  <c r="X263" i="21"/>
  <c r="Y263" i="21" s="1"/>
  <c r="X262" i="21"/>
  <c r="Y262" i="21" s="1"/>
  <c r="X261" i="21"/>
  <c r="Y261" i="21" s="1"/>
  <c r="X260" i="21"/>
  <c r="Y260" i="21" s="1"/>
  <c r="Y259" i="21"/>
  <c r="X259" i="21"/>
  <c r="X258" i="21"/>
  <c r="Y258" i="21" s="1"/>
  <c r="X257" i="21"/>
  <c r="Y257" i="21" s="1"/>
  <c r="X256" i="21"/>
  <c r="Y256" i="21" s="1"/>
  <c r="X255" i="21"/>
  <c r="Y255" i="21" s="1"/>
  <c r="X254" i="21"/>
  <c r="Y254" i="21" s="1"/>
  <c r="X253" i="21"/>
  <c r="Y253" i="21" s="1"/>
  <c r="X252" i="21"/>
  <c r="Y252" i="21" s="1"/>
  <c r="X251" i="21"/>
  <c r="Y251" i="21" s="1"/>
  <c r="X250" i="21"/>
  <c r="Y250" i="21" s="1"/>
  <c r="X249" i="21"/>
  <c r="Y249" i="21" s="1"/>
  <c r="X248" i="21"/>
  <c r="Y248" i="21" s="1"/>
  <c r="X247" i="21"/>
  <c r="Y247" i="21" s="1"/>
  <c r="Y246" i="21"/>
  <c r="X246" i="21"/>
  <c r="X245" i="21"/>
  <c r="Y245" i="21" s="1"/>
  <c r="X242" i="21"/>
  <c r="Y242" i="21" s="1"/>
  <c r="X239" i="21"/>
  <c r="Y239" i="21" s="1"/>
  <c r="X238" i="21"/>
  <c r="Y238" i="21" s="1"/>
  <c r="Y237" i="21"/>
  <c r="X237" i="21"/>
  <c r="X236" i="21"/>
  <c r="Y236" i="21" s="1"/>
  <c r="X235" i="21"/>
  <c r="Y235" i="21" s="1"/>
  <c r="X234" i="21"/>
  <c r="Y234" i="21" s="1"/>
  <c r="Y233" i="21"/>
  <c r="X233" i="21"/>
  <c r="Y232" i="21"/>
  <c r="X232" i="21"/>
  <c r="X231" i="21"/>
  <c r="Y231" i="21" s="1"/>
  <c r="X230" i="21"/>
  <c r="Y230" i="21" s="1"/>
  <c r="X229" i="21"/>
  <c r="Y229" i="21" s="1"/>
  <c r="X228" i="21"/>
  <c r="Y228" i="21" s="1"/>
  <c r="X227" i="21"/>
  <c r="Y227" i="21" s="1"/>
  <c r="X226" i="21"/>
  <c r="Y226" i="21" s="1"/>
  <c r="X225" i="21"/>
  <c r="Y225" i="21" s="1"/>
  <c r="X224" i="21"/>
  <c r="Y224" i="21" s="1"/>
  <c r="X223" i="21"/>
  <c r="Y223" i="21" s="1"/>
  <c r="X222" i="21"/>
  <c r="Y222" i="21" s="1"/>
  <c r="X221" i="21"/>
  <c r="Y221" i="21" s="1"/>
  <c r="X220" i="21"/>
  <c r="Y220" i="21" s="1"/>
  <c r="X219" i="21"/>
  <c r="Y219" i="21" s="1"/>
  <c r="X218" i="21"/>
  <c r="Y218" i="21" s="1"/>
  <c r="Y217" i="21"/>
  <c r="X217" i="21"/>
  <c r="X216" i="21"/>
  <c r="Y216" i="21" s="1"/>
  <c r="X215" i="21"/>
  <c r="Y215" i="21" s="1"/>
  <c r="X214" i="21"/>
  <c r="Y214" i="21" s="1"/>
  <c r="X213" i="21"/>
  <c r="Y213" i="21" s="1"/>
  <c r="X212" i="21"/>
  <c r="Y212" i="21" s="1"/>
  <c r="X211" i="21"/>
  <c r="Y211" i="21" s="1"/>
  <c r="X210" i="21"/>
  <c r="Y210" i="21" s="1"/>
  <c r="X209" i="21"/>
  <c r="Y209" i="21" s="1"/>
  <c r="Y208" i="21"/>
  <c r="X208" i="21"/>
  <c r="X207" i="21"/>
  <c r="Y207" i="21" s="1"/>
  <c r="X206" i="21"/>
  <c r="Y206" i="21" s="1"/>
  <c r="X205" i="21"/>
  <c r="Y205" i="21" s="1"/>
  <c r="X204" i="21"/>
  <c r="Y204" i="21" s="1"/>
  <c r="X203" i="21"/>
  <c r="Y203" i="21" s="1"/>
  <c r="Y202" i="21"/>
  <c r="X202" i="21"/>
  <c r="X201" i="21"/>
  <c r="Y201" i="21" s="1"/>
  <c r="X200" i="21"/>
  <c r="Y200" i="21" s="1"/>
  <c r="X199" i="21"/>
  <c r="Y199" i="21" s="1"/>
  <c r="Y198" i="21"/>
  <c r="X198" i="21"/>
  <c r="Y197" i="21"/>
  <c r="X197" i="21"/>
  <c r="Y196" i="21"/>
  <c r="X196" i="21"/>
  <c r="X193" i="21"/>
  <c r="Y193" i="21" s="1"/>
  <c r="Y192" i="21"/>
  <c r="X192" i="21"/>
  <c r="Y191" i="21"/>
  <c r="X191" i="21"/>
  <c r="X179" i="21"/>
  <c r="Y179" i="21" s="1"/>
  <c r="X178" i="21"/>
  <c r="Y178" i="21" s="1"/>
  <c r="X177" i="21"/>
  <c r="Y177" i="21" s="1"/>
  <c r="X176" i="21"/>
  <c r="Y176" i="21" s="1"/>
  <c r="X175" i="21"/>
  <c r="Y175" i="21" s="1"/>
  <c r="Y174" i="21"/>
  <c r="X174" i="21"/>
  <c r="X173" i="21"/>
  <c r="Y173" i="21" s="1"/>
  <c r="X172" i="21"/>
  <c r="Y172" i="21" s="1"/>
  <c r="X171" i="21"/>
  <c r="Y171" i="21" s="1"/>
  <c r="X170" i="21"/>
  <c r="Y170" i="21" s="1"/>
  <c r="X169" i="21"/>
  <c r="Y169" i="21" s="1"/>
  <c r="X168" i="21"/>
  <c r="Y168" i="21" s="1"/>
  <c r="X167" i="21"/>
  <c r="Y167" i="21" s="1"/>
  <c r="X166" i="21"/>
  <c r="Y166" i="21" s="1"/>
  <c r="X165" i="21"/>
  <c r="Y165" i="21" s="1"/>
  <c r="Y164" i="21"/>
  <c r="X164" i="21"/>
  <c r="X163" i="21"/>
  <c r="Y163" i="21" s="1"/>
  <c r="X162" i="21"/>
  <c r="Y162" i="21" s="1"/>
  <c r="X161" i="21"/>
  <c r="Y161" i="21" s="1"/>
  <c r="X160" i="21"/>
  <c r="Y160" i="21" s="1"/>
  <c r="X159" i="21"/>
  <c r="Y159" i="21" s="1"/>
  <c r="X158" i="21"/>
  <c r="Y158" i="21" s="1"/>
  <c r="X157" i="21"/>
  <c r="Y157" i="21" s="1"/>
  <c r="Y156" i="21"/>
  <c r="X156" i="21"/>
  <c r="X155" i="21"/>
  <c r="Y155" i="21" s="1"/>
  <c r="X153" i="21"/>
  <c r="Y153" i="21" s="1"/>
  <c r="Y152" i="21"/>
  <c r="X152" i="21"/>
  <c r="X151" i="21"/>
  <c r="Y151" i="21" s="1"/>
  <c r="X150" i="21"/>
  <c r="Y150" i="21" s="1"/>
  <c r="X149" i="21"/>
  <c r="Y149" i="21" s="1"/>
  <c r="X148" i="21"/>
  <c r="Y148" i="21" s="1"/>
  <c r="X145" i="21"/>
  <c r="Y145" i="21" s="1"/>
  <c r="X144" i="21"/>
  <c r="Y144" i="21" s="1"/>
  <c r="X143" i="21"/>
  <c r="Y143" i="21" s="1"/>
  <c r="Y142" i="21"/>
  <c r="X142" i="21"/>
  <c r="X141" i="21"/>
  <c r="Y141" i="21" s="1"/>
  <c r="Y140" i="21"/>
  <c r="X140" i="21"/>
  <c r="X139" i="21"/>
  <c r="Y139" i="21" s="1"/>
  <c r="X138" i="21"/>
  <c r="Y138" i="21" s="1"/>
  <c r="X137" i="21"/>
  <c r="Y137" i="21" s="1"/>
  <c r="X136" i="21"/>
  <c r="Y136" i="21" s="1"/>
  <c r="X135" i="21"/>
  <c r="Y135" i="21" s="1"/>
  <c r="X134" i="21"/>
  <c r="Y134" i="21" s="1"/>
  <c r="X133" i="21"/>
  <c r="Y133" i="21" s="1"/>
  <c r="X132" i="21"/>
  <c r="Y132" i="21" s="1"/>
  <c r="X131" i="21"/>
  <c r="Y131" i="21" s="1"/>
  <c r="X130" i="21"/>
  <c r="Y130" i="21" s="1"/>
  <c r="X129" i="21"/>
  <c r="Y129" i="21" s="1"/>
  <c r="X128" i="21"/>
  <c r="Y128" i="21" s="1"/>
  <c r="X127" i="21"/>
  <c r="Y127" i="21" s="1"/>
  <c r="Y126" i="21"/>
  <c r="X126" i="21"/>
  <c r="X125" i="21"/>
  <c r="Y125" i="21" s="1"/>
  <c r="Y124" i="21"/>
  <c r="X124" i="21"/>
  <c r="X123" i="21"/>
  <c r="Y123" i="21" s="1"/>
  <c r="Y122" i="21"/>
  <c r="X122" i="21"/>
  <c r="X121" i="21"/>
  <c r="Y121" i="21" s="1"/>
  <c r="Y120" i="21"/>
  <c r="X120" i="21"/>
  <c r="X117" i="21"/>
  <c r="Y117" i="21" s="1"/>
  <c r="Y116" i="21"/>
  <c r="X116" i="21"/>
  <c r="X115" i="21"/>
  <c r="Y115" i="21" s="1"/>
  <c r="Y114" i="21"/>
  <c r="X114" i="21"/>
  <c r="X113" i="21"/>
  <c r="Y113" i="21" s="1"/>
  <c r="Y112" i="21"/>
  <c r="X112" i="21"/>
  <c r="X111" i="21"/>
  <c r="Y111" i="21" s="1"/>
  <c r="X110" i="21"/>
  <c r="Y110" i="21" s="1"/>
  <c r="X109" i="21"/>
  <c r="Y109" i="21" s="1"/>
  <c r="X108" i="21"/>
  <c r="Y108" i="21" s="1"/>
  <c r="X107" i="21"/>
  <c r="Y107" i="21" s="1"/>
  <c r="X106" i="21"/>
  <c r="Y106" i="21" s="1"/>
  <c r="X105" i="21"/>
  <c r="Y105" i="21" s="1"/>
  <c r="X104" i="21"/>
  <c r="Y104" i="21" s="1"/>
  <c r="Y102" i="21"/>
  <c r="X102" i="21"/>
  <c r="X101" i="21"/>
  <c r="Y101" i="21" s="1"/>
  <c r="Y100" i="21"/>
  <c r="X100" i="21"/>
  <c r="X99" i="21"/>
  <c r="Y99" i="21" s="1"/>
  <c r="Y98" i="21"/>
  <c r="X98" i="21"/>
  <c r="Y97" i="21"/>
  <c r="X97" i="21"/>
  <c r="Y96" i="21"/>
  <c r="X96" i="21"/>
  <c r="Y95" i="21"/>
  <c r="X95" i="21"/>
  <c r="X94" i="21"/>
  <c r="Y94" i="21" s="1"/>
  <c r="Y93" i="21"/>
  <c r="X93" i="21"/>
  <c r="X92" i="21"/>
  <c r="Y92" i="21" s="1"/>
  <c r="Y91" i="21"/>
  <c r="X91" i="21"/>
  <c r="X90" i="21"/>
  <c r="Y90" i="21" s="1"/>
  <c r="Y89" i="21"/>
  <c r="X89" i="21"/>
  <c r="X88" i="21"/>
  <c r="Y88" i="21" s="1"/>
  <c r="X87" i="21"/>
  <c r="Y87" i="21" s="1"/>
  <c r="Y86" i="21"/>
  <c r="X86" i="21"/>
  <c r="Y85" i="21"/>
  <c r="X85" i="21"/>
  <c r="X84" i="21"/>
  <c r="Y84" i="21" s="1"/>
  <c r="Y83" i="21"/>
  <c r="X83" i="21"/>
  <c r="Y82" i="21"/>
  <c r="X82" i="21"/>
  <c r="X81" i="21"/>
  <c r="Y81" i="21" s="1"/>
  <c r="Y80" i="21"/>
  <c r="X80" i="21"/>
  <c r="X79" i="21"/>
  <c r="Y79" i="21" s="1"/>
  <c r="Y78" i="21"/>
  <c r="X78" i="21"/>
  <c r="X77" i="21"/>
  <c r="Y77" i="21" s="1"/>
  <c r="Y76" i="21"/>
  <c r="X76" i="21"/>
  <c r="X75" i="21"/>
  <c r="Y75" i="21" s="1"/>
  <c r="Y74" i="21"/>
  <c r="X74" i="21"/>
  <c r="X73" i="21"/>
  <c r="Y73" i="21" s="1"/>
  <c r="Y72" i="21"/>
  <c r="X72" i="21"/>
  <c r="Y71" i="21"/>
  <c r="X71" i="21"/>
  <c r="Y70" i="21"/>
  <c r="X70" i="21"/>
  <c r="Y69" i="21"/>
  <c r="X69" i="21"/>
  <c r="X68" i="21"/>
  <c r="Y68" i="21" s="1"/>
  <c r="Y67" i="21"/>
  <c r="X67" i="21"/>
  <c r="X66" i="21"/>
  <c r="Y66" i="21" s="1"/>
  <c r="X65" i="21"/>
  <c r="Y65" i="21" s="1"/>
  <c r="Y64" i="21"/>
  <c r="X64" i="21"/>
  <c r="X63" i="21"/>
  <c r="Y63" i="21" s="1"/>
  <c r="Y62" i="21"/>
  <c r="X62" i="21"/>
  <c r="X61" i="21"/>
  <c r="Y61" i="21" s="1"/>
  <c r="X60" i="21"/>
  <c r="Y60" i="21" s="1"/>
  <c r="Y59" i="21"/>
  <c r="X59" i="21"/>
  <c r="Y58" i="21"/>
  <c r="X58" i="21"/>
  <c r="X57" i="21"/>
  <c r="Y57" i="21" s="1"/>
  <c r="Y56" i="21"/>
  <c r="X56" i="21"/>
  <c r="X55" i="21"/>
  <c r="Y55" i="21" s="1"/>
  <c r="Y54" i="21"/>
  <c r="X54" i="21"/>
  <c r="X53" i="21"/>
  <c r="Y53" i="21" s="1"/>
  <c r="Y52" i="21"/>
  <c r="X52" i="21"/>
  <c r="X51" i="21"/>
  <c r="Y51" i="21" s="1"/>
  <c r="Y50" i="21"/>
  <c r="X50" i="21"/>
  <c r="Y49" i="21"/>
  <c r="X49" i="21"/>
  <c r="X48" i="21"/>
  <c r="Y48" i="21" s="1"/>
  <c r="Y47" i="21"/>
  <c r="X47" i="21"/>
  <c r="X46" i="21"/>
  <c r="Y46" i="21" s="1"/>
  <c r="Y45" i="21"/>
  <c r="X45" i="21"/>
  <c r="X44" i="21"/>
  <c r="Y44" i="21" s="1"/>
  <c r="Y43" i="21"/>
  <c r="X43" i="21"/>
  <c r="X42" i="21"/>
  <c r="Y42" i="21" s="1"/>
  <c r="X41" i="21"/>
  <c r="Y41" i="21" s="1"/>
  <c r="Y40" i="21"/>
  <c r="X40" i="21"/>
  <c r="X39" i="21"/>
  <c r="Y39" i="21" s="1"/>
  <c r="X38" i="21"/>
  <c r="Y38" i="21" s="1"/>
  <c r="Y37" i="21"/>
  <c r="X37" i="21"/>
  <c r="X36" i="21"/>
  <c r="Y36" i="21" s="1"/>
  <c r="Y35" i="21"/>
  <c r="X35" i="21"/>
  <c r="Y34" i="21"/>
  <c r="X34" i="21"/>
  <c r="X33" i="21"/>
  <c r="Y33" i="21" s="1"/>
  <c r="Y31" i="21"/>
  <c r="X31" i="21"/>
  <c r="X30" i="21"/>
  <c r="Y30" i="21" s="1"/>
  <c r="Y29" i="21"/>
  <c r="X29" i="21"/>
  <c r="X28" i="21"/>
  <c r="Y28" i="21" s="1"/>
  <c r="X27" i="21"/>
  <c r="Y27" i="21" s="1"/>
  <c r="X26" i="21"/>
  <c r="Y26" i="21" s="1"/>
  <c r="X25" i="21"/>
  <c r="Y25" i="21" s="1"/>
  <c r="Y24" i="21"/>
  <c r="X24" i="21"/>
  <c r="X23" i="21"/>
  <c r="Y23" i="21" s="1"/>
  <c r="Y22" i="21"/>
  <c r="X22" i="21"/>
  <c r="X21" i="21"/>
  <c r="Y21" i="21" s="1"/>
  <c r="Y20" i="21"/>
  <c r="X20" i="21"/>
  <c r="X19" i="21"/>
  <c r="Y19" i="21" s="1"/>
  <c r="Y18" i="21"/>
  <c r="X18" i="21"/>
  <c r="Y17" i="21"/>
  <c r="X17" i="21"/>
  <c r="X16" i="21"/>
  <c r="Y16" i="21" s="1"/>
  <c r="Y15" i="21"/>
  <c r="X15" i="21"/>
  <c r="Y14" i="21"/>
  <c r="X14" i="21"/>
  <c r="X12" i="21"/>
  <c r="Y12" i="21" s="1"/>
  <c r="X11" i="21"/>
  <c r="Y11" i="21" s="1"/>
  <c r="X10" i="21"/>
  <c r="Y10" i="21" s="1"/>
  <c r="X9" i="21"/>
  <c r="Y9" i="21" s="1"/>
  <c r="X8" i="21"/>
  <c r="V8" i="21"/>
  <c r="V1094" i="21" s="1"/>
  <c r="V1096" i="21" s="1"/>
  <c r="X3" i="21"/>
  <c r="X2" i="21"/>
  <c r="W1075" i="21"/>
  <c r="W1074" i="21"/>
  <c r="W1073" i="21"/>
  <c r="W1072" i="21"/>
  <c r="W1071" i="21"/>
  <c r="W1070" i="21"/>
  <c r="W1069" i="21"/>
  <c r="W1068" i="21"/>
  <c r="W1067" i="21"/>
  <c r="W1066" i="21"/>
  <c r="W1065" i="21"/>
  <c r="W1064" i="21"/>
  <c r="W1063" i="21"/>
  <c r="W1062" i="21"/>
  <c r="W1061" i="21"/>
  <c r="W1060" i="21"/>
  <c r="W1059" i="21"/>
  <c r="W1058" i="21"/>
  <c r="W1057" i="21"/>
  <c r="W1056" i="21"/>
  <c r="W1055" i="21"/>
  <c r="W1054" i="21"/>
  <c r="W1053" i="21"/>
  <c r="W1052" i="21"/>
  <c r="W1051" i="21"/>
  <c r="W1050" i="21"/>
  <c r="W1049" i="21"/>
  <c r="W1048" i="21"/>
  <c r="W1047" i="21"/>
  <c r="W1046" i="21"/>
  <c r="W1045" i="21"/>
  <c r="W1044" i="21"/>
  <c r="W1043" i="21"/>
  <c r="W1041" i="21"/>
  <c r="W1040" i="21"/>
  <c r="W1039" i="21"/>
  <c r="W1038" i="21"/>
  <c r="W1037" i="21"/>
  <c r="W1036" i="21"/>
  <c r="W1035" i="21"/>
  <c r="W1034" i="21"/>
  <c r="W1033" i="21"/>
  <c r="W1032" i="21"/>
  <c r="W1031" i="21"/>
  <c r="W1030" i="21"/>
  <c r="W1029" i="21"/>
  <c r="W1028" i="21"/>
  <c r="W1027" i="21"/>
  <c r="W1026" i="21"/>
  <c r="W1025" i="21"/>
  <c r="W1024" i="21"/>
  <c r="W1021" i="21"/>
  <c r="W1020" i="21"/>
  <c r="W1019" i="21"/>
  <c r="W1018" i="21"/>
  <c r="W1017" i="21"/>
  <c r="W1016" i="21"/>
  <c r="W1015" i="21"/>
  <c r="W1014" i="21"/>
  <c r="W1013" i="21"/>
  <c r="W1012" i="21"/>
  <c r="W1011" i="21"/>
  <c r="W1010" i="21"/>
  <c r="W1009" i="21"/>
  <c r="W1008" i="21"/>
  <c r="W1007" i="21"/>
  <c r="W1006" i="21"/>
  <c r="W1005" i="21"/>
  <c r="W1004" i="21"/>
  <c r="W1003" i="21"/>
  <c r="W1002" i="21"/>
  <c r="W1001" i="21"/>
  <c r="W1000" i="21"/>
  <c r="W999" i="21"/>
  <c r="W998" i="21"/>
  <c r="W997" i="21"/>
  <c r="W996" i="21"/>
  <c r="W995" i="21"/>
  <c r="W994" i="21"/>
  <c r="W993" i="21"/>
  <c r="W992" i="21"/>
  <c r="W991" i="21"/>
  <c r="W990" i="21"/>
  <c r="W989" i="21"/>
  <c r="W988" i="21"/>
  <c r="W986" i="21"/>
  <c r="W985" i="21"/>
  <c r="W984" i="21"/>
  <c r="W983" i="21"/>
  <c r="W982" i="21"/>
  <c r="W981" i="21"/>
  <c r="W980" i="21"/>
  <c r="W979" i="21"/>
  <c r="W978" i="21"/>
  <c r="W977" i="21"/>
  <c r="W976" i="21"/>
  <c r="W975" i="21"/>
  <c r="W974" i="21"/>
  <c r="W973" i="21"/>
  <c r="W972" i="21"/>
  <c r="W971" i="21"/>
  <c r="W970" i="21"/>
  <c r="W969" i="21"/>
  <c r="W968" i="21"/>
  <c r="W967" i="21"/>
  <c r="W966" i="21"/>
  <c r="W965" i="21"/>
  <c r="W964" i="21"/>
  <c r="W963" i="21"/>
  <c r="W962" i="21"/>
  <c r="W961" i="21"/>
  <c r="W960" i="21"/>
  <c r="W959" i="21"/>
  <c r="W958" i="21"/>
  <c r="W957" i="21"/>
  <c r="W956" i="21"/>
  <c r="W955" i="21"/>
  <c r="W954" i="21"/>
  <c r="W953" i="21"/>
  <c r="W952" i="21"/>
  <c r="W951" i="21"/>
  <c r="W950" i="21"/>
  <c r="W949" i="21"/>
  <c r="W948" i="21"/>
  <c r="W947" i="21"/>
  <c r="W946" i="21"/>
  <c r="W945" i="21"/>
  <c r="W944" i="21"/>
  <c r="W943" i="21"/>
  <c r="W942" i="21"/>
  <c r="W941" i="21"/>
  <c r="W940" i="21"/>
  <c r="W939" i="21"/>
  <c r="W938" i="21"/>
  <c r="W937" i="21"/>
  <c r="W936" i="21"/>
  <c r="W935" i="21"/>
  <c r="W934" i="21"/>
  <c r="W933" i="21"/>
  <c r="W932" i="21"/>
  <c r="W931" i="21"/>
  <c r="W930" i="21"/>
  <c r="W929" i="21"/>
  <c r="W928" i="21"/>
  <c r="W927" i="21"/>
  <c r="W924" i="21"/>
  <c r="W923" i="21"/>
  <c r="W922" i="21"/>
  <c r="W919" i="21"/>
  <c r="W918" i="21"/>
  <c r="W917" i="21"/>
  <c r="W914" i="21"/>
  <c r="W913" i="21"/>
  <c r="W912" i="21"/>
  <c r="W911" i="21"/>
  <c r="W910" i="21"/>
  <c r="W909" i="21"/>
  <c r="W908" i="21"/>
  <c r="W907" i="21"/>
  <c r="W906" i="21"/>
  <c r="W905" i="21"/>
  <c r="W904" i="21"/>
  <c r="W903" i="21"/>
  <c r="W902" i="21"/>
  <c r="W901" i="21"/>
  <c r="W900" i="21"/>
  <c r="W899" i="21"/>
  <c r="W898" i="21"/>
  <c r="W897" i="21"/>
  <c r="W896" i="21"/>
  <c r="W895" i="21"/>
  <c r="W894" i="21"/>
  <c r="W893" i="21"/>
  <c r="W892" i="21"/>
  <c r="W891" i="21"/>
  <c r="W890" i="21"/>
  <c r="W888" i="21"/>
  <c r="W887" i="21"/>
  <c r="W886" i="21"/>
  <c r="W885" i="21"/>
  <c r="W884" i="21"/>
  <c r="W883" i="21"/>
  <c r="W882" i="21"/>
  <c r="W881" i="21"/>
  <c r="W880" i="21"/>
  <c r="W879" i="21"/>
  <c r="W878" i="21"/>
  <c r="W876" i="21"/>
  <c r="W875" i="21"/>
  <c r="W874" i="21"/>
  <c r="W873" i="21"/>
  <c r="W872" i="21"/>
  <c r="W871" i="21"/>
  <c r="W870" i="21"/>
  <c r="W869" i="21"/>
  <c r="W868" i="21"/>
  <c r="W867" i="21"/>
  <c r="W866" i="21"/>
  <c r="W865" i="21"/>
  <c r="W864" i="21"/>
  <c r="W863" i="21"/>
  <c r="W862" i="21"/>
  <c r="W861" i="21"/>
  <c r="W860" i="21"/>
  <c r="W859" i="21"/>
  <c r="W858" i="21"/>
  <c r="W857" i="21"/>
  <c r="W856" i="21"/>
  <c r="W852" i="21"/>
  <c r="W851" i="21"/>
  <c r="W850" i="21"/>
  <c r="W849" i="21"/>
  <c r="W848" i="21"/>
  <c r="W847" i="21"/>
  <c r="W841" i="21"/>
  <c r="W832" i="21"/>
  <c r="W831" i="21"/>
  <c r="W830" i="21"/>
  <c r="W829" i="21"/>
  <c r="W828" i="21"/>
  <c r="W827" i="21"/>
  <c r="W826" i="21"/>
  <c r="W825" i="21"/>
  <c r="W824" i="21"/>
  <c r="W823" i="21"/>
  <c r="W822" i="21"/>
  <c r="W821" i="21"/>
  <c r="W820" i="21"/>
  <c r="W819" i="21"/>
  <c r="W818" i="21"/>
  <c r="W817" i="21"/>
  <c r="W816" i="21"/>
  <c r="W815" i="21"/>
  <c r="W814" i="21"/>
  <c r="W813" i="21"/>
  <c r="W812" i="21"/>
  <c r="W811" i="21"/>
  <c r="W810" i="21"/>
  <c r="W809" i="21"/>
  <c r="W808" i="21"/>
  <c r="W807" i="21"/>
  <c r="W806" i="21"/>
  <c r="W805" i="21"/>
  <c r="W804" i="21"/>
  <c r="W803" i="21"/>
  <c r="W802" i="21"/>
  <c r="W801" i="21"/>
  <c r="W800" i="21"/>
  <c r="W799" i="21"/>
  <c r="W798" i="21"/>
  <c r="W797" i="21"/>
  <c r="W796" i="21"/>
  <c r="W795" i="21"/>
  <c r="W794" i="21"/>
  <c r="W793" i="21"/>
  <c r="W792" i="21"/>
  <c r="W791" i="21"/>
  <c r="W790" i="21"/>
  <c r="W789" i="21"/>
  <c r="W788" i="21"/>
  <c r="W787" i="21"/>
  <c r="W786" i="21"/>
  <c r="W785" i="21"/>
  <c r="W784" i="21"/>
  <c r="W783" i="21"/>
  <c r="W782" i="21"/>
  <c r="W781" i="21"/>
  <c r="W780" i="21"/>
  <c r="W779" i="21"/>
  <c r="W778" i="21"/>
  <c r="W776" i="21"/>
  <c r="W775" i="21"/>
  <c r="W774" i="21"/>
  <c r="W773" i="21"/>
  <c r="W772" i="21"/>
  <c r="W771" i="21"/>
  <c r="W770" i="21"/>
  <c r="W769" i="21"/>
  <c r="W768" i="21"/>
  <c r="W767" i="21"/>
  <c r="W766" i="21"/>
  <c r="W765" i="21"/>
  <c r="W764" i="21"/>
  <c r="W763" i="21"/>
  <c r="W762" i="21"/>
  <c r="W761" i="21"/>
  <c r="W760" i="21"/>
  <c r="W759" i="21"/>
  <c r="W758" i="21"/>
  <c r="W757" i="21"/>
  <c r="W756" i="21"/>
  <c r="W755" i="21"/>
  <c r="W754" i="21"/>
  <c r="W753" i="21"/>
  <c r="W752" i="21"/>
  <c r="W751" i="21"/>
  <c r="W750" i="21"/>
  <c r="W749" i="21"/>
  <c r="W748" i="21"/>
  <c r="W747" i="21"/>
  <c r="W745" i="21"/>
  <c r="W744" i="21"/>
  <c r="W743" i="21"/>
  <c r="W742" i="21"/>
  <c r="W740" i="21"/>
  <c r="W738" i="21"/>
  <c r="W737" i="21"/>
  <c r="W735" i="21"/>
  <c r="W734" i="21"/>
  <c r="W733" i="21"/>
  <c r="W732" i="21"/>
  <c r="W731" i="21"/>
  <c r="W730" i="21"/>
  <c r="W729" i="21"/>
  <c r="W726" i="21"/>
  <c r="W725" i="21"/>
  <c r="W724" i="21"/>
  <c r="W723" i="21"/>
  <c r="W722" i="21"/>
  <c r="W721" i="21"/>
  <c r="W720" i="21"/>
  <c r="W719" i="21"/>
  <c r="W718" i="21"/>
  <c r="W717" i="21"/>
  <c r="W716" i="21"/>
  <c r="W715" i="21"/>
  <c r="W714" i="21"/>
  <c r="W713" i="21"/>
  <c r="W712" i="21"/>
  <c r="W711" i="21"/>
  <c r="W710" i="21"/>
  <c r="W709" i="21"/>
  <c r="W708" i="21"/>
  <c r="W707" i="21"/>
  <c r="W706" i="21"/>
  <c r="W705" i="21"/>
  <c r="W690" i="21"/>
  <c r="W689" i="21"/>
  <c r="W688" i="21"/>
  <c r="W687" i="21"/>
  <c r="W686" i="21"/>
  <c r="W685" i="21"/>
  <c r="W684" i="21"/>
  <c r="W683" i="21"/>
  <c r="W682" i="21"/>
  <c r="W681" i="21"/>
  <c r="W680" i="21"/>
  <c r="W679" i="21"/>
  <c r="W678" i="21"/>
  <c r="W677" i="21"/>
  <c r="W676" i="21"/>
  <c r="W675" i="21"/>
  <c r="W674" i="21"/>
  <c r="W673" i="21"/>
  <c r="W672" i="21"/>
  <c r="W671" i="21"/>
  <c r="W670" i="21"/>
  <c r="W669" i="21"/>
  <c r="W668" i="21"/>
  <c r="W667" i="21"/>
  <c r="W666" i="21"/>
  <c r="W665" i="21"/>
  <c r="W664" i="21"/>
  <c r="W663" i="21"/>
  <c r="W662" i="21"/>
  <c r="W661" i="21"/>
  <c r="W660" i="21"/>
  <c r="W659" i="21"/>
  <c r="W658" i="21"/>
  <c r="W657" i="21"/>
  <c r="W656" i="21"/>
  <c r="W655" i="21"/>
  <c r="W654" i="21"/>
  <c r="W653" i="21"/>
  <c r="W652" i="21"/>
  <c r="W651" i="21"/>
  <c r="W650" i="21"/>
  <c r="W649" i="21"/>
  <c r="W648" i="21"/>
  <c r="W647" i="21"/>
  <c r="W646" i="21"/>
  <c r="W645" i="21"/>
  <c r="W644" i="21"/>
  <c r="W643" i="21"/>
  <c r="W642" i="21"/>
  <c r="W641" i="21"/>
  <c r="W640" i="21"/>
  <c r="W639" i="21"/>
  <c r="W638" i="21"/>
  <c r="W637" i="21"/>
  <c r="W636" i="21"/>
  <c r="W635" i="21"/>
  <c r="W634" i="21"/>
  <c r="W633" i="21"/>
  <c r="W632" i="21"/>
  <c r="W631" i="21"/>
  <c r="W630" i="21"/>
  <c r="W629" i="21"/>
  <c r="W628" i="21"/>
  <c r="W627" i="21"/>
  <c r="W626" i="21"/>
  <c r="W625" i="21"/>
  <c r="W624" i="21"/>
  <c r="W623" i="21"/>
  <c r="W622" i="21"/>
  <c r="W621" i="21"/>
  <c r="W620" i="21"/>
  <c r="W619" i="21"/>
  <c r="W618" i="21"/>
  <c r="W617" i="21"/>
  <c r="W616" i="21"/>
  <c r="W615" i="21"/>
  <c r="W614" i="21"/>
  <c r="W613" i="21"/>
  <c r="W612" i="21"/>
  <c r="W611" i="21"/>
  <c r="W610" i="21"/>
  <c r="W609" i="21"/>
  <c r="W608" i="21"/>
  <c r="W607" i="21"/>
  <c r="W606" i="21"/>
  <c r="W605" i="21"/>
  <c r="W604" i="21"/>
  <c r="W603" i="21"/>
  <c r="W602" i="21"/>
  <c r="W601" i="21"/>
  <c r="W600" i="21"/>
  <c r="W599" i="21"/>
  <c r="W598" i="21"/>
  <c r="W597" i="21"/>
  <c r="W596" i="21"/>
  <c r="W595" i="21"/>
  <c r="W594" i="21"/>
  <c r="W593" i="21"/>
  <c r="W592" i="21"/>
  <c r="W591" i="21"/>
  <c r="W590" i="21"/>
  <c r="W589" i="21"/>
  <c r="W588" i="21"/>
  <c r="W587" i="21"/>
  <c r="W586" i="21"/>
  <c r="W585" i="21"/>
  <c r="W584" i="21"/>
  <c r="W583" i="21"/>
  <c r="W582" i="21"/>
  <c r="W581" i="21"/>
  <c r="W580" i="21"/>
  <c r="W579" i="21"/>
  <c r="W578" i="21"/>
  <c r="W577" i="21"/>
  <c r="W576" i="21"/>
  <c r="W575" i="21"/>
  <c r="W574" i="21"/>
  <c r="W573" i="21"/>
  <c r="W572" i="21"/>
  <c r="W571" i="21"/>
  <c r="W570" i="21"/>
  <c r="W569" i="21"/>
  <c r="W568" i="21"/>
  <c r="W567" i="21"/>
  <c r="W566" i="21"/>
  <c r="W565" i="21"/>
  <c r="W564" i="21"/>
  <c r="W563" i="21"/>
  <c r="W562" i="21"/>
  <c r="W561" i="21"/>
  <c r="W560" i="21"/>
  <c r="W559" i="21"/>
  <c r="W558" i="21"/>
  <c r="W557" i="21"/>
  <c r="W556" i="21"/>
  <c r="W555" i="21"/>
  <c r="W554" i="21"/>
  <c r="W553" i="21"/>
  <c r="W552" i="21"/>
  <c r="W551" i="21"/>
  <c r="W550" i="21"/>
  <c r="W549" i="21"/>
  <c r="W548" i="21"/>
  <c r="W547" i="21"/>
  <c r="W546" i="21"/>
  <c r="W545" i="21"/>
  <c r="W544" i="21"/>
  <c r="W543" i="21"/>
  <c r="W542" i="21"/>
  <c r="W541" i="21"/>
  <c r="W540" i="21"/>
  <c r="W539" i="21"/>
  <c r="W538" i="21"/>
  <c r="W537" i="21"/>
  <c r="W536" i="21"/>
  <c r="W535" i="21"/>
  <c r="W534" i="21"/>
  <c r="W533" i="21"/>
  <c r="W532" i="21"/>
  <c r="W531" i="21"/>
  <c r="W530" i="21"/>
  <c r="W529" i="21"/>
  <c r="W528" i="21"/>
  <c r="W527" i="21"/>
  <c r="W526" i="21"/>
  <c r="W525" i="21"/>
  <c r="W524" i="21"/>
  <c r="W523" i="21"/>
  <c r="W522" i="21"/>
  <c r="W521" i="21"/>
  <c r="W520" i="21"/>
  <c r="W519" i="21"/>
  <c r="W518" i="21"/>
  <c r="W517" i="21"/>
  <c r="W516" i="21"/>
  <c r="W515" i="21"/>
  <c r="W514" i="21"/>
  <c r="W513" i="21"/>
  <c r="W512" i="21"/>
  <c r="W511" i="21"/>
  <c r="W510" i="21"/>
  <c r="W509" i="21"/>
  <c r="W508" i="21"/>
  <c r="W507" i="21"/>
  <c r="W506" i="21"/>
  <c r="W505" i="21"/>
  <c r="W504" i="21"/>
  <c r="W503" i="21"/>
  <c r="W502" i="21"/>
  <c r="W501" i="21"/>
  <c r="W500" i="21"/>
  <c r="W499" i="21"/>
  <c r="W498" i="21"/>
  <c r="W497" i="21"/>
  <c r="W496" i="21"/>
  <c r="W495" i="21"/>
  <c r="W494" i="21"/>
  <c r="W493" i="21"/>
  <c r="W492" i="21"/>
  <c r="W491" i="21"/>
  <c r="W490" i="21"/>
  <c r="W489" i="21"/>
  <c r="W488" i="21"/>
  <c r="W487" i="21"/>
  <c r="W486" i="21"/>
  <c r="W485" i="21"/>
  <c r="W484" i="21"/>
  <c r="W483" i="21"/>
  <c r="W482" i="21"/>
  <c r="W481" i="21"/>
  <c r="W480" i="21"/>
  <c r="W479" i="21"/>
  <c r="W478" i="21"/>
  <c r="W477" i="21"/>
  <c r="W476" i="21"/>
  <c r="W475" i="21"/>
  <c r="W474" i="21"/>
  <c r="W473" i="21"/>
  <c r="W472" i="21"/>
  <c r="W471" i="21"/>
  <c r="W470" i="21"/>
  <c r="W469" i="21"/>
  <c r="W468" i="21"/>
  <c r="W467" i="21"/>
  <c r="W466" i="21"/>
  <c r="W465" i="21"/>
  <c r="W464" i="21"/>
  <c r="W463" i="21"/>
  <c r="W462" i="21"/>
  <c r="W461" i="21"/>
  <c r="W460" i="21"/>
  <c r="W459" i="21"/>
  <c r="W458" i="21"/>
  <c r="W457" i="21"/>
  <c r="W456" i="21"/>
  <c r="W455" i="21"/>
  <c r="W454" i="21"/>
  <c r="W453" i="21"/>
  <c r="W452" i="21"/>
  <c r="W451" i="21"/>
  <c r="W450" i="21"/>
  <c r="W449" i="21"/>
  <c r="W448" i="21"/>
  <c r="W447" i="21"/>
  <c r="W446" i="21"/>
  <c r="W445" i="21"/>
  <c r="W444" i="21"/>
  <c r="W443" i="21"/>
  <c r="W442" i="21"/>
  <c r="W441" i="21"/>
  <c r="W440" i="21"/>
  <c r="W439" i="21"/>
  <c r="W438" i="21"/>
  <c r="W437" i="21"/>
  <c r="W436" i="21"/>
  <c r="W435" i="21"/>
  <c r="W434" i="21"/>
  <c r="W433" i="21"/>
  <c r="W432" i="21"/>
  <c r="W431" i="21"/>
  <c r="W430" i="21"/>
  <c r="W429" i="21"/>
  <c r="W428" i="21"/>
  <c r="W427" i="21"/>
  <c r="W426" i="21"/>
  <c r="W425" i="21"/>
  <c r="W424" i="21"/>
  <c r="W423" i="21"/>
  <c r="W422" i="21"/>
  <c r="W421" i="21"/>
  <c r="W420" i="21"/>
  <c r="W419" i="21"/>
  <c r="W418" i="21"/>
  <c r="W417" i="21"/>
  <c r="W416" i="21"/>
  <c r="W415" i="21"/>
  <c r="W414" i="21"/>
  <c r="W413" i="21"/>
  <c r="W412" i="21"/>
  <c r="W411" i="21"/>
  <c r="W410" i="21"/>
  <c r="W409" i="21"/>
  <c r="W408" i="21"/>
  <c r="W407" i="21"/>
  <c r="W406" i="21"/>
  <c r="W405" i="21"/>
  <c r="W404" i="21"/>
  <c r="W403" i="21"/>
  <c r="W402" i="21"/>
  <c r="W401" i="21"/>
  <c r="W400" i="21"/>
  <c r="W399" i="21"/>
  <c r="W398" i="21"/>
  <c r="W397" i="21"/>
  <c r="W396" i="21"/>
  <c r="W395" i="21"/>
  <c r="W394" i="21"/>
  <c r="W393" i="21"/>
  <c r="W392" i="21"/>
  <c r="W391" i="21"/>
  <c r="W390" i="21"/>
  <c r="W389" i="21"/>
  <c r="W388" i="21"/>
  <c r="W386" i="21"/>
  <c r="W385" i="21"/>
  <c r="W384" i="21"/>
  <c r="W383" i="21"/>
  <c r="W382" i="21"/>
  <c r="W381" i="21"/>
  <c r="W380" i="21"/>
  <c r="W379" i="21"/>
  <c r="W378" i="21"/>
  <c r="W377" i="21"/>
  <c r="W376" i="21"/>
  <c r="W375" i="21"/>
  <c r="W374" i="21"/>
  <c r="W373" i="21"/>
  <c r="W372" i="21"/>
  <c r="W371" i="21"/>
  <c r="W370" i="21"/>
  <c r="W369" i="21"/>
  <c r="W368" i="21"/>
  <c r="W367" i="21"/>
  <c r="W366" i="21"/>
  <c r="W365" i="21"/>
  <c r="W364" i="21"/>
  <c r="W363" i="21"/>
  <c r="W362" i="21"/>
  <c r="W361" i="21"/>
  <c r="W360" i="21"/>
  <c r="W359" i="21"/>
  <c r="W358" i="21"/>
  <c r="W357" i="21"/>
  <c r="W356" i="21"/>
  <c r="W355" i="21"/>
  <c r="W354" i="21"/>
  <c r="W353" i="21"/>
  <c r="W352" i="21"/>
  <c r="W351" i="21"/>
  <c r="W350" i="21"/>
  <c r="W349" i="21"/>
  <c r="W348" i="21"/>
  <c r="W347" i="21"/>
  <c r="W346" i="21"/>
  <c r="W345" i="21"/>
  <c r="W344" i="21"/>
  <c r="W343" i="21"/>
  <c r="W342" i="21"/>
  <c r="W341" i="21"/>
  <c r="W338" i="21"/>
  <c r="W337" i="21"/>
  <c r="W336" i="21"/>
  <c r="W335" i="21"/>
  <c r="W334" i="21"/>
  <c r="W333" i="21"/>
  <c r="W332" i="21"/>
  <c r="W331" i="21"/>
  <c r="W330" i="21"/>
  <c r="W329" i="21"/>
  <c r="W328" i="21"/>
  <c r="W327" i="21"/>
  <c r="W326" i="21"/>
  <c r="W325" i="21"/>
  <c r="W324" i="21"/>
  <c r="W323" i="21"/>
  <c r="W322" i="21"/>
  <c r="W321" i="21"/>
  <c r="W320" i="21"/>
  <c r="W319" i="21"/>
  <c r="W318" i="21"/>
  <c r="W317" i="21"/>
  <c r="W316" i="21"/>
  <c r="W315" i="21"/>
  <c r="W314" i="21"/>
  <c r="W313" i="21"/>
  <c r="W312" i="21"/>
  <c r="W311" i="21"/>
  <c r="W310" i="21"/>
  <c r="W309" i="21"/>
  <c r="W308" i="21"/>
  <c r="W307" i="21"/>
  <c r="W306" i="21"/>
  <c r="W305" i="21"/>
  <c r="W304" i="21"/>
  <c r="W303" i="21"/>
  <c r="W302" i="21"/>
  <c r="W301" i="21"/>
  <c r="W300" i="21"/>
  <c r="W299" i="21"/>
  <c r="W298" i="21"/>
  <c r="W297" i="21"/>
  <c r="W296" i="21"/>
  <c r="W295" i="21"/>
  <c r="W294" i="21"/>
  <c r="W293" i="21"/>
  <c r="W292" i="21"/>
  <c r="W291" i="21"/>
  <c r="W290" i="21"/>
  <c r="W289" i="21"/>
  <c r="W288" i="21"/>
  <c r="W287" i="21"/>
  <c r="W286" i="21"/>
  <c r="W285" i="21"/>
  <c r="W284" i="21"/>
  <c r="W283" i="21"/>
  <c r="W282" i="21"/>
  <c r="W281" i="21"/>
  <c r="W280" i="21"/>
  <c r="W278" i="21"/>
  <c r="W277" i="21"/>
  <c r="W276" i="21"/>
  <c r="W275" i="21"/>
  <c r="W274" i="21"/>
  <c r="W273" i="21"/>
  <c r="W272" i="21"/>
  <c r="W271" i="21"/>
  <c r="W270" i="21"/>
  <c r="W269" i="21"/>
  <c r="W268" i="21"/>
  <c r="W267" i="21"/>
  <c r="W266" i="21"/>
  <c r="W265" i="21"/>
  <c r="W264" i="21"/>
  <c r="W263" i="21"/>
  <c r="W262" i="21"/>
  <c r="W261" i="21"/>
  <c r="W260" i="21"/>
  <c r="W259" i="21"/>
  <c r="W258" i="21"/>
  <c r="W257" i="21"/>
  <c r="W256" i="21"/>
  <c r="W255" i="21"/>
  <c r="W254" i="21"/>
  <c r="W253" i="21"/>
  <c r="W252" i="21"/>
  <c r="W251" i="21"/>
  <c r="W250" i="21"/>
  <c r="W249" i="21"/>
  <c r="W248" i="21"/>
  <c r="W247" i="21"/>
  <c r="W246" i="21"/>
  <c r="W245" i="21"/>
  <c r="W242" i="21"/>
  <c r="W239" i="21"/>
  <c r="W238" i="21"/>
  <c r="W237" i="21"/>
  <c r="W236" i="21"/>
  <c r="W235" i="21"/>
  <c r="W234" i="21"/>
  <c r="W233" i="21"/>
  <c r="W232" i="21"/>
  <c r="W231" i="21"/>
  <c r="W230" i="21"/>
  <c r="W229" i="21"/>
  <c r="W228" i="21"/>
  <c r="W227" i="21"/>
  <c r="W226" i="21"/>
  <c r="W225" i="21"/>
  <c r="W224" i="21"/>
  <c r="W223" i="21"/>
  <c r="W222" i="21"/>
  <c r="W221" i="21"/>
  <c r="W220" i="21"/>
  <c r="W219" i="21"/>
  <c r="W218" i="21"/>
  <c r="W217" i="21"/>
  <c r="W216" i="21"/>
  <c r="W215" i="21"/>
  <c r="W214" i="21"/>
  <c r="W213" i="21"/>
  <c r="W212" i="21"/>
  <c r="W211" i="21"/>
  <c r="W210" i="21"/>
  <c r="W209" i="21"/>
  <c r="W208" i="21"/>
  <c r="W207" i="21"/>
  <c r="W206" i="21"/>
  <c r="W205" i="21"/>
  <c r="W204" i="21"/>
  <c r="W203" i="21"/>
  <c r="W202" i="21"/>
  <c r="W201" i="21"/>
  <c r="W200" i="21"/>
  <c r="W199" i="21"/>
  <c r="W198" i="21"/>
  <c r="W197" i="21"/>
  <c r="W196" i="21"/>
  <c r="W193" i="21"/>
  <c r="W192" i="21"/>
  <c r="W191" i="21"/>
  <c r="W179" i="21"/>
  <c r="W178" i="21"/>
  <c r="W177" i="21"/>
  <c r="W176" i="21"/>
  <c r="W175" i="21"/>
  <c r="W174" i="21"/>
  <c r="W173" i="21"/>
  <c r="W172" i="21"/>
  <c r="W171" i="21"/>
  <c r="W170" i="21"/>
  <c r="W169" i="21"/>
  <c r="W168" i="21"/>
  <c r="W167" i="21"/>
  <c r="W166" i="21"/>
  <c r="W165" i="21"/>
  <c r="W164" i="21"/>
  <c r="W163" i="21"/>
  <c r="W162" i="21"/>
  <c r="W161" i="21"/>
  <c r="W160" i="21"/>
  <c r="W159" i="21"/>
  <c r="W158" i="21"/>
  <c r="W157" i="21"/>
  <c r="W156" i="21"/>
  <c r="W155" i="21"/>
  <c r="W153" i="21"/>
  <c r="W152" i="21"/>
  <c r="W151" i="21"/>
  <c r="W150" i="21"/>
  <c r="W149" i="21"/>
  <c r="W148" i="21"/>
  <c r="W145" i="21"/>
  <c r="W144" i="21"/>
  <c r="W143" i="21"/>
  <c r="W142" i="21"/>
  <c r="W141" i="21"/>
  <c r="W140" i="21"/>
  <c r="W139" i="21"/>
  <c r="W138" i="21"/>
  <c r="W137" i="21"/>
  <c r="W136" i="21"/>
  <c r="W135" i="21"/>
  <c r="W134" i="21"/>
  <c r="W133" i="21"/>
  <c r="W132" i="21"/>
  <c r="W131" i="21"/>
  <c r="W130" i="21"/>
  <c r="W129" i="21"/>
  <c r="W128" i="21"/>
  <c r="W127" i="21"/>
  <c r="W126" i="21"/>
  <c r="W125" i="21"/>
  <c r="W124" i="21"/>
  <c r="W123" i="21"/>
  <c r="W122" i="21"/>
  <c r="W121" i="21"/>
  <c r="W120" i="21"/>
  <c r="W117" i="21"/>
  <c r="W116" i="21"/>
  <c r="W115" i="21"/>
  <c r="W114" i="21"/>
  <c r="W113" i="21"/>
  <c r="W112" i="21"/>
  <c r="W111" i="21"/>
  <c r="W110" i="21"/>
  <c r="W109" i="21"/>
  <c r="W108" i="21"/>
  <c r="W107" i="21"/>
  <c r="W106" i="21"/>
  <c r="W105" i="21"/>
  <c r="W104" i="21"/>
  <c r="W102" i="21"/>
  <c r="W101" i="21"/>
  <c r="W100" i="21"/>
  <c r="W99" i="21"/>
  <c r="W98" i="21"/>
  <c r="W97" i="21"/>
  <c r="W96" i="21"/>
  <c r="W95" i="21"/>
  <c r="W94" i="21"/>
  <c r="W93" i="21"/>
  <c r="W92" i="21"/>
  <c r="W91" i="21"/>
  <c r="W90" i="21"/>
  <c r="W89" i="21"/>
  <c r="W88" i="21"/>
  <c r="W87" i="21"/>
  <c r="W86" i="21"/>
  <c r="W85" i="21"/>
  <c r="W84" i="21"/>
  <c r="W83" i="21"/>
  <c r="W82" i="21"/>
  <c r="W81" i="21"/>
  <c r="W80" i="21"/>
  <c r="W79" i="21"/>
  <c r="W78" i="21"/>
  <c r="W77" i="21"/>
  <c r="W76" i="21"/>
  <c r="W75" i="21"/>
  <c r="W74" i="21"/>
  <c r="W73" i="21"/>
  <c r="W72" i="21"/>
  <c r="W71" i="21"/>
  <c r="W70" i="21"/>
  <c r="W69" i="21"/>
  <c r="W68" i="21"/>
  <c r="W67" i="21"/>
  <c r="W66" i="21"/>
  <c r="W65" i="21"/>
  <c r="W64" i="21"/>
  <c r="W63" i="21"/>
  <c r="W62" i="21"/>
  <c r="W61" i="21"/>
  <c r="W60" i="21"/>
  <c r="W59" i="21"/>
  <c r="W58" i="21"/>
  <c r="W57" i="21"/>
  <c r="W56" i="21"/>
  <c r="W55" i="21"/>
  <c r="W54" i="21"/>
  <c r="W53" i="21"/>
  <c r="W52" i="21"/>
  <c r="W51" i="21"/>
  <c r="W50" i="21"/>
  <c r="W49" i="21"/>
  <c r="W48" i="21"/>
  <c r="W47" i="21"/>
  <c r="W46" i="21"/>
  <c r="W45" i="21"/>
  <c r="W44" i="21"/>
  <c r="W43" i="21"/>
  <c r="W42" i="21"/>
  <c r="W41" i="21"/>
  <c r="W40" i="21"/>
  <c r="W39" i="21"/>
  <c r="W38" i="21"/>
  <c r="W37" i="21"/>
  <c r="W36" i="21"/>
  <c r="W35" i="21"/>
  <c r="W34" i="21"/>
  <c r="W33" i="21"/>
  <c r="W31" i="21"/>
  <c r="W30" i="21"/>
  <c r="W29" i="21"/>
  <c r="W28" i="21"/>
  <c r="W27" i="21"/>
  <c r="W26" i="21"/>
  <c r="W25" i="21"/>
  <c r="W24" i="21"/>
  <c r="W23" i="21"/>
  <c r="W22" i="21"/>
  <c r="W21" i="21"/>
  <c r="W20" i="21"/>
  <c r="W19" i="21"/>
  <c r="W18" i="21"/>
  <c r="W17" i="21"/>
  <c r="W16" i="21"/>
  <c r="W15" i="21"/>
  <c r="W14" i="21"/>
  <c r="W12" i="21"/>
  <c r="W11" i="21"/>
  <c r="W10" i="21"/>
  <c r="W9" i="21"/>
  <c r="V3" i="21"/>
  <c r="V2" i="21"/>
  <c r="U1075" i="21"/>
  <c r="T1075" i="21"/>
  <c r="T1074" i="21"/>
  <c r="U1074" i="21" s="1"/>
  <c r="T1073" i="21"/>
  <c r="U1073" i="21" s="1"/>
  <c r="T1072" i="21"/>
  <c r="U1072" i="21" s="1"/>
  <c r="T1071" i="21"/>
  <c r="U1071" i="21" s="1"/>
  <c r="T1070" i="21"/>
  <c r="U1070" i="21" s="1"/>
  <c r="T1069" i="21"/>
  <c r="U1069" i="21" s="1"/>
  <c r="U1068" i="21"/>
  <c r="T1068" i="21"/>
  <c r="U1067" i="21"/>
  <c r="T1067" i="21"/>
  <c r="T1066" i="21"/>
  <c r="U1066" i="21" s="1"/>
  <c r="T1065" i="21"/>
  <c r="U1065" i="21" s="1"/>
  <c r="T1064" i="21"/>
  <c r="U1064" i="21" s="1"/>
  <c r="T1063" i="21"/>
  <c r="U1063" i="21" s="1"/>
  <c r="T1062" i="21"/>
  <c r="U1062" i="21" s="1"/>
  <c r="T1061" i="21"/>
  <c r="U1061" i="21" s="1"/>
  <c r="T1060" i="21"/>
  <c r="U1060" i="21" s="1"/>
  <c r="U1059" i="21"/>
  <c r="T1059" i="21"/>
  <c r="U1058" i="21"/>
  <c r="T1058" i="21"/>
  <c r="U1057" i="21"/>
  <c r="T1057" i="21"/>
  <c r="U1056" i="21"/>
  <c r="T1056" i="21"/>
  <c r="U1055" i="21"/>
  <c r="T1055" i="21"/>
  <c r="U1054" i="21"/>
  <c r="T1054" i="21"/>
  <c r="U1053" i="21"/>
  <c r="T1053" i="21"/>
  <c r="T1052" i="21"/>
  <c r="U1052" i="21" s="1"/>
  <c r="U1051" i="21"/>
  <c r="T1051" i="21"/>
  <c r="T1050" i="21"/>
  <c r="U1050" i="21" s="1"/>
  <c r="T1049" i="21"/>
  <c r="U1049" i="21" s="1"/>
  <c r="U1048" i="21"/>
  <c r="T1048" i="21"/>
  <c r="T1047" i="21"/>
  <c r="U1047" i="21" s="1"/>
  <c r="T1046" i="21"/>
  <c r="U1046" i="21" s="1"/>
  <c r="T1045" i="21"/>
  <c r="U1045" i="21" s="1"/>
  <c r="U1044" i="21"/>
  <c r="T1044" i="21"/>
  <c r="T1043" i="21"/>
  <c r="U1043" i="21" s="1"/>
  <c r="T1041" i="21"/>
  <c r="U1041" i="21" s="1"/>
  <c r="T1040" i="21"/>
  <c r="U1040" i="21" s="1"/>
  <c r="T1039" i="21"/>
  <c r="U1039" i="21" s="1"/>
  <c r="T1038" i="21"/>
  <c r="U1038" i="21" s="1"/>
  <c r="T1037" i="21"/>
  <c r="U1037" i="21" s="1"/>
  <c r="T1036" i="21"/>
  <c r="U1036" i="21" s="1"/>
  <c r="T1035" i="21"/>
  <c r="U1035" i="21" s="1"/>
  <c r="T1034" i="21"/>
  <c r="U1034" i="21" s="1"/>
  <c r="T1033" i="21"/>
  <c r="U1033" i="21" s="1"/>
  <c r="T1032" i="21"/>
  <c r="U1032" i="21" s="1"/>
  <c r="T1031" i="21"/>
  <c r="U1031" i="21" s="1"/>
  <c r="T1030" i="21"/>
  <c r="U1030" i="21" s="1"/>
  <c r="T1029" i="21"/>
  <c r="U1029" i="21" s="1"/>
  <c r="T1028" i="21"/>
  <c r="U1028" i="21" s="1"/>
  <c r="T1027" i="21"/>
  <c r="U1027" i="21" s="1"/>
  <c r="T1026" i="21"/>
  <c r="U1026" i="21" s="1"/>
  <c r="U1025" i="21"/>
  <c r="T1025" i="21"/>
  <c r="U1024" i="21"/>
  <c r="T1024" i="21"/>
  <c r="T1021" i="21"/>
  <c r="U1021" i="21" s="1"/>
  <c r="T1020" i="21"/>
  <c r="U1020" i="21" s="1"/>
  <c r="U1019" i="21"/>
  <c r="T1019" i="21"/>
  <c r="T1018" i="21"/>
  <c r="U1018" i="21" s="1"/>
  <c r="U1017" i="21"/>
  <c r="T1017" i="21"/>
  <c r="T1016" i="21"/>
  <c r="U1016" i="21" s="1"/>
  <c r="T1015" i="21"/>
  <c r="U1015" i="21" s="1"/>
  <c r="T1014" i="21"/>
  <c r="U1014" i="21" s="1"/>
  <c r="T1013" i="21"/>
  <c r="U1013" i="21" s="1"/>
  <c r="T1012" i="21"/>
  <c r="U1012" i="21" s="1"/>
  <c r="T1011" i="21"/>
  <c r="U1011" i="21" s="1"/>
  <c r="T1010" i="21"/>
  <c r="U1010" i="21" s="1"/>
  <c r="U1009" i="21"/>
  <c r="T1009" i="21"/>
  <c r="T1008" i="21"/>
  <c r="U1008" i="21" s="1"/>
  <c r="T1007" i="21"/>
  <c r="U1007" i="21" s="1"/>
  <c r="T1006" i="21"/>
  <c r="U1006" i="21" s="1"/>
  <c r="U1005" i="21"/>
  <c r="T1005" i="21"/>
  <c r="T1004" i="21"/>
  <c r="U1004" i="21" s="1"/>
  <c r="T1003" i="21"/>
  <c r="U1003" i="21" s="1"/>
  <c r="T1002" i="21"/>
  <c r="U1002" i="21" s="1"/>
  <c r="U1001" i="21"/>
  <c r="T1001" i="21"/>
  <c r="T1000" i="21"/>
  <c r="U1000" i="21" s="1"/>
  <c r="U999" i="21"/>
  <c r="T999" i="21"/>
  <c r="T998" i="21"/>
  <c r="U998" i="21" s="1"/>
  <c r="U997" i="21"/>
  <c r="T997" i="21"/>
  <c r="T996" i="21"/>
  <c r="U996" i="21" s="1"/>
  <c r="U995" i="21"/>
  <c r="T995" i="21"/>
  <c r="T994" i="21"/>
  <c r="U994" i="21" s="1"/>
  <c r="U993" i="21"/>
  <c r="T993" i="21"/>
  <c r="U992" i="21"/>
  <c r="T992" i="21"/>
  <c r="T991" i="21"/>
  <c r="U991" i="21" s="1"/>
  <c r="U990" i="21"/>
  <c r="T990" i="21"/>
  <c r="T989" i="21"/>
  <c r="U989" i="21" s="1"/>
  <c r="U988" i="21"/>
  <c r="T988" i="21"/>
  <c r="T986" i="21"/>
  <c r="U986" i="21" s="1"/>
  <c r="T985" i="21"/>
  <c r="U985" i="21" s="1"/>
  <c r="T984" i="21"/>
  <c r="U984" i="21" s="1"/>
  <c r="T983" i="21"/>
  <c r="U983" i="21" s="1"/>
  <c r="T982" i="21"/>
  <c r="U982" i="21" s="1"/>
  <c r="T981" i="21"/>
  <c r="U981" i="21" s="1"/>
  <c r="T980" i="21"/>
  <c r="U980" i="21" s="1"/>
  <c r="T979" i="21"/>
  <c r="U979" i="21" s="1"/>
  <c r="T978" i="21"/>
  <c r="U978" i="21" s="1"/>
  <c r="T977" i="21"/>
  <c r="U977" i="21" s="1"/>
  <c r="T976" i="21"/>
  <c r="U976" i="21" s="1"/>
  <c r="T975" i="21"/>
  <c r="U975" i="21" s="1"/>
  <c r="T974" i="21"/>
  <c r="U974" i="21" s="1"/>
  <c r="T973" i="21"/>
  <c r="U973" i="21" s="1"/>
  <c r="T972" i="21"/>
  <c r="U972" i="21" s="1"/>
  <c r="T971" i="21"/>
  <c r="U971" i="21" s="1"/>
  <c r="T970" i="21"/>
  <c r="U970" i="21" s="1"/>
  <c r="T969" i="21"/>
  <c r="U969" i="21" s="1"/>
  <c r="U968" i="21"/>
  <c r="T968" i="21"/>
  <c r="T967" i="21"/>
  <c r="U967" i="21" s="1"/>
  <c r="U966" i="21"/>
  <c r="T966" i="21"/>
  <c r="T965" i="21"/>
  <c r="U965" i="21" s="1"/>
  <c r="T964" i="21"/>
  <c r="U964" i="21" s="1"/>
  <c r="T963" i="21"/>
  <c r="U963" i="21" s="1"/>
  <c r="T962" i="21"/>
  <c r="U962" i="21" s="1"/>
  <c r="T961" i="21"/>
  <c r="U961" i="21" s="1"/>
  <c r="T960" i="21"/>
  <c r="U960" i="21" s="1"/>
  <c r="T959" i="21"/>
  <c r="U959" i="21" s="1"/>
  <c r="T958" i="21"/>
  <c r="U958" i="21" s="1"/>
  <c r="T957" i="21"/>
  <c r="U957" i="21" s="1"/>
  <c r="T956" i="21"/>
  <c r="U956" i="21" s="1"/>
  <c r="T955" i="21"/>
  <c r="U955" i="21" s="1"/>
  <c r="T954" i="21"/>
  <c r="U954" i="21" s="1"/>
  <c r="T953" i="21"/>
  <c r="U953" i="21" s="1"/>
  <c r="T952" i="21"/>
  <c r="U952" i="21" s="1"/>
  <c r="T951" i="21"/>
  <c r="U951" i="21" s="1"/>
  <c r="T950" i="21"/>
  <c r="U950" i="21" s="1"/>
  <c r="T949" i="21"/>
  <c r="U949" i="21" s="1"/>
  <c r="T948" i="21"/>
  <c r="U948" i="21" s="1"/>
  <c r="T947" i="21"/>
  <c r="U947" i="21" s="1"/>
  <c r="T946" i="21"/>
  <c r="U946" i="21" s="1"/>
  <c r="T945" i="21"/>
  <c r="U945" i="21" s="1"/>
  <c r="T944" i="21"/>
  <c r="U944" i="21" s="1"/>
  <c r="T943" i="21"/>
  <c r="U943" i="21" s="1"/>
  <c r="T942" i="21"/>
  <c r="U942" i="21" s="1"/>
  <c r="T941" i="21"/>
  <c r="U941" i="21" s="1"/>
  <c r="T940" i="21"/>
  <c r="U940" i="21" s="1"/>
  <c r="T939" i="21"/>
  <c r="U939" i="21" s="1"/>
  <c r="T938" i="21"/>
  <c r="U938" i="21" s="1"/>
  <c r="T937" i="21"/>
  <c r="U937" i="21" s="1"/>
  <c r="T936" i="21"/>
  <c r="U936" i="21" s="1"/>
  <c r="T935" i="21"/>
  <c r="U935" i="21" s="1"/>
  <c r="U934" i="21"/>
  <c r="T934" i="21"/>
  <c r="U933" i="21"/>
  <c r="T933" i="21"/>
  <c r="U932" i="21"/>
  <c r="T932" i="21"/>
  <c r="U931" i="21"/>
  <c r="T931" i="21"/>
  <c r="T930" i="21"/>
  <c r="U930" i="21" s="1"/>
  <c r="U929" i="21"/>
  <c r="T929" i="21"/>
  <c r="T928" i="21"/>
  <c r="U928" i="21" s="1"/>
  <c r="T927" i="21"/>
  <c r="U927" i="21" s="1"/>
  <c r="U924" i="21"/>
  <c r="T924" i="21"/>
  <c r="T923" i="21"/>
  <c r="U923" i="21" s="1"/>
  <c r="T922" i="21"/>
  <c r="U922" i="21" s="1"/>
  <c r="T919" i="21"/>
  <c r="U919" i="21" s="1"/>
  <c r="T918" i="21"/>
  <c r="U918" i="21" s="1"/>
  <c r="T917" i="21"/>
  <c r="U917" i="21" s="1"/>
  <c r="T914" i="21"/>
  <c r="U914" i="21" s="1"/>
  <c r="T913" i="21"/>
  <c r="U913" i="21" s="1"/>
  <c r="T912" i="21"/>
  <c r="U912" i="21" s="1"/>
  <c r="T911" i="21"/>
  <c r="U911" i="21" s="1"/>
  <c r="T910" i="21"/>
  <c r="U910" i="21" s="1"/>
  <c r="T909" i="21"/>
  <c r="U909" i="21" s="1"/>
  <c r="T908" i="21"/>
  <c r="U908" i="21" s="1"/>
  <c r="T907" i="21"/>
  <c r="U907" i="21" s="1"/>
  <c r="T906" i="21"/>
  <c r="U906" i="21" s="1"/>
  <c r="T905" i="21"/>
  <c r="U905" i="21" s="1"/>
  <c r="U904" i="21"/>
  <c r="T904" i="21"/>
  <c r="U903" i="21"/>
  <c r="T903" i="21"/>
  <c r="T902" i="21"/>
  <c r="U902" i="21" s="1"/>
  <c r="T901" i="21"/>
  <c r="U901" i="21" s="1"/>
  <c r="T900" i="21"/>
  <c r="U900" i="21" s="1"/>
  <c r="T899" i="21"/>
  <c r="U899" i="21" s="1"/>
  <c r="T898" i="21"/>
  <c r="U898" i="21" s="1"/>
  <c r="T897" i="21"/>
  <c r="U897" i="21" s="1"/>
  <c r="U896" i="21"/>
  <c r="T896" i="21"/>
  <c r="T895" i="21"/>
  <c r="U895" i="21" s="1"/>
  <c r="U894" i="21"/>
  <c r="T894" i="21"/>
  <c r="T893" i="21"/>
  <c r="U893" i="21" s="1"/>
  <c r="U892" i="21"/>
  <c r="T892" i="21"/>
  <c r="T891" i="21"/>
  <c r="U891" i="21" s="1"/>
  <c r="T890" i="21"/>
  <c r="U890" i="21" s="1"/>
  <c r="T888" i="21"/>
  <c r="U888" i="21" s="1"/>
  <c r="U887" i="21"/>
  <c r="T887" i="21"/>
  <c r="T886" i="21"/>
  <c r="U886" i="21" s="1"/>
  <c r="T885" i="21"/>
  <c r="U885" i="21" s="1"/>
  <c r="T884" i="21"/>
  <c r="U884" i="21" s="1"/>
  <c r="T883" i="21"/>
  <c r="U883" i="21" s="1"/>
  <c r="U882" i="21"/>
  <c r="T882" i="21"/>
  <c r="U881" i="21"/>
  <c r="T881" i="21"/>
  <c r="T880" i="21"/>
  <c r="U880" i="21" s="1"/>
  <c r="T879" i="21"/>
  <c r="U879" i="21" s="1"/>
  <c r="T878" i="21"/>
  <c r="U878" i="21" s="1"/>
  <c r="U876" i="21"/>
  <c r="T876" i="21"/>
  <c r="T875" i="21"/>
  <c r="U875" i="21" s="1"/>
  <c r="T874" i="21"/>
  <c r="U874" i="21" s="1"/>
  <c r="T873" i="21"/>
  <c r="U873" i="21" s="1"/>
  <c r="T872" i="21"/>
  <c r="U872" i="21" s="1"/>
  <c r="T871" i="21"/>
  <c r="U871" i="21" s="1"/>
  <c r="T870" i="21"/>
  <c r="U870" i="21" s="1"/>
  <c r="T869" i="21"/>
  <c r="U869" i="21" s="1"/>
  <c r="T868" i="21"/>
  <c r="U868" i="21" s="1"/>
  <c r="T867" i="21"/>
  <c r="U867" i="21" s="1"/>
  <c r="T866" i="21"/>
  <c r="U866" i="21" s="1"/>
  <c r="T865" i="21"/>
  <c r="U865" i="21" s="1"/>
  <c r="T864" i="21"/>
  <c r="U864" i="21" s="1"/>
  <c r="T863" i="21"/>
  <c r="U863" i="21" s="1"/>
  <c r="U862" i="21"/>
  <c r="T862" i="21"/>
  <c r="T861" i="21"/>
  <c r="U861" i="21" s="1"/>
  <c r="U860" i="21"/>
  <c r="T860" i="21"/>
  <c r="U859" i="21"/>
  <c r="T859" i="21"/>
  <c r="T858" i="21"/>
  <c r="U858" i="21" s="1"/>
  <c r="T857" i="21"/>
  <c r="U857" i="21" s="1"/>
  <c r="T856" i="21"/>
  <c r="T852" i="21"/>
  <c r="U852" i="21" s="1"/>
  <c r="T851" i="21"/>
  <c r="U851" i="21" s="1"/>
  <c r="T850" i="21"/>
  <c r="U850" i="21" s="1"/>
  <c r="T849" i="21"/>
  <c r="U849" i="21" s="1"/>
  <c r="T848" i="21"/>
  <c r="U848" i="21" s="1"/>
  <c r="T847" i="21"/>
  <c r="U847" i="21" s="1"/>
  <c r="T841" i="21"/>
  <c r="U841" i="21" s="1"/>
  <c r="T832" i="21"/>
  <c r="U832" i="21" s="1"/>
  <c r="T831" i="21"/>
  <c r="U831" i="21" s="1"/>
  <c r="T830" i="21"/>
  <c r="U830" i="21" s="1"/>
  <c r="T829" i="21"/>
  <c r="U829" i="21" s="1"/>
  <c r="U828" i="21"/>
  <c r="T828" i="21"/>
  <c r="T827" i="21"/>
  <c r="U827" i="21" s="1"/>
  <c r="U826" i="21"/>
  <c r="T826" i="21"/>
  <c r="T825" i="21"/>
  <c r="U825" i="21" s="1"/>
  <c r="U824" i="21"/>
  <c r="T824" i="21"/>
  <c r="T823" i="21"/>
  <c r="U823" i="21" s="1"/>
  <c r="U822" i="21"/>
  <c r="T822" i="21"/>
  <c r="T821" i="21"/>
  <c r="U821" i="21" s="1"/>
  <c r="U820" i="21"/>
  <c r="T820" i="21"/>
  <c r="T819" i="21"/>
  <c r="U819" i="21" s="1"/>
  <c r="U818" i="21"/>
  <c r="T818" i="21"/>
  <c r="U817" i="21"/>
  <c r="T817" i="21"/>
  <c r="T816" i="21"/>
  <c r="U816" i="21" s="1"/>
  <c r="U815" i="21"/>
  <c r="T815" i="21"/>
  <c r="T814" i="21"/>
  <c r="U814" i="21" s="1"/>
  <c r="T813" i="21"/>
  <c r="U813" i="21" s="1"/>
  <c r="T812" i="21"/>
  <c r="U812" i="21" s="1"/>
  <c r="T811" i="21"/>
  <c r="U811" i="21" s="1"/>
  <c r="T810" i="21"/>
  <c r="U810" i="21" s="1"/>
  <c r="T809" i="21"/>
  <c r="U809" i="21" s="1"/>
  <c r="U808" i="21"/>
  <c r="T808" i="21"/>
  <c r="T807" i="21"/>
  <c r="U807" i="21" s="1"/>
  <c r="U806" i="21"/>
  <c r="T806" i="21"/>
  <c r="U805" i="21"/>
  <c r="T805" i="21"/>
  <c r="U804" i="21"/>
  <c r="T804" i="21"/>
  <c r="T803" i="21"/>
  <c r="U803" i="21" s="1"/>
  <c r="U802" i="21"/>
  <c r="T802" i="21"/>
  <c r="T801" i="21"/>
  <c r="U801" i="21" s="1"/>
  <c r="U800" i="21"/>
  <c r="T800" i="21"/>
  <c r="T799" i="21"/>
  <c r="U799" i="21" s="1"/>
  <c r="U798" i="21"/>
  <c r="T798" i="21"/>
  <c r="U797" i="21"/>
  <c r="T797" i="21"/>
  <c r="U796" i="21"/>
  <c r="T796" i="21"/>
  <c r="U795" i="21"/>
  <c r="T795" i="21"/>
  <c r="U794" i="21"/>
  <c r="T794" i="21"/>
  <c r="U793" i="21"/>
  <c r="T793" i="21"/>
  <c r="T792" i="21"/>
  <c r="U792" i="21" s="1"/>
  <c r="U791" i="21"/>
  <c r="T791" i="21"/>
  <c r="T790" i="21"/>
  <c r="U790" i="21" s="1"/>
  <c r="U789" i="21"/>
  <c r="T789" i="21"/>
  <c r="T788" i="21"/>
  <c r="U788" i="21" s="1"/>
  <c r="U787" i="21"/>
  <c r="T787" i="21"/>
  <c r="U786" i="21"/>
  <c r="T786" i="21"/>
  <c r="U785" i="21"/>
  <c r="T785" i="21"/>
  <c r="T784" i="21"/>
  <c r="U784" i="21" s="1"/>
  <c r="T783" i="21"/>
  <c r="U783" i="21" s="1"/>
  <c r="U782" i="21"/>
  <c r="T782" i="21"/>
  <c r="U781" i="21"/>
  <c r="T781" i="21"/>
  <c r="T780" i="21"/>
  <c r="U780" i="21" s="1"/>
  <c r="T779" i="21"/>
  <c r="U779" i="21" s="1"/>
  <c r="T778" i="21"/>
  <c r="U778" i="21" s="1"/>
  <c r="T776" i="21"/>
  <c r="U776" i="21" s="1"/>
  <c r="T775" i="21"/>
  <c r="U775" i="21" s="1"/>
  <c r="T774" i="21"/>
  <c r="U774" i="21" s="1"/>
  <c r="T773" i="21"/>
  <c r="U773" i="21" s="1"/>
  <c r="T772" i="21"/>
  <c r="U772" i="21" s="1"/>
  <c r="T771" i="21"/>
  <c r="U771" i="21" s="1"/>
  <c r="T770" i="21"/>
  <c r="U770" i="21" s="1"/>
  <c r="T769" i="21"/>
  <c r="U769" i="21" s="1"/>
  <c r="T768" i="21"/>
  <c r="U768" i="21" s="1"/>
  <c r="T767" i="21"/>
  <c r="U767" i="21" s="1"/>
  <c r="T766" i="21"/>
  <c r="U766" i="21" s="1"/>
  <c r="T765" i="21"/>
  <c r="U765" i="21" s="1"/>
  <c r="T764" i="21"/>
  <c r="U764" i="21" s="1"/>
  <c r="U763" i="21"/>
  <c r="T763" i="21"/>
  <c r="T762" i="21"/>
  <c r="U762" i="21" s="1"/>
  <c r="U761" i="21"/>
  <c r="T761" i="21"/>
  <c r="T760" i="21"/>
  <c r="U760" i="21" s="1"/>
  <c r="U759" i="21"/>
  <c r="T759" i="21"/>
  <c r="T758" i="21"/>
  <c r="U758" i="21" s="1"/>
  <c r="U757" i="21"/>
  <c r="T757" i="21"/>
  <c r="T756" i="21"/>
  <c r="U756" i="21" s="1"/>
  <c r="U755" i="21"/>
  <c r="T755" i="21"/>
  <c r="U754" i="21"/>
  <c r="T754" i="21"/>
  <c r="T753" i="21"/>
  <c r="U753" i="21" s="1"/>
  <c r="T752" i="21"/>
  <c r="U752" i="21" s="1"/>
  <c r="U751" i="21"/>
  <c r="T751" i="21"/>
  <c r="U750" i="21"/>
  <c r="T750" i="21"/>
  <c r="T749" i="21"/>
  <c r="U749" i="21" s="1"/>
  <c r="U748" i="21"/>
  <c r="T748" i="21"/>
  <c r="T747" i="21"/>
  <c r="U747" i="21" s="1"/>
  <c r="T745" i="21"/>
  <c r="U745" i="21" s="1"/>
  <c r="U744" i="21"/>
  <c r="T744" i="21"/>
  <c r="U743" i="21"/>
  <c r="T743" i="21"/>
  <c r="U742" i="21"/>
  <c r="T742" i="21"/>
  <c r="U740" i="21"/>
  <c r="T740" i="21"/>
  <c r="T738" i="21"/>
  <c r="U738" i="21" s="1"/>
  <c r="T737" i="21"/>
  <c r="U737" i="21" s="1"/>
  <c r="U735" i="21"/>
  <c r="T735" i="21"/>
  <c r="T734" i="21"/>
  <c r="U734" i="21" s="1"/>
  <c r="T733" i="21"/>
  <c r="U733" i="21" s="1"/>
  <c r="T732" i="21"/>
  <c r="U732" i="21" s="1"/>
  <c r="U731" i="21"/>
  <c r="T731" i="21"/>
  <c r="U730" i="21"/>
  <c r="T730" i="21"/>
  <c r="U729" i="21"/>
  <c r="T729" i="21"/>
  <c r="T726" i="21"/>
  <c r="U726" i="21" s="1"/>
  <c r="T725" i="21"/>
  <c r="U725" i="21" s="1"/>
  <c r="T724" i="21"/>
  <c r="U724" i="21" s="1"/>
  <c r="T723" i="21"/>
  <c r="U723" i="21" s="1"/>
  <c r="U722" i="21"/>
  <c r="T722" i="21"/>
  <c r="T721" i="21"/>
  <c r="U721" i="21" s="1"/>
  <c r="U720" i="21"/>
  <c r="T720" i="21"/>
  <c r="T719" i="21"/>
  <c r="U719" i="21" s="1"/>
  <c r="U718" i="21"/>
  <c r="T718" i="21"/>
  <c r="T717" i="21"/>
  <c r="U717" i="21" s="1"/>
  <c r="U716" i="21"/>
  <c r="T716" i="21"/>
  <c r="T715" i="21"/>
  <c r="U715" i="21" s="1"/>
  <c r="U714" i="21"/>
  <c r="T714" i="21"/>
  <c r="T713" i="21"/>
  <c r="U713" i="21" s="1"/>
  <c r="U712" i="21"/>
  <c r="T712" i="21"/>
  <c r="T711" i="21"/>
  <c r="U711" i="21" s="1"/>
  <c r="T710" i="21"/>
  <c r="U710" i="21" s="1"/>
  <c r="T709" i="21"/>
  <c r="U709" i="21" s="1"/>
  <c r="T708" i="21"/>
  <c r="U708" i="21" s="1"/>
  <c r="U707" i="21"/>
  <c r="T707" i="21"/>
  <c r="T706" i="21"/>
  <c r="U706" i="21" s="1"/>
  <c r="U705" i="21"/>
  <c r="T705" i="21"/>
  <c r="U690" i="21"/>
  <c r="T690" i="21"/>
  <c r="U689" i="21"/>
  <c r="T689" i="21"/>
  <c r="U688" i="21"/>
  <c r="T688" i="21"/>
  <c r="T687" i="21"/>
  <c r="U687" i="21" s="1"/>
  <c r="U686" i="21"/>
  <c r="T686" i="21"/>
  <c r="T685" i="21"/>
  <c r="U685" i="21" s="1"/>
  <c r="U684" i="21"/>
  <c r="T684" i="21"/>
  <c r="T683" i="21"/>
  <c r="U683" i="21" s="1"/>
  <c r="U682" i="21"/>
  <c r="T682" i="21"/>
  <c r="T681" i="21"/>
  <c r="U681" i="21" s="1"/>
  <c r="U680" i="21"/>
  <c r="T680" i="21"/>
  <c r="T679" i="21"/>
  <c r="U679" i="21" s="1"/>
  <c r="U678" i="21"/>
  <c r="T678" i="21"/>
  <c r="T677" i="21"/>
  <c r="U677" i="21" s="1"/>
  <c r="U676" i="21"/>
  <c r="T676" i="21"/>
  <c r="U675" i="21"/>
  <c r="T675" i="21"/>
  <c r="T674" i="21"/>
  <c r="U674" i="21" s="1"/>
  <c r="U673" i="21"/>
  <c r="T673" i="21"/>
  <c r="T672" i="21"/>
  <c r="U672" i="21" s="1"/>
  <c r="U671" i="21"/>
  <c r="T671" i="21"/>
  <c r="T670" i="21"/>
  <c r="U670" i="21" s="1"/>
  <c r="U669" i="21"/>
  <c r="T669" i="21"/>
  <c r="U668" i="21"/>
  <c r="T668" i="21"/>
  <c r="U667" i="21"/>
  <c r="T667" i="21"/>
  <c r="T666" i="21"/>
  <c r="U666" i="21" s="1"/>
  <c r="U665" i="21"/>
  <c r="T665" i="21"/>
  <c r="U664" i="21"/>
  <c r="T664" i="21"/>
  <c r="U663" i="21"/>
  <c r="T663" i="21"/>
  <c r="U662" i="21"/>
  <c r="T662" i="21"/>
  <c r="U661" i="21"/>
  <c r="T661" i="21"/>
  <c r="T660" i="21"/>
  <c r="U660" i="21" s="1"/>
  <c r="U659" i="21"/>
  <c r="T659" i="21"/>
  <c r="T658" i="21"/>
  <c r="U658" i="21" s="1"/>
  <c r="U657" i="21"/>
  <c r="T657" i="21"/>
  <c r="T656" i="21"/>
  <c r="U656" i="21" s="1"/>
  <c r="T655" i="21"/>
  <c r="U655" i="21" s="1"/>
  <c r="T654" i="21"/>
  <c r="U654" i="21" s="1"/>
  <c r="T653" i="21"/>
  <c r="U653" i="21" s="1"/>
  <c r="T652" i="21"/>
  <c r="U652" i="21" s="1"/>
  <c r="T651" i="21"/>
  <c r="U651" i="21" s="1"/>
  <c r="U650" i="21"/>
  <c r="T650" i="21"/>
  <c r="T649" i="21"/>
  <c r="U649" i="21" s="1"/>
  <c r="U648" i="21"/>
  <c r="T648" i="21"/>
  <c r="T647" i="21"/>
  <c r="U647" i="21" s="1"/>
  <c r="U646" i="21"/>
  <c r="T646" i="21"/>
  <c r="T645" i="21"/>
  <c r="U645" i="21" s="1"/>
  <c r="U644" i="21"/>
  <c r="T644" i="21"/>
  <c r="T643" i="21"/>
  <c r="U643" i="21" s="1"/>
  <c r="U642" i="21"/>
  <c r="T642" i="21"/>
  <c r="T641" i="21"/>
  <c r="U641" i="21" s="1"/>
  <c r="U640" i="21"/>
  <c r="T640" i="21"/>
  <c r="T639" i="21"/>
  <c r="U639" i="21" s="1"/>
  <c r="U638" i="21"/>
  <c r="T638" i="21"/>
  <c r="T637" i="21"/>
  <c r="U637" i="21" s="1"/>
  <c r="T636" i="21"/>
  <c r="U636" i="21" s="1"/>
  <c r="T635" i="21"/>
  <c r="U635" i="21" s="1"/>
  <c r="T634" i="21"/>
  <c r="U634" i="21" s="1"/>
  <c r="T633" i="21"/>
  <c r="U633" i="21" s="1"/>
  <c r="T632" i="21"/>
  <c r="U632" i="21" s="1"/>
  <c r="T631" i="21"/>
  <c r="U631" i="21" s="1"/>
  <c r="T630" i="21"/>
  <c r="U630" i="21" s="1"/>
  <c r="T629" i="21"/>
  <c r="U629" i="21" s="1"/>
  <c r="T628" i="21"/>
  <c r="U628" i="21" s="1"/>
  <c r="T627" i="21"/>
  <c r="U627" i="21" s="1"/>
  <c r="T626" i="21"/>
  <c r="U626" i="21" s="1"/>
  <c r="T625" i="21"/>
  <c r="U625" i="21" s="1"/>
  <c r="T624" i="21"/>
  <c r="U624" i="21" s="1"/>
  <c r="T623" i="21"/>
  <c r="U623" i="21" s="1"/>
  <c r="T622" i="21"/>
  <c r="U622" i="21" s="1"/>
  <c r="T621" i="21"/>
  <c r="U621" i="21" s="1"/>
  <c r="T620" i="21"/>
  <c r="U620" i="21" s="1"/>
  <c r="T619" i="21"/>
  <c r="U619" i="21" s="1"/>
  <c r="T618" i="21"/>
  <c r="U618" i="21" s="1"/>
  <c r="T617" i="21"/>
  <c r="U617" i="21" s="1"/>
  <c r="T616" i="21"/>
  <c r="U616" i="21" s="1"/>
  <c r="T615" i="21"/>
  <c r="U615" i="21" s="1"/>
  <c r="T614" i="21"/>
  <c r="U614" i="21" s="1"/>
  <c r="T613" i="21"/>
  <c r="U613" i="21" s="1"/>
  <c r="T612" i="21"/>
  <c r="U612" i="21" s="1"/>
  <c r="T611" i="21"/>
  <c r="U611" i="21" s="1"/>
  <c r="T610" i="21"/>
  <c r="U610" i="21" s="1"/>
  <c r="T609" i="21"/>
  <c r="U609" i="21" s="1"/>
  <c r="T608" i="21"/>
  <c r="U608" i="21" s="1"/>
  <c r="T607" i="21"/>
  <c r="U607" i="21" s="1"/>
  <c r="T606" i="21"/>
  <c r="U606" i="21" s="1"/>
  <c r="T605" i="21"/>
  <c r="U605" i="21" s="1"/>
  <c r="T604" i="21"/>
  <c r="U604" i="21" s="1"/>
  <c r="T603" i="21"/>
  <c r="U603" i="21" s="1"/>
  <c r="T602" i="21"/>
  <c r="U602" i="21" s="1"/>
  <c r="T601" i="21"/>
  <c r="U601" i="21" s="1"/>
  <c r="T600" i="21"/>
  <c r="U600" i="21" s="1"/>
  <c r="T599" i="21"/>
  <c r="U599" i="21" s="1"/>
  <c r="T598" i="21"/>
  <c r="U598" i="21" s="1"/>
  <c r="T597" i="21"/>
  <c r="U597" i="21" s="1"/>
  <c r="T596" i="21"/>
  <c r="U596" i="21" s="1"/>
  <c r="U595" i="21"/>
  <c r="T595" i="21"/>
  <c r="T594" i="21"/>
  <c r="U594" i="21" s="1"/>
  <c r="T593" i="21"/>
  <c r="U593" i="21" s="1"/>
  <c r="T592" i="21"/>
  <c r="U592" i="21" s="1"/>
  <c r="T591" i="21"/>
  <c r="U591" i="21" s="1"/>
  <c r="T590" i="21"/>
  <c r="U590" i="21" s="1"/>
  <c r="T589" i="21"/>
  <c r="U589" i="21" s="1"/>
  <c r="T588" i="21"/>
  <c r="U588" i="21" s="1"/>
  <c r="T587" i="21"/>
  <c r="U587" i="21" s="1"/>
  <c r="T586" i="21"/>
  <c r="U586" i="21" s="1"/>
  <c r="T585" i="21"/>
  <c r="U585" i="21" s="1"/>
  <c r="T584" i="21"/>
  <c r="U584" i="21" s="1"/>
  <c r="T583" i="21"/>
  <c r="U583" i="21" s="1"/>
  <c r="T582" i="21"/>
  <c r="U582" i="21" s="1"/>
  <c r="T581" i="21"/>
  <c r="U581" i="21" s="1"/>
  <c r="T580" i="21"/>
  <c r="U580" i="21" s="1"/>
  <c r="T579" i="21"/>
  <c r="U579" i="21" s="1"/>
  <c r="T578" i="21"/>
  <c r="U578" i="21" s="1"/>
  <c r="T577" i="21"/>
  <c r="U577" i="21" s="1"/>
  <c r="T576" i="21"/>
  <c r="U576" i="21" s="1"/>
  <c r="U575" i="21"/>
  <c r="T575" i="21"/>
  <c r="T574" i="21"/>
  <c r="U574" i="21" s="1"/>
  <c r="T573" i="21"/>
  <c r="U573" i="21" s="1"/>
  <c r="T572" i="21"/>
  <c r="U572" i="21" s="1"/>
  <c r="T571" i="21"/>
  <c r="U571" i="21" s="1"/>
  <c r="T570" i="21"/>
  <c r="U570" i="21" s="1"/>
  <c r="T569" i="21"/>
  <c r="U569" i="21" s="1"/>
  <c r="T568" i="21"/>
  <c r="U568" i="21" s="1"/>
  <c r="T567" i="21"/>
  <c r="U567" i="21" s="1"/>
  <c r="T566" i="21"/>
  <c r="U566" i="21" s="1"/>
  <c r="T565" i="21"/>
  <c r="U565" i="21" s="1"/>
  <c r="T564" i="21"/>
  <c r="U564" i="21" s="1"/>
  <c r="T563" i="21"/>
  <c r="U563" i="21" s="1"/>
  <c r="T562" i="21"/>
  <c r="U562" i="21" s="1"/>
  <c r="T561" i="21"/>
  <c r="U561" i="21" s="1"/>
  <c r="T560" i="21"/>
  <c r="U560" i="21" s="1"/>
  <c r="T559" i="21"/>
  <c r="U559" i="21" s="1"/>
  <c r="T558" i="21"/>
  <c r="U558" i="21" s="1"/>
  <c r="T557" i="21"/>
  <c r="U557" i="21" s="1"/>
  <c r="T556" i="21"/>
  <c r="U556" i="21" s="1"/>
  <c r="T555" i="21"/>
  <c r="U555" i="21" s="1"/>
  <c r="T554" i="21"/>
  <c r="U554" i="21" s="1"/>
  <c r="T553" i="21"/>
  <c r="U553" i="21" s="1"/>
  <c r="T552" i="21"/>
  <c r="U552" i="21" s="1"/>
  <c r="U551" i="21"/>
  <c r="T551" i="21"/>
  <c r="T550" i="21"/>
  <c r="U550" i="21" s="1"/>
  <c r="T549" i="21"/>
  <c r="U549" i="21" s="1"/>
  <c r="T548" i="21"/>
  <c r="U548" i="21" s="1"/>
  <c r="U547" i="21"/>
  <c r="T547" i="21"/>
  <c r="T546" i="21"/>
  <c r="U546" i="21" s="1"/>
  <c r="U545" i="21"/>
  <c r="T545" i="21"/>
  <c r="T544" i="21"/>
  <c r="U544" i="21" s="1"/>
  <c r="T543" i="21"/>
  <c r="U543" i="21" s="1"/>
  <c r="U542" i="21"/>
  <c r="T542" i="21"/>
  <c r="T541" i="21"/>
  <c r="U541" i="21" s="1"/>
  <c r="T540" i="21"/>
  <c r="U540" i="21" s="1"/>
  <c r="T539" i="21"/>
  <c r="U539" i="21" s="1"/>
  <c r="T538" i="21"/>
  <c r="U538" i="21" s="1"/>
  <c r="T537" i="21"/>
  <c r="U537" i="21" s="1"/>
  <c r="T536" i="21"/>
  <c r="U536" i="21" s="1"/>
  <c r="T535" i="21"/>
  <c r="U535" i="21" s="1"/>
  <c r="T534" i="21"/>
  <c r="U534" i="21" s="1"/>
  <c r="T533" i="21"/>
  <c r="U533" i="21" s="1"/>
  <c r="T532" i="21"/>
  <c r="U532" i="21" s="1"/>
  <c r="T531" i="21"/>
  <c r="U531" i="21" s="1"/>
  <c r="T530" i="21"/>
  <c r="U530" i="21" s="1"/>
  <c r="T529" i="21"/>
  <c r="U529" i="21" s="1"/>
  <c r="T528" i="21"/>
  <c r="U528" i="21" s="1"/>
  <c r="T527" i="21"/>
  <c r="U527" i="21" s="1"/>
  <c r="T526" i="21"/>
  <c r="U526" i="21" s="1"/>
  <c r="U525" i="21"/>
  <c r="T525" i="21"/>
  <c r="T524" i="21"/>
  <c r="U524" i="21" s="1"/>
  <c r="T523" i="21"/>
  <c r="U523" i="21" s="1"/>
  <c r="T522" i="21"/>
  <c r="U522" i="21" s="1"/>
  <c r="U521" i="21"/>
  <c r="T521" i="21"/>
  <c r="T520" i="21"/>
  <c r="U520" i="21" s="1"/>
  <c r="T519" i="21"/>
  <c r="U519" i="21" s="1"/>
  <c r="T518" i="21"/>
  <c r="U518" i="21" s="1"/>
  <c r="T517" i="21"/>
  <c r="U517" i="21" s="1"/>
  <c r="T516" i="21"/>
  <c r="U516" i="21" s="1"/>
  <c r="T515" i="21"/>
  <c r="U515" i="21" s="1"/>
  <c r="T514" i="21"/>
  <c r="U514" i="21" s="1"/>
  <c r="T513" i="21"/>
  <c r="U513" i="21" s="1"/>
  <c r="T512" i="21"/>
  <c r="U512" i="21" s="1"/>
  <c r="T511" i="21"/>
  <c r="U511" i="21" s="1"/>
  <c r="T510" i="21"/>
  <c r="U510" i="21" s="1"/>
  <c r="T509" i="21"/>
  <c r="U509" i="21" s="1"/>
  <c r="T508" i="21"/>
  <c r="U508" i="21" s="1"/>
  <c r="T507" i="21"/>
  <c r="U507" i="21" s="1"/>
  <c r="T506" i="21"/>
  <c r="U506" i="21" s="1"/>
  <c r="T505" i="21"/>
  <c r="U505" i="21" s="1"/>
  <c r="T504" i="21"/>
  <c r="U504" i="21" s="1"/>
  <c r="T503" i="21"/>
  <c r="U503" i="21" s="1"/>
  <c r="T502" i="21"/>
  <c r="U502" i="21" s="1"/>
  <c r="T501" i="21"/>
  <c r="U501" i="21" s="1"/>
  <c r="T500" i="21"/>
  <c r="U500" i="21" s="1"/>
  <c r="T499" i="21"/>
  <c r="U499" i="21" s="1"/>
  <c r="T498" i="21"/>
  <c r="U498" i="21" s="1"/>
  <c r="T497" i="21"/>
  <c r="U497" i="21" s="1"/>
  <c r="T496" i="21"/>
  <c r="U496" i="21" s="1"/>
  <c r="U495" i="21"/>
  <c r="T495" i="21"/>
  <c r="T494" i="21"/>
  <c r="U494" i="21" s="1"/>
  <c r="T493" i="21"/>
  <c r="U493" i="21" s="1"/>
  <c r="U492" i="21"/>
  <c r="T492" i="21"/>
  <c r="T491" i="21"/>
  <c r="U491" i="21" s="1"/>
  <c r="T490" i="21"/>
  <c r="U490" i="21" s="1"/>
  <c r="T489" i="21"/>
  <c r="U489" i="21" s="1"/>
  <c r="T488" i="21"/>
  <c r="U488" i="21" s="1"/>
  <c r="T487" i="21"/>
  <c r="U487" i="21" s="1"/>
  <c r="T486" i="21"/>
  <c r="U486" i="21" s="1"/>
  <c r="T485" i="21"/>
  <c r="U485" i="21" s="1"/>
  <c r="T484" i="21"/>
  <c r="U484" i="21" s="1"/>
  <c r="T483" i="21"/>
  <c r="U483" i="21" s="1"/>
  <c r="T482" i="21"/>
  <c r="U482" i="21" s="1"/>
  <c r="T481" i="21"/>
  <c r="U481" i="21" s="1"/>
  <c r="T480" i="21"/>
  <c r="U480" i="21" s="1"/>
  <c r="T479" i="21"/>
  <c r="U479" i="21" s="1"/>
  <c r="T478" i="21"/>
  <c r="U478" i="21" s="1"/>
  <c r="T477" i="21"/>
  <c r="U477" i="21" s="1"/>
  <c r="T476" i="21"/>
  <c r="U476" i="21" s="1"/>
  <c r="U475" i="21"/>
  <c r="T475" i="21"/>
  <c r="U474" i="21"/>
  <c r="T474" i="21"/>
  <c r="T473" i="21"/>
  <c r="U473" i="21" s="1"/>
  <c r="T472" i="21"/>
  <c r="U472" i="21" s="1"/>
  <c r="U471" i="21"/>
  <c r="T471" i="21"/>
  <c r="U470" i="21"/>
  <c r="T470" i="21"/>
  <c r="T469" i="21"/>
  <c r="U469" i="21" s="1"/>
  <c r="T468" i="21"/>
  <c r="U468" i="21" s="1"/>
  <c r="T467" i="21"/>
  <c r="U467" i="21" s="1"/>
  <c r="T466" i="21"/>
  <c r="U466" i="21" s="1"/>
  <c r="T465" i="21"/>
  <c r="U465" i="21" s="1"/>
  <c r="T464" i="21"/>
  <c r="U464" i="21" s="1"/>
  <c r="T463" i="21"/>
  <c r="U463" i="21" s="1"/>
  <c r="T462" i="21"/>
  <c r="U462" i="21" s="1"/>
  <c r="T461" i="21"/>
  <c r="U461" i="21" s="1"/>
  <c r="T460" i="21"/>
  <c r="U460" i="21" s="1"/>
  <c r="T459" i="21"/>
  <c r="U459" i="21" s="1"/>
  <c r="T458" i="21"/>
  <c r="U458" i="21" s="1"/>
  <c r="T457" i="21"/>
  <c r="U457" i="21" s="1"/>
  <c r="T456" i="21"/>
  <c r="U456" i="21" s="1"/>
  <c r="T455" i="21"/>
  <c r="U455" i="21" s="1"/>
  <c r="T454" i="21"/>
  <c r="U454" i="21" s="1"/>
  <c r="T453" i="21"/>
  <c r="U453" i="21" s="1"/>
  <c r="T452" i="21"/>
  <c r="U452" i="21" s="1"/>
  <c r="T451" i="21"/>
  <c r="U451" i="21" s="1"/>
  <c r="T450" i="21"/>
  <c r="U450" i="21" s="1"/>
  <c r="T449" i="21"/>
  <c r="U449" i="21" s="1"/>
  <c r="T448" i="21"/>
  <c r="U448" i="21" s="1"/>
  <c r="T447" i="21"/>
  <c r="U447" i="21" s="1"/>
  <c r="T446" i="21"/>
  <c r="U446" i="21" s="1"/>
  <c r="T445" i="21"/>
  <c r="U445" i="21" s="1"/>
  <c r="T444" i="21"/>
  <c r="U444" i="21" s="1"/>
  <c r="T443" i="21"/>
  <c r="U443" i="21" s="1"/>
  <c r="T442" i="21"/>
  <c r="U442" i="21" s="1"/>
  <c r="T441" i="21"/>
  <c r="U441" i="21" s="1"/>
  <c r="T440" i="21"/>
  <c r="U440" i="21" s="1"/>
  <c r="T439" i="21"/>
  <c r="U439" i="21" s="1"/>
  <c r="T438" i="21"/>
  <c r="U438" i="21" s="1"/>
  <c r="T437" i="21"/>
  <c r="U437" i="21" s="1"/>
  <c r="T436" i="21"/>
  <c r="U436" i="21" s="1"/>
  <c r="U435" i="21"/>
  <c r="T435" i="21"/>
  <c r="U434" i="21"/>
  <c r="T434" i="21"/>
  <c r="U433" i="21"/>
  <c r="T433" i="21"/>
  <c r="T432" i="21"/>
  <c r="U432" i="21" s="1"/>
  <c r="T431" i="21"/>
  <c r="U431" i="21" s="1"/>
  <c r="T430" i="21"/>
  <c r="U430" i="21" s="1"/>
  <c r="T429" i="21"/>
  <c r="U429" i="21" s="1"/>
  <c r="T428" i="21"/>
  <c r="U428" i="21" s="1"/>
  <c r="T427" i="21"/>
  <c r="U427" i="21" s="1"/>
  <c r="T426" i="21"/>
  <c r="U426" i="21" s="1"/>
  <c r="T425" i="21"/>
  <c r="U425" i="21" s="1"/>
  <c r="T424" i="21"/>
  <c r="U424" i="21" s="1"/>
  <c r="T423" i="21"/>
  <c r="U423" i="21" s="1"/>
  <c r="T422" i="21"/>
  <c r="U422" i="21" s="1"/>
  <c r="U421" i="21"/>
  <c r="T421" i="21"/>
  <c r="T420" i="21"/>
  <c r="U420" i="21" s="1"/>
  <c r="T419" i="21"/>
  <c r="U419" i="21" s="1"/>
  <c r="T418" i="21"/>
  <c r="U418" i="21" s="1"/>
  <c r="T417" i="21"/>
  <c r="U417" i="21" s="1"/>
  <c r="T416" i="21"/>
  <c r="U416" i="21" s="1"/>
  <c r="T415" i="21"/>
  <c r="U415" i="21" s="1"/>
  <c r="T414" i="21"/>
  <c r="U414" i="21" s="1"/>
  <c r="T413" i="21"/>
  <c r="U413" i="21" s="1"/>
  <c r="T412" i="21"/>
  <c r="U412" i="21" s="1"/>
  <c r="T411" i="21"/>
  <c r="U411" i="21" s="1"/>
  <c r="T410" i="21"/>
  <c r="U410" i="21" s="1"/>
  <c r="T409" i="21"/>
  <c r="U409" i="21" s="1"/>
  <c r="T408" i="21"/>
  <c r="U408" i="21" s="1"/>
  <c r="T407" i="21"/>
  <c r="U407" i="21" s="1"/>
  <c r="T406" i="21"/>
  <c r="U406" i="21" s="1"/>
  <c r="T405" i="21"/>
  <c r="U405" i="21" s="1"/>
  <c r="T404" i="21"/>
  <c r="U404" i="21" s="1"/>
  <c r="T403" i="21"/>
  <c r="U403" i="21" s="1"/>
  <c r="T402" i="21"/>
  <c r="U402" i="21" s="1"/>
  <c r="T401" i="21"/>
  <c r="U401" i="21" s="1"/>
  <c r="T400" i="21"/>
  <c r="U400" i="21" s="1"/>
  <c r="T399" i="21"/>
  <c r="U399" i="21" s="1"/>
  <c r="T398" i="21"/>
  <c r="U398" i="21" s="1"/>
  <c r="T397" i="21"/>
  <c r="U397" i="21" s="1"/>
  <c r="T396" i="21"/>
  <c r="U396" i="21" s="1"/>
  <c r="T395" i="21"/>
  <c r="U395" i="21" s="1"/>
  <c r="U394" i="21"/>
  <c r="T394" i="21"/>
  <c r="T393" i="21"/>
  <c r="U393" i="21" s="1"/>
  <c r="T392" i="21"/>
  <c r="U392" i="21" s="1"/>
  <c r="T391" i="21"/>
  <c r="U391" i="21" s="1"/>
  <c r="U390" i="21"/>
  <c r="T390" i="21"/>
  <c r="T389" i="21"/>
  <c r="U389" i="21" s="1"/>
  <c r="T388" i="21"/>
  <c r="U388" i="21" s="1"/>
  <c r="U386" i="21"/>
  <c r="T386" i="21"/>
  <c r="T385" i="21"/>
  <c r="U385" i="21" s="1"/>
  <c r="U384" i="21"/>
  <c r="T384" i="21"/>
  <c r="T383" i="21"/>
  <c r="U383" i="21" s="1"/>
  <c r="T382" i="21"/>
  <c r="U382" i="21" s="1"/>
  <c r="T381" i="21"/>
  <c r="U381" i="21" s="1"/>
  <c r="T380" i="21"/>
  <c r="U380" i="21" s="1"/>
  <c r="T379" i="21"/>
  <c r="U379" i="21" s="1"/>
  <c r="T378" i="21"/>
  <c r="U378" i="21" s="1"/>
  <c r="U377" i="21"/>
  <c r="T377" i="21"/>
  <c r="T376" i="21"/>
  <c r="U376" i="21" s="1"/>
  <c r="U375" i="21"/>
  <c r="T375" i="21"/>
  <c r="T374" i="21"/>
  <c r="U374" i="21" s="1"/>
  <c r="U373" i="21"/>
  <c r="T373" i="21"/>
  <c r="T372" i="21"/>
  <c r="U372" i="21" s="1"/>
  <c r="T371" i="21"/>
  <c r="U371" i="21" s="1"/>
  <c r="T370" i="21"/>
  <c r="U370" i="21" s="1"/>
  <c r="T369" i="21"/>
  <c r="U369" i="21" s="1"/>
  <c r="T368" i="21"/>
  <c r="U368" i="21" s="1"/>
  <c r="T367" i="21"/>
  <c r="U367" i="21" s="1"/>
  <c r="T366" i="21"/>
  <c r="U366" i="21" s="1"/>
  <c r="T365" i="21"/>
  <c r="U365" i="21" s="1"/>
  <c r="T364" i="21"/>
  <c r="U364" i="21" s="1"/>
  <c r="T363" i="21"/>
  <c r="U363" i="21" s="1"/>
  <c r="U362" i="21"/>
  <c r="T362" i="21"/>
  <c r="T361" i="21"/>
  <c r="U361" i="21" s="1"/>
  <c r="U360" i="21"/>
  <c r="T360" i="21"/>
  <c r="T359" i="21"/>
  <c r="U359" i="21" s="1"/>
  <c r="U358" i="21"/>
  <c r="T358" i="21"/>
  <c r="T357" i="21"/>
  <c r="U357" i="21" s="1"/>
  <c r="T356" i="21"/>
  <c r="U356" i="21" s="1"/>
  <c r="T355" i="21"/>
  <c r="U355" i="21" s="1"/>
  <c r="T354" i="21"/>
  <c r="U354" i="21" s="1"/>
  <c r="T353" i="21"/>
  <c r="U353" i="21" s="1"/>
  <c r="T352" i="21"/>
  <c r="U352" i="21" s="1"/>
  <c r="T351" i="21"/>
  <c r="U351" i="21" s="1"/>
  <c r="T350" i="21"/>
  <c r="U350" i="21" s="1"/>
  <c r="T349" i="21"/>
  <c r="U349" i="21" s="1"/>
  <c r="U348" i="21"/>
  <c r="T348" i="21"/>
  <c r="T347" i="21"/>
  <c r="U347" i="21" s="1"/>
  <c r="T346" i="21"/>
  <c r="U346" i="21" s="1"/>
  <c r="T345" i="21"/>
  <c r="U345" i="21" s="1"/>
  <c r="T344" i="21"/>
  <c r="U344" i="21" s="1"/>
  <c r="U343" i="21"/>
  <c r="T343" i="21"/>
  <c r="T342" i="21"/>
  <c r="U342" i="21" s="1"/>
  <c r="U341" i="21"/>
  <c r="T341" i="21"/>
  <c r="U338" i="21"/>
  <c r="T338" i="21"/>
  <c r="T337" i="21"/>
  <c r="U337" i="21" s="1"/>
  <c r="T336" i="21"/>
  <c r="U336" i="21" s="1"/>
  <c r="U335" i="21"/>
  <c r="T335" i="21"/>
  <c r="T334" i="21"/>
  <c r="U334" i="21" s="1"/>
  <c r="T333" i="21"/>
  <c r="U333" i="21" s="1"/>
  <c r="T332" i="21"/>
  <c r="U332" i="21" s="1"/>
  <c r="T331" i="21"/>
  <c r="U331" i="21" s="1"/>
  <c r="T330" i="21"/>
  <c r="U330" i="21" s="1"/>
  <c r="T329" i="21"/>
  <c r="U329" i="21" s="1"/>
  <c r="T328" i="21"/>
  <c r="U328" i="21" s="1"/>
  <c r="T327" i="21"/>
  <c r="U327" i="21" s="1"/>
  <c r="U326" i="21"/>
  <c r="T326" i="21"/>
  <c r="T325" i="21"/>
  <c r="U325" i="21" s="1"/>
  <c r="T324" i="21"/>
  <c r="U324" i="21" s="1"/>
  <c r="T323" i="21"/>
  <c r="U323" i="21" s="1"/>
  <c r="U322" i="21"/>
  <c r="T322" i="21"/>
  <c r="T321" i="21"/>
  <c r="U321" i="21" s="1"/>
  <c r="U320" i="21"/>
  <c r="T320" i="21"/>
  <c r="T319" i="21"/>
  <c r="U319" i="21" s="1"/>
  <c r="U318" i="21"/>
  <c r="T318" i="21"/>
  <c r="T317" i="21"/>
  <c r="U317" i="21" s="1"/>
  <c r="T316" i="21"/>
  <c r="U316" i="21" s="1"/>
  <c r="T315" i="21"/>
  <c r="U315" i="21" s="1"/>
  <c r="T314" i="21"/>
  <c r="U314" i="21" s="1"/>
  <c r="T313" i="21"/>
  <c r="U313" i="21" s="1"/>
  <c r="T312" i="21"/>
  <c r="U312" i="21" s="1"/>
  <c r="U311" i="21"/>
  <c r="T311" i="21"/>
  <c r="T310" i="21"/>
  <c r="U310" i="21" s="1"/>
  <c r="U309" i="21"/>
  <c r="T309" i="21"/>
  <c r="T308" i="21"/>
  <c r="U308" i="21" s="1"/>
  <c r="T307" i="21"/>
  <c r="U307" i="21" s="1"/>
  <c r="T306" i="21"/>
  <c r="U306" i="21" s="1"/>
  <c r="T305" i="21"/>
  <c r="U305" i="21" s="1"/>
  <c r="T304" i="21"/>
  <c r="U304" i="21" s="1"/>
  <c r="T303" i="21"/>
  <c r="U303" i="21" s="1"/>
  <c r="T302" i="21"/>
  <c r="U302" i="21" s="1"/>
  <c r="T301" i="21"/>
  <c r="U301" i="21" s="1"/>
  <c r="T300" i="21"/>
  <c r="U300" i="21" s="1"/>
  <c r="U299" i="21"/>
  <c r="T299" i="21"/>
  <c r="T298" i="21"/>
  <c r="U298" i="21" s="1"/>
  <c r="U297" i="21"/>
  <c r="T297" i="21"/>
  <c r="T296" i="21"/>
  <c r="U296" i="21" s="1"/>
  <c r="T295" i="21"/>
  <c r="U295" i="21" s="1"/>
  <c r="T294" i="21"/>
  <c r="U294" i="21" s="1"/>
  <c r="U293" i="21"/>
  <c r="T293" i="21"/>
  <c r="T292" i="21"/>
  <c r="U292" i="21" s="1"/>
  <c r="T291" i="21"/>
  <c r="U291" i="21" s="1"/>
  <c r="T290" i="21"/>
  <c r="U290" i="21" s="1"/>
  <c r="T289" i="21"/>
  <c r="U289" i="21" s="1"/>
  <c r="T288" i="21"/>
  <c r="U288" i="21" s="1"/>
  <c r="T287" i="21"/>
  <c r="U287" i="21" s="1"/>
  <c r="T286" i="21"/>
  <c r="U286" i="21" s="1"/>
  <c r="T285" i="21"/>
  <c r="U285" i="21" s="1"/>
  <c r="T284" i="21"/>
  <c r="U284" i="21" s="1"/>
  <c r="T283" i="21"/>
  <c r="U283" i="21" s="1"/>
  <c r="T282" i="21"/>
  <c r="U282" i="21" s="1"/>
  <c r="T281" i="21"/>
  <c r="U281" i="21" s="1"/>
  <c r="T280" i="21"/>
  <c r="U280" i="21" s="1"/>
  <c r="T278" i="21"/>
  <c r="U278" i="21" s="1"/>
  <c r="T277" i="21"/>
  <c r="U277" i="21" s="1"/>
  <c r="T276" i="21"/>
  <c r="U276" i="21" s="1"/>
  <c r="T275" i="21"/>
  <c r="U275" i="21" s="1"/>
  <c r="T274" i="21"/>
  <c r="U274" i="21" s="1"/>
  <c r="T273" i="21"/>
  <c r="U273" i="21" s="1"/>
  <c r="T272" i="21"/>
  <c r="U272" i="21" s="1"/>
  <c r="T271" i="21"/>
  <c r="U271" i="21" s="1"/>
  <c r="T270" i="21"/>
  <c r="U270" i="21" s="1"/>
  <c r="T269" i="21"/>
  <c r="U269" i="21" s="1"/>
  <c r="T268" i="21"/>
  <c r="U268" i="21" s="1"/>
  <c r="T267" i="21"/>
  <c r="U267" i="21" s="1"/>
  <c r="T266" i="21"/>
  <c r="U266" i="21" s="1"/>
  <c r="T265" i="21"/>
  <c r="U265" i="21" s="1"/>
  <c r="T264" i="21"/>
  <c r="U264" i="21" s="1"/>
  <c r="T263" i="21"/>
  <c r="U263" i="21" s="1"/>
  <c r="T262" i="21"/>
  <c r="U262" i="21" s="1"/>
  <c r="T261" i="21"/>
  <c r="U261" i="21" s="1"/>
  <c r="T260" i="21"/>
  <c r="U260" i="21" s="1"/>
  <c r="T259" i="21"/>
  <c r="U259" i="21" s="1"/>
  <c r="T258" i="21"/>
  <c r="U258" i="21" s="1"/>
  <c r="T257" i="21"/>
  <c r="U257" i="21" s="1"/>
  <c r="T256" i="21"/>
  <c r="U256" i="21" s="1"/>
  <c r="T255" i="21"/>
  <c r="U255" i="21" s="1"/>
  <c r="T254" i="21"/>
  <c r="U254" i="21" s="1"/>
  <c r="T253" i="21"/>
  <c r="U253" i="21" s="1"/>
  <c r="T252" i="21"/>
  <c r="U252" i="21" s="1"/>
  <c r="T251" i="21"/>
  <c r="U251" i="21" s="1"/>
  <c r="T250" i="21"/>
  <c r="U250" i="21" s="1"/>
  <c r="T249" i="21"/>
  <c r="U249" i="21" s="1"/>
  <c r="T248" i="21"/>
  <c r="U248" i="21" s="1"/>
  <c r="T247" i="21"/>
  <c r="U247" i="21" s="1"/>
  <c r="T246" i="21"/>
  <c r="U246" i="21" s="1"/>
  <c r="T245" i="21"/>
  <c r="U245" i="21" s="1"/>
  <c r="T244" i="21"/>
  <c r="U244" i="21" s="1"/>
  <c r="T243" i="21"/>
  <c r="U243" i="21" s="1"/>
  <c r="T242" i="21"/>
  <c r="U242" i="21" s="1"/>
  <c r="U239" i="21"/>
  <c r="T239" i="21"/>
  <c r="T238" i="21"/>
  <c r="U238" i="21" s="1"/>
  <c r="T237" i="21"/>
  <c r="U237" i="21" s="1"/>
  <c r="T236" i="21"/>
  <c r="U236" i="21" s="1"/>
  <c r="T235" i="21"/>
  <c r="U235" i="21" s="1"/>
  <c r="T234" i="21"/>
  <c r="U234" i="21" s="1"/>
  <c r="T233" i="21"/>
  <c r="U233" i="21" s="1"/>
  <c r="U232" i="21"/>
  <c r="T232" i="21"/>
  <c r="T231" i="21"/>
  <c r="U231" i="21" s="1"/>
  <c r="T230" i="21"/>
  <c r="U230" i="21" s="1"/>
  <c r="T229" i="21"/>
  <c r="U229" i="21" s="1"/>
  <c r="T228" i="21"/>
  <c r="U228" i="21" s="1"/>
  <c r="T227" i="21"/>
  <c r="U227" i="21" s="1"/>
  <c r="T226" i="21"/>
  <c r="U226" i="21" s="1"/>
  <c r="T225" i="21"/>
  <c r="U225" i="21" s="1"/>
  <c r="T224" i="21"/>
  <c r="U224" i="21" s="1"/>
  <c r="T223" i="21"/>
  <c r="U223" i="21" s="1"/>
  <c r="T222" i="21"/>
  <c r="U222" i="21" s="1"/>
  <c r="T221" i="21"/>
  <c r="U221" i="21" s="1"/>
  <c r="T220" i="21"/>
  <c r="U220" i="21" s="1"/>
  <c r="T219" i="21"/>
  <c r="U219" i="21" s="1"/>
  <c r="T218" i="21"/>
  <c r="U218" i="21" s="1"/>
  <c r="U217" i="21"/>
  <c r="T217" i="21"/>
  <c r="T216" i="21"/>
  <c r="U216" i="21" s="1"/>
  <c r="T215" i="21"/>
  <c r="U215" i="21" s="1"/>
  <c r="T214" i="21"/>
  <c r="U214" i="21" s="1"/>
  <c r="T213" i="21"/>
  <c r="U213" i="21" s="1"/>
  <c r="T212" i="21"/>
  <c r="U212" i="21" s="1"/>
  <c r="T211" i="21"/>
  <c r="U211" i="21" s="1"/>
  <c r="T210" i="21"/>
  <c r="U210" i="21" s="1"/>
  <c r="T209" i="21"/>
  <c r="U209" i="21" s="1"/>
  <c r="U208" i="21"/>
  <c r="T208" i="21"/>
  <c r="T207" i="21"/>
  <c r="U207" i="21" s="1"/>
  <c r="T206" i="21"/>
  <c r="U206" i="21" s="1"/>
  <c r="T205" i="21"/>
  <c r="U205" i="21" s="1"/>
  <c r="T204" i="21"/>
  <c r="U204" i="21" s="1"/>
  <c r="T203" i="21"/>
  <c r="U203" i="21" s="1"/>
  <c r="T202" i="21"/>
  <c r="U202" i="21" s="1"/>
  <c r="T201" i="21"/>
  <c r="U201" i="21" s="1"/>
  <c r="T200" i="21"/>
  <c r="U200" i="21" s="1"/>
  <c r="T199" i="21"/>
  <c r="U199" i="21" s="1"/>
  <c r="U198" i="21"/>
  <c r="T198" i="21"/>
  <c r="U197" i="21"/>
  <c r="T197" i="21"/>
  <c r="U196" i="21"/>
  <c r="T196" i="21"/>
  <c r="T193" i="21"/>
  <c r="U193" i="21" s="1"/>
  <c r="U192" i="21"/>
  <c r="T192" i="21"/>
  <c r="U191" i="21"/>
  <c r="T191" i="21"/>
  <c r="T179" i="21"/>
  <c r="U179" i="21" s="1"/>
  <c r="U178" i="21"/>
  <c r="T178" i="21"/>
  <c r="T177" i="21"/>
  <c r="U177" i="21" s="1"/>
  <c r="T176" i="21"/>
  <c r="U176" i="21" s="1"/>
  <c r="T175" i="21"/>
  <c r="U175" i="21" s="1"/>
  <c r="T174" i="21"/>
  <c r="U174" i="21" s="1"/>
  <c r="T173" i="21"/>
  <c r="U173" i="21" s="1"/>
  <c r="T172" i="21"/>
  <c r="U172" i="21" s="1"/>
  <c r="T171" i="21"/>
  <c r="U171" i="21" s="1"/>
  <c r="T170" i="21"/>
  <c r="U170" i="21" s="1"/>
  <c r="T169" i="21"/>
  <c r="U169" i="21" s="1"/>
  <c r="T168" i="21"/>
  <c r="U168" i="21" s="1"/>
  <c r="T167" i="21"/>
  <c r="U167" i="21" s="1"/>
  <c r="T166" i="21"/>
  <c r="U166" i="21" s="1"/>
  <c r="T165" i="21"/>
  <c r="U165" i="21" s="1"/>
  <c r="U164" i="21"/>
  <c r="T164" i="21"/>
  <c r="T163" i="21"/>
  <c r="U163" i="21" s="1"/>
  <c r="T162" i="21"/>
  <c r="U162" i="21" s="1"/>
  <c r="T161" i="21"/>
  <c r="U161" i="21" s="1"/>
  <c r="T160" i="21"/>
  <c r="U160" i="21" s="1"/>
  <c r="T159" i="21"/>
  <c r="U159" i="21" s="1"/>
  <c r="T158" i="21"/>
  <c r="U158" i="21" s="1"/>
  <c r="T157" i="21"/>
  <c r="U157" i="21" s="1"/>
  <c r="U156" i="21"/>
  <c r="T156" i="21"/>
  <c r="T155" i="21"/>
  <c r="U155" i="21" s="1"/>
  <c r="T153" i="21"/>
  <c r="U153" i="21" s="1"/>
  <c r="T152" i="21"/>
  <c r="U152" i="21" s="1"/>
  <c r="T151" i="21"/>
  <c r="U151" i="21" s="1"/>
  <c r="T150" i="21"/>
  <c r="U150" i="21" s="1"/>
  <c r="T149" i="21"/>
  <c r="U149" i="21" s="1"/>
  <c r="T148" i="21"/>
  <c r="U148" i="21" s="1"/>
  <c r="T145" i="21"/>
  <c r="U145" i="21" s="1"/>
  <c r="T144" i="21"/>
  <c r="U144" i="21" s="1"/>
  <c r="T143" i="21"/>
  <c r="U143" i="21" s="1"/>
  <c r="U142" i="21"/>
  <c r="T142" i="21"/>
  <c r="T141" i="21"/>
  <c r="U141" i="21" s="1"/>
  <c r="U140" i="21"/>
  <c r="T140" i="21"/>
  <c r="T139" i="21"/>
  <c r="U139" i="21" s="1"/>
  <c r="T138" i="21"/>
  <c r="U138" i="21" s="1"/>
  <c r="T137" i="21"/>
  <c r="U137" i="21" s="1"/>
  <c r="T136" i="21"/>
  <c r="U136" i="21" s="1"/>
  <c r="T135" i="21"/>
  <c r="U135" i="21" s="1"/>
  <c r="T134" i="21"/>
  <c r="U134" i="21" s="1"/>
  <c r="T133" i="21"/>
  <c r="U133" i="21" s="1"/>
  <c r="T132" i="21"/>
  <c r="U132" i="21" s="1"/>
  <c r="T131" i="21"/>
  <c r="U131" i="21" s="1"/>
  <c r="T130" i="21"/>
  <c r="U130" i="21" s="1"/>
  <c r="T129" i="21"/>
  <c r="U129" i="21" s="1"/>
  <c r="T128" i="21"/>
  <c r="U128" i="21" s="1"/>
  <c r="T127" i="21"/>
  <c r="U127" i="21" s="1"/>
  <c r="U126" i="21"/>
  <c r="T126" i="21"/>
  <c r="T125" i="21"/>
  <c r="U125" i="21" s="1"/>
  <c r="T124" i="21"/>
  <c r="U124" i="21" s="1"/>
  <c r="T123" i="21"/>
  <c r="U123" i="21" s="1"/>
  <c r="T122" i="21"/>
  <c r="U122" i="21" s="1"/>
  <c r="T121" i="21"/>
  <c r="U121" i="21" s="1"/>
  <c r="U120" i="21"/>
  <c r="T120" i="21"/>
  <c r="T117" i="21"/>
  <c r="U117" i="21" s="1"/>
  <c r="U116" i="21"/>
  <c r="T116" i="21"/>
  <c r="T115" i="21"/>
  <c r="U115" i="21" s="1"/>
  <c r="T114" i="21"/>
  <c r="U114" i="21" s="1"/>
  <c r="T113" i="21"/>
  <c r="U113" i="21" s="1"/>
  <c r="T112" i="21"/>
  <c r="U112" i="21" s="1"/>
  <c r="T111" i="21"/>
  <c r="U111" i="21" s="1"/>
  <c r="T110" i="21"/>
  <c r="U110" i="21" s="1"/>
  <c r="T109" i="21"/>
  <c r="U109" i="21" s="1"/>
  <c r="T108" i="21"/>
  <c r="U108" i="21" s="1"/>
  <c r="T107" i="21"/>
  <c r="U107" i="21" s="1"/>
  <c r="T106" i="21"/>
  <c r="U106" i="21" s="1"/>
  <c r="T105" i="21"/>
  <c r="U105" i="21" s="1"/>
  <c r="T104" i="21"/>
  <c r="U104" i="21" s="1"/>
  <c r="T102" i="21"/>
  <c r="U102" i="21" s="1"/>
  <c r="T101" i="21"/>
  <c r="U101" i="21" s="1"/>
  <c r="U100" i="21"/>
  <c r="T100" i="21"/>
  <c r="T99" i="21"/>
  <c r="U99" i="21" s="1"/>
  <c r="T98" i="21"/>
  <c r="U98" i="21" s="1"/>
  <c r="U97" i="21"/>
  <c r="T97" i="21"/>
  <c r="T96" i="21"/>
  <c r="U96" i="21" s="1"/>
  <c r="U95" i="21"/>
  <c r="T95" i="21"/>
  <c r="T94" i="21"/>
  <c r="U94" i="21" s="1"/>
  <c r="U93" i="21"/>
  <c r="T93" i="21"/>
  <c r="T92" i="21"/>
  <c r="U92" i="21" s="1"/>
  <c r="T91" i="21"/>
  <c r="U91" i="21" s="1"/>
  <c r="T90" i="21"/>
  <c r="U90" i="21" s="1"/>
  <c r="T89" i="21"/>
  <c r="U89" i="21" s="1"/>
  <c r="T88" i="21"/>
  <c r="U88" i="21" s="1"/>
  <c r="T87" i="21"/>
  <c r="U87" i="21" s="1"/>
  <c r="T86" i="21"/>
  <c r="U86" i="21" s="1"/>
  <c r="U85" i="21"/>
  <c r="T85" i="21"/>
  <c r="T84" i="21"/>
  <c r="U84" i="21" s="1"/>
  <c r="T83" i="21"/>
  <c r="U83" i="21" s="1"/>
  <c r="U82" i="21"/>
  <c r="T82" i="21"/>
  <c r="T81" i="21"/>
  <c r="U81" i="21" s="1"/>
  <c r="U80" i="21"/>
  <c r="T80" i="21"/>
  <c r="T79" i="21"/>
  <c r="U79" i="21" s="1"/>
  <c r="T78" i="21"/>
  <c r="U78" i="21" s="1"/>
  <c r="T77" i="21"/>
  <c r="U77" i="21" s="1"/>
  <c r="T76" i="21"/>
  <c r="U76" i="21" s="1"/>
  <c r="T75" i="21"/>
  <c r="U75" i="21" s="1"/>
  <c r="U74" i="21"/>
  <c r="T74" i="21"/>
  <c r="T73" i="21"/>
  <c r="U73" i="21" s="1"/>
  <c r="U72" i="21"/>
  <c r="T72" i="21"/>
  <c r="U71" i="21"/>
  <c r="T71" i="21"/>
  <c r="U70" i="21"/>
  <c r="T70" i="21"/>
  <c r="U69" i="21"/>
  <c r="T69" i="21"/>
  <c r="T68" i="21"/>
  <c r="U68" i="21" s="1"/>
  <c r="U67" i="21"/>
  <c r="T67" i="21"/>
  <c r="T66" i="21"/>
  <c r="U66" i="21" s="1"/>
  <c r="T65" i="21"/>
  <c r="U65" i="21" s="1"/>
  <c r="T64" i="21"/>
  <c r="U64" i="21" s="1"/>
  <c r="T63" i="21"/>
  <c r="U63" i="21" s="1"/>
  <c r="U62" i="21"/>
  <c r="T62" i="21"/>
  <c r="T61" i="21"/>
  <c r="U61" i="21" s="1"/>
  <c r="T60" i="21"/>
  <c r="U60" i="21" s="1"/>
  <c r="T59" i="21"/>
  <c r="U59" i="21" s="1"/>
  <c r="U58" i="21"/>
  <c r="T58" i="21"/>
  <c r="T57" i="21"/>
  <c r="U57" i="21" s="1"/>
  <c r="T56" i="21"/>
  <c r="U56" i="21" s="1"/>
  <c r="T55" i="21"/>
  <c r="U55" i="21" s="1"/>
  <c r="U54" i="21"/>
  <c r="T54" i="21"/>
  <c r="T53" i="21"/>
  <c r="U53" i="21" s="1"/>
  <c r="U52" i="21"/>
  <c r="T52" i="21"/>
  <c r="T51" i="21"/>
  <c r="U51" i="21" s="1"/>
  <c r="T50" i="21"/>
  <c r="U50" i="21" s="1"/>
  <c r="U49" i="21"/>
  <c r="T49" i="21"/>
  <c r="T48" i="21"/>
  <c r="U48" i="21" s="1"/>
  <c r="U47" i="21"/>
  <c r="T47" i="21"/>
  <c r="T46" i="21"/>
  <c r="U46" i="21" s="1"/>
  <c r="T45" i="21"/>
  <c r="U45" i="21" s="1"/>
  <c r="T44" i="21"/>
  <c r="U44" i="21" s="1"/>
  <c r="T43" i="21"/>
  <c r="U43" i="21" s="1"/>
  <c r="T42" i="21"/>
  <c r="U42" i="21" s="1"/>
  <c r="T41" i="21"/>
  <c r="U41" i="21" s="1"/>
  <c r="T40" i="21"/>
  <c r="U40" i="21" s="1"/>
  <c r="T39" i="21"/>
  <c r="U39" i="21" s="1"/>
  <c r="T38" i="21"/>
  <c r="U38" i="21" s="1"/>
  <c r="T37" i="21"/>
  <c r="U37" i="21" s="1"/>
  <c r="T36" i="21"/>
  <c r="U36" i="21" s="1"/>
  <c r="T35" i="21"/>
  <c r="U35" i="21" s="1"/>
  <c r="U34" i="21"/>
  <c r="T34" i="21"/>
  <c r="T33" i="21"/>
  <c r="U33" i="21" s="1"/>
  <c r="U31" i="21"/>
  <c r="T31" i="21"/>
  <c r="T30" i="21"/>
  <c r="U30" i="21" s="1"/>
  <c r="U29" i="21"/>
  <c r="T29" i="21"/>
  <c r="T28" i="21"/>
  <c r="U28" i="21" s="1"/>
  <c r="T27" i="21"/>
  <c r="U27" i="21" s="1"/>
  <c r="T26" i="21"/>
  <c r="U26" i="21" s="1"/>
  <c r="T25" i="21"/>
  <c r="U25" i="21" s="1"/>
  <c r="U24" i="21"/>
  <c r="T24" i="21"/>
  <c r="T23" i="21"/>
  <c r="U23" i="21" s="1"/>
  <c r="U22" i="21"/>
  <c r="T22" i="21"/>
  <c r="T21" i="21"/>
  <c r="U21" i="21" s="1"/>
  <c r="U20" i="21"/>
  <c r="T20" i="21"/>
  <c r="T19" i="21"/>
  <c r="U19" i="21" s="1"/>
  <c r="U18" i="21"/>
  <c r="T18" i="21"/>
  <c r="U17" i="21"/>
  <c r="T17" i="21"/>
  <c r="T16" i="21"/>
  <c r="U16" i="21" s="1"/>
  <c r="U15" i="21"/>
  <c r="T15" i="21"/>
  <c r="T14" i="21"/>
  <c r="U14" i="21" s="1"/>
  <c r="T12" i="21"/>
  <c r="U12" i="21" s="1"/>
  <c r="T11" i="21"/>
  <c r="U11" i="21" s="1"/>
  <c r="T10" i="21"/>
  <c r="U10" i="21" s="1"/>
  <c r="T9" i="21"/>
  <c r="T8" i="21"/>
  <c r="T3" i="21"/>
  <c r="T2" i="21"/>
  <c r="Y8" i="21" l="1"/>
  <c r="U8" i="21"/>
  <c r="T1094" i="21"/>
  <c r="Y856" i="21"/>
  <c r="X1095" i="21"/>
  <c r="U856" i="21"/>
  <c r="T1095" i="21"/>
  <c r="T1096" i="21" s="1"/>
  <c r="D577" i="26"/>
  <c r="D589" i="26" s="1"/>
  <c r="D589" i="27" s="1"/>
  <c r="U9" i="21"/>
  <c r="W8" i="21"/>
  <c r="D577" i="27" l="1"/>
  <c r="X243" i="21" l="1"/>
  <c r="X244" i="21"/>
  <c r="Y244" i="21" s="1"/>
  <c r="W244" i="21"/>
  <c r="X1094" i="21" l="1"/>
  <c r="X1096" i="21" s="1"/>
  <c r="W243" i="21"/>
  <c r="Y243" i="21"/>
  <c r="M118" i="10" l="1"/>
  <c r="I118" i="10"/>
  <c r="H118" i="10"/>
  <c r="M117" i="10"/>
  <c r="I117" i="10"/>
  <c r="H117" i="10"/>
  <c r="M116" i="10"/>
  <c r="I116" i="10"/>
  <c r="H116" i="10"/>
  <c r="M115" i="10"/>
  <c r="I115" i="10"/>
  <c r="H115" i="10"/>
  <c r="M114" i="10"/>
  <c r="I114" i="10"/>
  <c r="H114" i="10"/>
  <c r="M113" i="10"/>
  <c r="I113" i="10"/>
  <c r="H113" i="10"/>
  <c r="M106" i="10"/>
  <c r="I106" i="10"/>
  <c r="H106" i="10"/>
  <c r="M105" i="10"/>
  <c r="I105" i="10"/>
  <c r="H105" i="10"/>
  <c r="M103" i="10"/>
  <c r="I103" i="10"/>
  <c r="H103" i="10"/>
  <c r="M102" i="10"/>
  <c r="I102" i="10"/>
  <c r="H102" i="10"/>
  <c r="M97" i="10"/>
  <c r="I97" i="10"/>
  <c r="H97" i="10"/>
  <c r="M96" i="10"/>
  <c r="I96" i="10"/>
  <c r="H96" i="10"/>
  <c r="M92" i="10"/>
  <c r="I92" i="10"/>
  <c r="H92" i="10"/>
  <c r="M91" i="10"/>
  <c r="I91" i="10"/>
  <c r="H91" i="10"/>
  <c r="M85" i="10"/>
  <c r="I85" i="10"/>
  <c r="H85" i="10"/>
  <c r="M84" i="10"/>
  <c r="I84" i="10"/>
  <c r="H84" i="10"/>
  <c r="M83" i="10"/>
  <c r="I83" i="10"/>
  <c r="H83" i="10"/>
  <c r="M82" i="10"/>
  <c r="I82" i="10"/>
  <c r="H82" i="10"/>
  <c r="M80" i="10"/>
  <c r="I80" i="10"/>
  <c r="H80" i="10"/>
  <c r="M79" i="10"/>
  <c r="I79" i="10"/>
  <c r="H79" i="10"/>
  <c r="M77" i="10"/>
  <c r="I77" i="10"/>
  <c r="H77" i="10"/>
  <c r="M76" i="10"/>
  <c r="I76" i="10"/>
  <c r="H76" i="10"/>
  <c r="M75" i="10"/>
  <c r="I75" i="10"/>
  <c r="H75" i="10"/>
  <c r="M74" i="10"/>
  <c r="I74" i="10"/>
  <c r="H74" i="10"/>
  <c r="M72" i="10"/>
  <c r="I72" i="10"/>
  <c r="H72" i="10"/>
  <c r="M71" i="10"/>
  <c r="I71" i="10"/>
  <c r="H71" i="10"/>
  <c r="M70" i="10"/>
  <c r="I70" i="10"/>
  <c r="H70" i="10"/>
  <c r="M69" i="10"/>
  <c r="I69" i="10"/>
  <c r="H69" i="10"/>
  <c r="M68" i="10"/>
  <c r="I68" i="10"/>
  <c r="H68" i="10"/>
  <c r="M67" i="10"/>
  <c r="I67" i="10"/>
  <c r="H67" i="10"/>
  <c r="M65" i="10"/>
  <c r="I65" i="10"/>
  <c r="H65" i="10"/>
  <c r="M64" i="10"/>
  <c r="I64" i="10"/>
  <c r="H64" i="10"/>
  <c r="M63" i="10"/>
  <c r="I63" i="10"/>
  <c r="H63" i="10"/>
  <c r="M62" i="10"/>
  <c r="I62" i="10"/>
  <c r="H62" i="10"/>
  <c r="M61" i="10"/>
  <c r="I61" i="10"/>
  <c r="H61" i="10"/>
  <c r="M59" i="10"/>
  <c r="I59" i="10"/>
  <c r="H59" i="10"/>
  <c r="M58" i="10"/>
  <c r="I58" i="10"/>
  <c r="H58" i="10"/>
  <c r="M57" i="10"/>
  <c r="I57" i="10"/>
  <c r="H57" i="10"/>
  <c r="M56" i="10"/>
  <c r="I56" i="10"/>
  <c r="H56" i="10"/>
  <c r="M55" i="10"/>
  <c r="I55" i="10"/>
  <c r="H55" i="10"/>
  <c r="M54" i="10"/>
  <c r="I54" i="10"/>
  <c r="H54" i="10"/>
  <c r="M53" i="10"/>
  <c r="I53" i="10"/>
  <c r="H53" i="10"/>
  <c r="M52" i="10"/>
  <c r="I52" i="10"/>
  <c r="H52" i="10"/>
  <c r="M51" i="10"/>
  <c r="I51" i="10"/>
  <c r="H51" i="10"/>
  <c r="M50" i="10"/>
  <c r="I50" i="10"/>
  <c r="H50" i="10"/>
  <c r="M49" i="10"/>
  <c r="I49" i="10"/>
  <c r="H49" i="10"/>
  <c r="M48" i="10"/>
  <c r="I48" i="10"/>
  <c r="H48" i="10"/>
  <c r="M47" i="10"/>
  <c r="I47" i="10"/>
  <c r="H47" i="10"/>
  <c r="M46" i="10"/>
  <c r="I46" i="10"/>
  <c r="H46" i="10"/>
  <c r="M45" i="10"/>
  <c r="I45" i="10"/>
  <c r="M44" i="10"/>
  <c r="I44" i="10"/>
  <c r="H44" i="10"/>
  <c r="M43" i="10"/>
  <c r="I43" i="10"/>
  <c r="H43" i="10"/>
  <c r="M41" i="10"/>
  <c r="I41" i="10"/>
  <c r="H41" i="10"/>
  <c r="M40" i="10"/>
  <c r="I40" i="10"/>
  <c r="H40" i="10"/>
  <c r="M35" i="10"/>
  <c r="I35" i="10"/>
  <c r="H35" i="10"/>
  <c r="M34" i="10"/>
  <c r="I34" i="10"/>
  <c r="H34" i="10"/>
  <c r="M33" i="10"/>
  <c r="I33" i="10"/>
  <c r="H33" i="10"/>
  <c r="M32" i="10"/>
  <c r="I32" i="10"/>
  <c r="H32" i="10"/>
  <c r="M31" i="10"/>
  <c r="I31" i="10"/>
  <c r="H31" i="10"/>
  <c r="M30" i="10"/>
  <c r="I30" i="10"/>
  <c r="H30" i="10"/>
  <c r="M29" i="10"/>
  <c r="I29" i="10"/>
  <c r="H29" i="10"/>
  <c r="M28" i="10"/>
  <c r="I28" i="10"/>
  <c r="H28" i="10"/>
  <c r="M26" i="10"/>
  <c r="I26" i="10"/>
  <c r="H26" i="10"/>
  <c r="M25" i="10"/>
  <c r="I25" i="10"/>
  <c r="H25" i="10"/>
  <c r="M24" i="10"/>
  <c r="I24" i="10"/>
  <c r="H24" i="10"/>
  <c r="M23" i="10"/>
  <c r="I23" i="10"/>
  <c r="H23" i="10"/>
  <c r="M22" i="10"/>
  <c r="I22" i="10"/>
  <c r="H22" i="10"/>
  <c r="M21" i="10"/>
  <c r="I21" i="10"/>
  <c r="H21" i="10"/>
  <c r="M20" i="10"/>
  <c r="I20" i="10"/>
  <c r="H20" i="10"/>
  <c r="M18" i="10"/>
  <c r="I18" i="10"/>
  <c r="H18" i="10"/>
  <c r="M17" i="10"/>
  <c r="I17" i="10"/>
  <c r="H17" i="10"/>
  <c r="M16" i="10"/>
  <c r="I16" i="10"/>
  <c r="H16" i="10"/>
  <c r="M15" i="10"/>
  <c r="I15" i="10"/>
  <c r="H15" i="10"/>
  <c r="M14" i="10"/>
  <c r="I14" i="10"/>
  <c r="H14" i="10"/>
  <c r="M13" i="10"/>
  <c r="I13" i="10"/>
  <c r="H13" i="10"/>
  <c r="M11" i="10"/>
  <c r="I11" i="10"/>
  <c r="H11" i="10"/>
  <c r="M8" i="10"/>
  <c r="I8" i="10"/>
  <c r="H8" i="10"/>
  <c r="J43" i="10" l="1"/>
  <c r="J40" i="10"/>
  <c r="U1094" i="21" l="1"/>
  <c r="W1094" i="21" s="1"/>
  <c r="Y1094" i="21" s="1"/>
  <c r="U1095" i="21"/>
  <c r="W1095" i="21" s="1"/>
  <c r="Y1095" i="21" s="1"/>
  <c r="U1096" i="21" l="1"/>
  <c r="W1096" i="21" s="1"/>
  <c r="Y1096" i="21" l="1"/>
  <c r="M8" i="11"/>
  <c r="I17" i="11"/>
  <c r="M17" i="11"/>
  <c r="M59" i="11"/>
  <c r="H9" i="11"/>
  <c r="I9" i="11"/>
  <c r="J9" i="11"/>
  <c r="K9" i="11"/>
  <c r="I24" i="11"/>
  <c r="H37" i="11"/>
  <c r="I37" i="11"/>
  <c r="J37" i="11"/>
  <c r="K37" i="11"/>
  <c r="M37" i="11"/>
  <c r="H38" i="11"/>
  <c r="I38" i="11"/>
  <c r="J38" i="11"/>
  <c r="K38" i="11"/>
  <c r="M38" i="11"/>
  <c r="H87" i="11"/>
  <c r="I87" i="11"/>
  <c r="J87" i="11"/>
  <c r="K87" i="11"/>
  <c r="M87" i="11"/>
  <c r="H89" i="11"/>
  <c r="I89" i="11"/>
  <c r="J89" i="11"/>
  <c r="K89" i="11"/>
  <c r="M89" i="11"/>
  <c r="H90" i="11"/>
  <c r="I90" i="11"/>
  <c r="J90" i="11"/>
  <c r="K90" i="11"/>
  <c r="M90" i="11"/>
  <c r="H94" i="11"/>
  <c r="I94" i="11"/>
  <c r="J94" i="11"/>
  <c r="K94" i="11"/>
  <c r="M94" i="11"/>
  <c r="H95" i="11"/>
  <c r="I95" i="11"/>
  <c r="J95" i="11"/>
  <c r="K95" i="11"/>
  <c r="M95" i="11"/>
  <c r="H99" i="11"/>
  <c r="I99" i="11"/>
  <c r="J99" i="11"/>
  <c r="K99" i="11"/>
  <c r="M99" i="11"/>
  <c r="H100" i="11"/>
  <c r="I100" i="11"/>
  <c r="J100" i="11"/>
  <c r="K100" i="11"/>
  <c r="M100" i="11"/>
  <c r="H108" i="11"/>
  <c r="I108" i="11"/>
  <c r="J108" i="11"/>
  <c r="K108" i="11"/>
  <c r="M108" i="11"/>
  <c r="H110" i="11"/>
  <c r="I110" i="11"/>
  <c r="J110" i="11"/>
  <c r="K110" i="11"/>
  <c r="M110" i="11"/>
  <c r="H111" i="11"/>
  <c r="I111" i="11"/>
  <c r="J111" i="11"/>
  <c r="K111" i="11"/>
  <c r="M111" i="11"/>
  <c r="H120" i="11"/>
  <c r="I120" i="11"/>
  <c r="J120" i="11"/>
  <c r="K120" i="11"/>
  <c r="M120" i="11"/>
  <c r="M51" i="11"/>
  <c r="M22" i="11"/>
  <c r="M114" i="11"/>
  <c r="M50" i="11"/>
  <c r="I75" i="11"/>
  <c r="I50" i="11"/>
  <c r="M91" i="11"/>
  <c r="M116" i="11"/>
  <c r="I116" i="11"/>
  <c r="M115" i="11"/>
  <c r="M80" i="11"/>
  <c r="M96" i="11"/>
  <c r="M46" i="11"/>
  <c r="M75" i="11"/>
  <c r="M102" i="11"/>
  <c r="M83" i="11"/>
  <c r="M11" i="11"/>
  <c r="M14" i="11"/>
  <c r="M25" i="11"/>
  <c r="H25" i="11"/>
  <c r="M16" i="11"/>
  <c r="M23" i="11"/>
  <c r="M20" i="11"/>
  <c r="M21" i="11"/>
  <c r="H20" i="11"/>
  <c r="M48" i="11"/>
  <c r="M117" i="11"/>
  <c r="I114" i="11"/>
  <c r="I29" i="11"/>
  <c r="I13" i="11"/>
  <c r="I14" i="11"/>
  <c r="I84" i="11"/>
  <c r="I20" i="11"/>
  <c r="I22" i="11"/>
  <c r="I115" i="11"/>
  <c r="I16" i="11"/>
  <c r="I113" i="11"/>
  <c r="I34" i="11"/>
  <c r="I54" i="11"/>
  <c r="I47" i="11"/>
  <c r="I82" i="11"/>
  <c r="H26" i="11"/>
  <c r="I45" i="11"/>
  <c r="I77" i="11"/>
  <c r="I85" i="11"/>
  <c r="M71" i="11"/>
  <c r="M33" i="11"/>
  <c r="I62" i="11"/>
  <c r="I18" i="11"/>
  <c r="M32" i="11"/>
  <c r="I83" i="11"/>
  <c r="I51" i="11"/>
  <c r="M43" i="11"/>
  <c r="I117" i="11"/>
  <c r="I48" i="11"/>
  <c r="I26" i="11"/>
  <c r="I105" i="11"/>
  <c r="I102" i="11"/>
  <c r="M29" i="11"/>
  <c r="M103" i="11"/>
  <c r="M35" i="11"/>
  <c r="I32" i="11"/>
  <c r="M34" i="11"/>
  <c r="M84" i="11"/>
  <c r="I69" i="11"/>
  <c r="M30" i="11"/>
  <c r="M105" i="11"/>
  <c r="I74" i="11"/>
  <c r="I55" i="11"/>
  <c r="I44" i="11"/>
  <c r="I53" i="11"/>
  <c r="M15" i="11"/>
  <c r="M97" i="11"/>
  <c r="I49" i="11"/>
  <c r="M61" i="11"/>
  <c r="M55" i="11"/>
  <c r="M69" i="11"/>
  <c r="M63" i="11"/>
  <c r="J24" i="10"/>
  <c r="J24" i="11" s="1"/>
  <c r="M31" i="11"/>
  <c r="I43" i="11"/>
  <c r="M68" i="11"/>
  <c r="I80" i="11"/>
  <c r="M70" i="11"/>
  <c r="I70" i="11"/>
  <c r="M44" i="11"/>
  <c r="I106" i="11"/>
  <c r="I56" i="11"/>
  <c r="I67" i="11"/>
  <c r="I61" i="11"/>
  <c r="M65" i="11"/>
  <c r="M118" i="11"/>
  <c r="M58" i="11"/>
  <c r="M24" i="11"/>
  <c r="I46" i="11"/>
  <c r="I30" i="11"/>
  <c r="M72" i="11"/>
  <c r="I68" i="11"/>
  <c r="I65" i="11"/>
  <c r="M26" i="11"/>
  <c r="M62" i="11"/>
  <c r="I41" i="11"/>
  <c r="M85" i="11"/>
  <c r="I96" i="11"/>
  <c r="M49" i="11"/>
  <c r="I72" i="11"/>
  <c r="M52" i="11"/>
  <c r="M47" i="11"/>
  <c r="M13" i="11"/>
  <c r="I11" i="11"/>
  <c r="I23" i="11"/>
  <c r="I71" i="11"/>
  <c r="I97" i="11"/>
  <c r="M54" i="11"/>
  <c r="M53" i="11"/>
  <c r="M18" i="11"/>
  <c r="I64" i="11"/>
  <c r="M76" i="11"/>
  <c r="M64" i="11"/>
  <c r="M74" i="11"/>
  <c r="M41" i="11"/>
  <c r="H13" i="11"/>
  <c r="I92" i="11"/>
  <c r="I52" i="11"/>
  <c r="I58" i="11"/>
  <c r="I31" i="11"/>
  <c r="M40" i="11"/>
  <c r="I103" i="11"/>
  <c r="M56" i="11"/>
  <c r="I76" i="11"/>
  <c r="I63" i="11"/>
  <c r="M45" i="11"/>
  <c r="M92" i="11"/>
  <c r="M57" i="11"/>
  <c r="M77" i="11"/>
  <c r="M106" i="11"/>
  <c r="H8" i="11" l="1"/>
  <c r="I33" i="11"/>
  <c r="I91" i="11"/>
  <c r="I35" i="11"/>
  <c r="H45" i="11"/>
  <c r="H57" i="11"/>
  <c r="H65" i="11"/>
  <c r="H47" i="11"/>
  <c r="H28" i="11"/>
  <c r="H30" i="11"/>
  <c r="H48" i="11"/>
  <c r="H96" i="11"/>
  <c r="H44" i="11"/>
  <c r="H62" i="11"/>
  <c r="H41" i="11"/>
  <c r="H102" i="11"/>
  <c r="H82" i="11"/>
  <c r="H22" i="11"/>
  <c r="H116" i="11"/>
  <c r="H67" i="11"/>
  <c r="H15" i="11"/>
  <c r="H46" i="11"/>
  <c r="H40" i="11"/>
  <c r="H35" i="11"/>
  <c r="H117" i="11"/>
  <c r="H33" i="11"/>
  <c r="H92" i="11"/>
  <c r="H50" i="11"/>
  <c r="H103" i="11"/>
  <c r="H11" i="11"/>
  <c r="H32" i="11"/>
  <c r="H52" i="11"/>
  <c r="H56" i="11"/>
  <c r="H77" i="11"/>
  <c r="H80" i="11"/>
  <c r="H113" i="11"/>
  <c r="H68" i="11"/>
  <c r="H61" i="11"/>
  <c r="H31" i="11"/>
  <c r="H75" i="11"/>
  <c r="H97" i="11"/>
  <c r="H118" i="11"/>
  <c r="H59" i="11"/>
  <c r="M78" i="10"/>
  <c r="M78" i="11" s="1"/>
  <c r="J11" i="10"/>
  <c r="J11" i="11" s="1"/>
  <c r="J84" i="10"/>
  <c r="K84" i="10" s="1"/>
  <c r="K84" i="11" s="1"/>
  <c r="J114" i="10"/>
  <c r="J114" i="11" s="1"/>
  <c r="J92" i="10"/>
  <c r="J92" i="11" s="1"/>
  <c r="I78" i="10"/>
  <c r="I78" i="11" s="1"/>
  <c r="I19" i="10"/>
  <c r="I19" i="11" s="1"/>
  <c r="M39" i="10"/>
  <c r="M39" i="11" s="1"/>
  <c r="H78" i="10"/>
  <c r="K17" i="10"/>
  <c r="K17" i="11" s="1"/>
  <c r="H93" i="10"/>
  <c r="J57" i="10"/>
  <c r="K57" i="10" s="1"/>
  <c r="K57" i="11" s="1"/>
  <c r="J58" i="10"/>
  <c r="J58" i="11" s="1"/>
  <c r="J59" i="10"/>
  <c r="J59" i="11" s="1"/>
  <c r="K23" i="10"/>
  <c r="K23" i="11" s="1"/>
  <c r="J7" i="10"/>
  <c r="I21" i="11"/>
  <c r="J97" i="10"/>
  <c r="J97" i="11" s="1"/>
  <c r="J62" i="10"/>
  <c r="K62" i="10" s="1"/>
  <c r="K62" i="11" s="1"/>
  <c r="J96" i="10"/>
  <c r="J96" i="11" s="1"/>
  <c r="I101" i="10"/>
  <c r="I79" i="11"/>
  <c r="J49" i="10"/>
  <c r="K49" i="10" s="1"/>
  <c r="K49" i="11" s="1"/>
  <c r="K96" i="10"/>
  <c r="K96" i="11" s="1"/>
  <c r="J54" i="10"/>
  <c r="J54" i="11" s="1"/>
  <c r="I27" i="10"/>
  <c r="I27" i="11" s="1"/>
  <c r="I98" i="10"/>
  <c r="J72" i="10"/>
  <c r="K72" i="10" s="1"/>
  <c r="K72" i="11" s="1"/>
  <c r="I81" i="10"/>
  <c r="I81" i="11" s="1"/>
  <c r="J117" i="10"/>
  <c r="J117" i="11" s="1"/>
  <c r="K24" i="10"/>
  <c r="K24" i="11" s="1"/>
  <c r="J33" i="10"/>
  <c r="J33" i="11" s="1"/>
  <c r="J77" i="10"/>
  <c r="K77" i="10" s="1"/>
  <c r="K77" i="11" s="1"/>
  <c r="H114" i="11"/>
  <c r="H54" i="11"/>
  <c r="H104" i="10"/>
  <c r="J75" i="10"/>
  <c r="J75" i="11" s="1"/>
  <c r="J65" i="10"/>
  <c r="K65" i="10" s="1"/>
  <c r="K65" i="11" s="1"/>
  <c r="H98" i="10"/>
  <c r="K59" i="10"/>
  <c r="K59" i="11" s="1"/>
  <c r="J46" i="10"/>
  <c r="K46" i="10" s="1"/>
  <c r="K46" i="11" s="1"/>
  <c r="I112" i="10"/>
  <c r="I112" i="11" s="1"/>
  <c r="J45" i="10"/>
  <c r="K45" i="10" s="1"/>
  <c r="K45" i="11" s="1"/>
  <c r="J30" i="10"/>
  <c r="K30" i="10" s="1"/>
  <c r="K30" i="11" s="1"/>
  <c r="I59" i="11"/>
  <c r="J26" i="10"/>
  <c r="J26" i="11" s="1"/>
  <c r="J68" i="10"/>
  <c r="K68" i="10" s="1"/>
  <c r="K68" i="11" s="1"/>
  <c r="I104" i="10"/>
  <c r="J43" i="11"/>
  <c r="J106" i="10"/>
  <c r="K106" i="10" s="1"/>
  <c r="K106" i="11" s="1"/>
  <c r="J63" i="10"/>
  <c r="J63" i="11" s="1"/>
  <c r="J113" i="10"/>
  <c r="J113" i="11" s="1"/>
  <c r="J55" i="10"/>
  <c r="K55" i="10" s="1"/>
  <c r="K55" i="11" s="1"/>
  <c r="I57" i="11"/>
  <c r="J118" i="10"/>
  <c r="J118" i="11" s="1"/>
  <c r="J82" i="10"/>
  <c r="J82" i="11" s="1"/>
  <c r="I118" i="11"/>
  <c r="J22" i="10"/>
  <c r="J22" i="11" s="1"/>
  <c r="J50" i="10"/>
  <c r="K50" i="10" s="1"/>
  <c r="K50" i="11" s="1"/>
  <c r="J67" i="10"/>
  <c r="K67" i="10" s="1"/>
  <c r="K67" i="11" s="1"/>
  <c r="J52" i="10"/>
  <c r="J52" i="11" s="1"/>
  <c r="H72" i="11"/>
  <c r="J13" i="10"/>
  <c r="J13" i="11" s="1"/>
  <c r="J20" i="10"/>
  <c r="J20" i="11" s="1"/>
  <c r="J25" i="10"/>
  <c r="J25" i="11" s="1"/>
  <c r="H27" i="10"/>
  <c r="H55" i="11"/>
  <c r="H53" i="11"/>
  <c r="J53" i="10"/>
  <c r="J53" i="11" s="1"/>
  <c r="H76" i="11"/>
  <c r="J76" i="10"/>
  <c r="K76" i="10" s="1"/>
  <c r="K76" i="11" s="1"/>
  <c r="H17" i="11"/>
  <c r="J17" i="10"/>
  <c r="J17" i="11" s="1"/>
  <c r="H73" i="10"/>
  <c r="J16" i="10"/>
  <c r="J16" i="11" s="1"/>
  <c r="H16" i="11"/>
  <c r="J115" i="10"/>
  <c r="J115" i="11" s="1"/>
  <c r="H115" i="11"/>
  <c r="J14" i="10"/>
  <c r="J14" i="11" s="1"/>
  <c r="H12" i="10"/>
  <c r="H14" i="11"/>
  <c r="J116" i="10"/>
  <c r="J116" i="11" s="1"/>
  <c r="H24" i="11"/>
  <c r="H58" i="11"/>
  <c r="J18" i="10"/>
  <c r="J18" i="11" s="1"/>
  <c r="H18" i="11"/>
  <c r="H85" i="11"/>
  <c r="J85" i="10"/>
  <c r="H19" i="10"/>
  <c r="J80" i="10"/>
  <c r="K80" i="10" s="1"/>
  <c r="K80" i="11" s="1"/>
  <c r="H43" i="11"/>
  <c r="H81" i="10"/>
  <c r="I28" i="11"/>
  <c r="M60" i="10"/>
  <c r="M60" i="11" s="1"/>
  <c r="I25" i="11"/>
  <c r="K25" i="10"/>
  <c r="K25" i="11" s="1"/>
  <c r="I93" i="10"/>
  <c r="I93" i="11" s="1"/>
  <c r="I15" i="11"/>
  <c r="J15" i="10"/>
  <c r="J15" i="11" s="1"/>
  <c r="J51" i="10"/>
  <c r="H51" i="11"/>
  <c r="J102" i="10"/>
  <c r="J102" i="11" s="1"/>
  <c r="H101" i="10"/>
  <c r="J83" i="10"/>
  <c r="H83" i="11"/>
  <c r="I40" i="11"/>
  <c r="I39" i="10"/>
  <c r="H105" i="11"/>
  <c r="J105" i="10"/>
  <c r="H84" i="11"/>
  <c r="K75" i="10"/>
  <c r="K75" i="11" s="1"/>
  <c r="I73" i="10"/>
  <c r="I73" i="11" s="1"/>
  <c r="J103" i="10"/>
  <c r="H63" i="11"/>
  <c r="J31" i="10"/>
  <c r="J31" i="11" s="1"/>
  <c r="I66" i="10"/>
  <c r="I66" i="11" s="1"/>
  <c r="I42" i="10"/>
  <c r="I42" i="11" s="1"/>
  <c r="H70" i="11"/>
  <c r="J70" i="10"/>
  <c r="I60" i="10"/>
  <c r="I60" i="11" s="1"/>
  <c r="H106" i="11"/>
  <c r="J28" i="10"/>
  <c r="J28" i="11" s="1"/>
  <c r="J91" i="10"/>
  <c r="H91" i="11"/>
  <c r="J41" i="10"/>
  <c r="J41" i="11" s="1"/>
  <c r="M81" i="10"/>
  <c r="M81" i="11" s="1"/>
  <c r="J69" i="10"/>
  <c r="H69" i="11"/>
  <c r="H23" i="11"/>
  <c r="J23" i="10"/>
  <c r="J23" i="11" s="1"/>
  <c r="J44" i="10"/>
  <c r="H74" i="11"/>
  <c r="J74" i="10"/>
  <c r="I12" i="10"/>
  <c r="J48" i="10"/>
  <c r="J48" i="11" s="1"/>
  <c r="M112" i="10"/>
  <c r="M112" i="11" s="1"/>
  <c r="M73" i="10"/>
  <c r="M73" i="11" s="1"/>
  <c r="J71" i="10"/>
  <c r="J71" i="11" s="1"/>
  <c r="M66" i="10"/>
  <c r="M66" i="11" s="1"/>
  <c r="I8" i="11"/>
  <c r="H112" i="10"/>
  <c r="J56" i="10"/>
  <c r="J32" i="10"/>
  <c r="J34" i="10"/>
  <c r="H34" i="11"/>
  <c r="J35" i="10"/>
  <c r="H49" i="11"/>
  <c r="H29" i="11"/>
  <c r="J29" i="10"/>
  <c r="H71" i="11"/>
  <c r="H79" i="11"/>
  <c r="J79" i="10"/>
  <c r="H42" i="10"/>
  <c r="J47" i="10"/>
  <c r="H66" i="10"/>
  <c r="H21" i="11"/>
  <c r="J21" i="10"/>
  <c r="H60" i="10"/>
  <c r="J61" i="10"/>
  <c r="H39" i="10"/>
  <c r="H64" i="11"/>
  <c r="J64" i="10"/>
  <c r="M27" i="10"/>
  <c r="M27" i="11" s="1"/>
  <c r="M12" i="10"/>
  <c r="M12" i="11" s="1"/>
  <c r="M82" i="11"/>
  <c r="M79" i="11"/>
  <c r="M67" i="11"/>
  <c r="M19" i="10"/>
  <c r="M19" i="11" s="1"/>
  <c r="M98" i="10"/>
  <c r="M98" i="11" s="1"/>
  <c r="M101" i="10"/>
  <c r="M28" i="11"/>
  <c r="M42" i="10"/>
  <c r="M42" i="11" s="1"/>
  <c r="M113" i="11"/>
  <c r="M104" i="10"/>
  <c r="M93" i="10"/>
  <c r="M93" i="11" s="1"/>
  <c r="K97" i="10" l="1"/>
  <c r="K97" i="11" s="1"/>
  <c r="K13" i="10"/>
  <c r="K13" i="11" s="1"/>
  <c r="K117" i="10"/>
  <c r="K117" i="11" s="1"/>
  <c r="K118" i="10"/>
  <c r="K118" i="11" s="1"/>
  <c r="K14" i="10"/>
  <c r="K14" i="11" s="1"/>
  <c r="K102" i="10"/>
  <c r="K102" i="11" s="1"/>
  <c r="K20" i="10"/>
  <c r="K20" i="11" s="1"/>
  <c r="K16" i="10"/>
  <c r="K16" i="11" s="1"/>
  <c r="K82" i="10"/>
  <c r="K82" i="11" s="1"/>
  <c r="J7" i="11"/>
  <c r="I101" i="11"/>
  <c r="I104" i="11"/>
  <c r="M104" i="11"/>
  <c r="K22" i="10"/>
  <c r="K22" i="11" s="1"/>
  <c r="K116" i="10"/>
  <c r="K116" i="11" s="1"/>
  <c r="H27" i="11"/>
  <c r="H98" i="11"/>
  <c r="H104" i="11"/>
  <c r="H12" i="11"/>
  <c r="H73" i="11"/>
  <c r="H93" i="11"/>
  <c r="K11" i="10"/>
  <c r="K11" i="11" s="1"/>
  <c r="K114" i="10"/>
  <c r="K114" i="11" s="1"/>
  <c r="J84" i="11"/>
  <c r="K92" i="10"/>
  <c r="K92" i="11" s="1"/>
  <c r="J49" i="11"/>
  <c r="J78" i="10"/>
  <c r="J78" i="11" s="1"/>
  <c r="J72" i="11"/>
  <c r="J62" i="11"/>
  <c r="K58" i="10"/>
  <c r="K58" i="11" s="1"/>
  <c r="J57" i="11"/>
  <c r="J68" i="11"/>
  <c r="H78" i="11"/>
  <c r="K54" i="10"/>
  <c r="K54" i="11" s="1"/>
  <c r="J67" i="11"/>
  <c r="J98" i="10"/>
  <c r="J98" i="11" s="1"/>
  <c r="K33" i="10"/>
  <c r="K33" i="11" s="1"/>
  <c r="J77" i="11"/>
  <c r="J65" i="11"/>
  <c r="J93" i="10"/>
  <c r="K93" i="10" s="1"/>
  <c r="K93" i="11" s="1"/>
  <c r="J101" i="10"/>
  <c r="J101" i="11" s="1"/>
  <c r="I98" i="11"/>
  <c r="J50" i="11"/>
  <c r="J106" i="11"/>
  <c r="J27" i="10"/>
  <c r="J27" i="11" s="1"/>
  <c r="J45" i="11"/>
  <c r="K26" i="10"/>
  <c r="K26" i="11" s="1"/>
  <c r="J46" i="11"/>
  <c r="J80" i="11"/>
  <c r="J30" i="11"/>
  <c r="K63" i="10"/>
  <c r="K63" i="11" s="1"/>
  <c r="I119" i="10"/>
  <c r="I119" i="11" s="1"/>
  <c r="I107" i="10"/>
  <c r="I107" i="11" s="1"/>
  <c r="K43" i="10"/>
  <c r="K43" i="11" s="1"/>
  <c r="J104" i="10"/>
  <c r="J104" i="11" s="1"/>
  <c r="K52" i="10"/>
  <c r="K52" i="11" s="1"/>
  <c r="K115" i="10"/>
  <c r="K115" i="11" s="1"/>
  <c r="K18" i="10"/>
  <c r="K18" i="11" s="1"/>
  <c r="J55" i="11"/>
  <c r="K113" i="10"/>
  <c r="K113" i="11" s="1"/>
  <c r="K31" i="10"/>
  <c r="K31" i="11" s="1"/>
  <c r="K53" i="10"/>
  <c r="K53" i="11" s="1"/>
  <c r="K28" i="10"/>
  <c r="K28" i="11" s="1"/>
  <c r="J19" i="10"/>
  <c r="H19" i="11"/>
  <c r="J85" i="11"/>
  <c r="K85" i="10"/>
  <c r="K85" i="11" s="1"/>
  <c r="K15" i="10"/>
  <c r="K15" i="11" s="1"/>
  <c r="J76" i="11"/>
  <c r="K48" i="10"/>
  <c r="K48" i="11" s="1"/>
  <c r="K71" i="10"/>
  <c r="K71" i="11" s="1"/>
  <c r="H10" i="10"/>
  <c r="K41" i="10"/>
  <c r="K41" i="11" s="1"/>
  <c r="I86" i="10"/>
  <c r="I86" i="11" s="1"/>
  <c r="I39" i="11"/>
  <c r="J70" i="11"/>
  <c r="K70" i="10"/>
  <c r="K70" i="11" s="1"/>
  <c r="J105" i="11"/>
  <c r="K105" i="10"/>
  <c r="K105" i="11" s="1"/>
  <c r="H107" i="10"/>
  <c r="K56" i="10"/>
  <c r="K56" i="11" s="1"/>
  <c r="J56" i="11"/>
  <c r="J112" i="10"/>
  <c r="H119" i="10"/>
  <c r="H112" i="11"/>
  <c r="K32" i="10"/>
  <c r="K32" i="11" s="1"/>
  <c r="J32" i="11"/>
  <c r="J44" i="11"/>
  <c r="K44" i="10"/>
  <c r="K44" i="11" s="1"/>
  <c r="K91" i="10"/>
  <c r="K91" i="11" s="1"/>
  <c r="J91" i="11"/>
  <c r="K83" i="10"/>
  <c r="K83" i="11" s="1"/>
  <c r="J83" i="11"/>
  <c r="I10" i="10"/>
  <c r="I12" i="11"/>
  <c r="J12" i="10"/>
  <c r="J12" i="11" s="1"/>
  <c r="M119" i="10"/>
  <c r="M119" i="11" s="1"/>
  <c r="H101" i="11"/>
  <c r="K69" i="10"/>
  <c r="K69" i="11" s="1"/>
  <c r="J69" i="11"/>
  <c r="J73" i="10"/>
  <c r="K103" i="10"/>
  <c r="K103" i="11" s="1"/>
  <c r="J103" i="11"/>
  <c r="J51" i="11"/>
  <c r="K51" i="10"/>
  <c r="K51" i="11" s="1"/>
  <c r="K74" i="10"/>
  <c r="K74" i="11" s="1"/>
  <c r="J74" i="11"/>
  <c r="J81" i="10"/>
  <c r="H81" i="11"/>
  <c r="J47" i="11"/>
  <c r="K47" i="10"/>
  <c r="K47" i="11" s="1"/>
  <c r="K61" i="10"/>
  <c r="K61" i="11" s="1"/>
  <c r="J61" i="11"/>
  <c r="J66" i="10"/>
  <c r="H66" i="11"/>
  <c r="J29" i="11"/>
  <c r="K29" i="10"/>
  <c r="K29" i="11" s="1"/>
  <c r="H60" i="11"/>
  <c r="J60" i="10"/>
  <c r="K79" i="10"/>
  <c r="K79" i="11" s="1"/>
  <c r="J79" i="11"/>
  <c r="J35" i="11"/>
  <c r="K35" i="10"/>
  <c r="K35" i="11" s="1"/>
  <c r="H42" i="11"/>
  <c r="J42" i="10"/>
  <c r="K21" i="10"/>
  <c r="K21" i="11" s="1"/>
  <c r="J21" i="11"/>
  <c r="J64" i="11"/>
  <c r="K64" i="10"/>
  <c r="K64" i="11" s="1"/>
  <c r="H39" i="11"/>
  <c r="H86" i="10"/>
  <c r="J39" i="10"/>
  <c r="K34" i="10"/>
  <c r="K34" i="11" s="1"/>
  <c r="J34" i="11"/>
  <c r="J40" i="11"/>
  <c r="K40" i="10"/>
  <c r="K40" i="11" s="1"/>
  <c r="M10" i="10"/>
  <c r="M101" i="11"/>
  <c r="M107" i="10"/>
  <c r="M107" i="11" s="1"/>
  <c r="M86" i="10"/>
  <c r="M86" i="11" s="1"/>
  <c r="K98" i="10" l="1"/>
  <c r="K98" i="11" s="1"/>
  <c r="J86" i="10"/>
  <c r="M10" i="11"/>
  <c r="H107" i="11"/>
  <c r="K78" i="10"/>
  <c r="K78" i="11" s="1"/>
  <c r="J93" i="11"/>
  <c r="K101" i="10"/>
  <c r="K101" i="11" s="1"/>
  <c r="K27" i="10"/>
  <c r="K27" i="11" s="1"/>
  <c r="J10" i="10"/>
  <c r="J10" i="11" s="1"/>
  <c r="H10" i="11"/>
  <c r="K104" i="10"/>
  <c r="K104" i="11" s="1"/>
  <c r="J107" i="10"/>
  <c r="K107" i="10" s="1"/>
  <c r="K107" i="11" s="1"/>
  <c r="H36" i="10"/>
  <c r="J19" i="11"/>
  <c r="K19" i="10"/>
  <c r="K19" i="11" s="1"/>
  <c r="K73" i="10"/>
  <c r="K73" i="11" s="1"/>
  <c r="J73" i="11"/>
  <c r="J119" i="10"/>
  <c r="H119" i="11"/>
  <c r="J112" i="11"/>
  <c r="K112" i="10"/>
  <c r="K112" i="11" s="1"/>
  <c r="I10" i="11"/>
  <c r="I36" i="10"/>
  <c r="M36" i="10"/>
  <c r="M36" i="11" s="1"/>
  <c r="K12" i="10"/>
  <c r="K12" i="11" s="1"/>
  <c r="K81" i="10"/>
  <c r="K81" i="11" s="1"/>
  <c r="J81" i="11"/>
  <c r="H86" i="11"/>
  <c r="K60" i="10"/>
  <c r="K60" i="11" s="1"/>
  <c r="J60" i="11"/>
  <c r="K66" i="10"/>
  <c r="K66" i="11" s="1"/>
  <c r="J66" i="11"/>
  <c r="J42" i="11"/>
  <c r="K42" i="10"/>
  <c r="K42" i="11" s="1"/>
  <c r="K39" i="10"/>
  <c r="K39" i="11" s="1"/>
  <c r="J39" i="11"/>
  <c r="H36" i="11" l="1"/>
  <c r="H88" i="10"/>
  <c r="K10" i="10"/>
  <c r="K10" i="11" s="1"/>
  <c r="J107" i="11"/>
  <c r="I88" i="10"/>
  <c r="I36" i="11"/>
  <c r="K119" i="10"/>
  <c r="K119" i="11" s="1"/>
  <c r="J119" i="11"/>
  <c r="M88" i="10"/>
  <c r="M109" i="10" s="1"/>
  <c r="J36" i="10"/>
  <c r="J36" i="11" s="1"/>
  <c r="J86" i="11"/>
  <c r="K86" i="10"/>
  <c r="K86" i="11" s="1"/>
  <c r="H88" i="11" l="1"/>
  <c r="H109" i="10"/>
  <c r="J88" i="10"/>
  <c r="J88" i="11" s="1"/>
  <c r="M88" i="11"/>
  <c r="K36" i="10"/>
  <c r="K36" i="11" s="1"/>
  <c r="I109" i="10"/>
  <c r="I88" i="11"/>
  <c r="M121" i="10"/>
  <c r="M121" i="11" s="1"/>
  <c r="M109" i="11"/>
  <c r="H121" i="10" l="1"/>
  <c r="K88" i="10"/>
  <c r="K88" i="11" s="1"/>
  <c r="H109" i="11"/>
  <c r="I109" i="11"/>
  <c r="I121" i="10"/>
  <c r="I121" i="11" s="1"/>
  <c r="J109" i="10"/>
  <c r="K109" i="10" s="1"/>
  <c r="K109" i="11" s="1"/>
  <c r="H121" i="11" l="1"/>
  <c r="J109" i="11"/>
  <c r="J121" i="10"/>
  <c r="J121" i="11" s="1"/>
  <c r="K121" i="10" l="1"/>
  <c r="K121" i="11" s="1"/>
</calcChain>
</file>

<file path=xl/sharedStrings.xml><?xml version="1.0" encoding="utf-8"?>
<sst xmlns="http://schemas.openxmlformats.org/spreadsheetml/2006/main" count="14371" uniqueCount="5855">
  <si>
    <t>800.100.10</t>
  </si>
  <si>
    <t>Plusvalenze</t>
  </si>
  <si>
    <t>E.1.a</t>
  </si>
  <si>
    <t>810.000.00</t>
  </si>
  <si>
    <t>810</t>
  </si>
  <si>
    <t>KAPITALISIERTE KOSTEN</t>
  </si>
  <si>
    <t>COSTI CAPITALIZZATI</t>
  </si>
  <si>
    <t>810.100.00</t>
  </si>
  <si>
    <t>ZUWACHS VON IMMATERIELLEN ANLAGEVERMÖGEN</t>
  </si>
  <si>
    <t>INCREMENTO IMMOBILIZZAZIONI IMMATERIALI</t>
  </si>
  <si>
    <t>810.100.10</t>
  </si>
  <si>
    <t>35) Costi capitalizzati</t>
  </si>
  <si>
    <t>810.200.00</t>
  </si>
  <si>
    <t>ZUWACHS VON MATERIELLEN ANLAGEVERMÖGEN</t>
  </si>
  <si>
    <t>INCREMENTO IMMOBILIZZAZIONI MATERIALI</t>
  </si>
  <si>
    <t>810.200.10</t>
  </si>
  <si>
    <t>810.300.00</t>
  </si>
  <si>
    <t>VERWENDUNG VON ANTEILEN VON INVESTITIONSBEITRÄGEN</t>
  </si>
  <si>
    <t>UTILIZZO QUOTA DI CONTRIBUTI IN C/CAPITALE</t>
  </si>
  <si>
    <t>810.300.10</t>
  </si>
  <si>
    <t xml:space="preserve">UTILIZZO QUOTA DI CONTRIBUTI IN C/CAPITALE </t>
  </si>
  <si>
    <t>810.400.00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</si>
  <si>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</si>
  <si>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</si>
  <si>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</si>
  <si>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</si>
  <si>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</si>
  <si>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</si>
  <si>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</si>
  <si>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</si>
  <si>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</si>
  <si>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</si>
  <si>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</si>
  <si>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</si>
  <si>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</si>
  <si>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</si>
  <si>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</si>
  <si>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</si>
  <si>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</si>
  <si>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</si>
  <si>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</si>
  <si>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</si>
  <si>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</si>
  <si>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</si>
  <si>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</si>
  <si>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</si>
  <si>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</si>
  <si>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</si>
  <si>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</si>
  <si>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</si>
  <si>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</si>
  <si>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</si>
  <si>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</si>
  <si>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</si>
  <si>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</si>
  <si>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</si>
  <si>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</si>
  <si>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</si>
  <si>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</si>
  <si>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</si>
  <si>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</si>
  <si>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</si>
  <si>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</si>
  <si>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</si>
  <si>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</si>
  <si>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</si>
  <si>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</si>
  <si>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</si>
  <si>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</si>
  <si>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</si>
  <si>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</si>
  <si>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</si>
  <si>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</si>
  <si>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</si>
  <si>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</si>
  <si>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</si>
  <si>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</si>
  <si>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</si>
  <si>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</si>
  <si>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470.800.65</t>
  </si>
  <si>
    <t>65</t>
  </si>
  <si>
    <t>470.800.85</t>
  </si>
  <si>
    <t>85</t>
  </si>
  <si>
    <t>470.800.90</t>
  </si>
  <si>
    <t>470.800.95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</si>
  <si>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</si>
  <si>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</si>
  <si>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</si>
  <si>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</si>
  <si>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</si>
  <si>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</si>
  <si>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</si>
  <si>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</si>
  <si>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</si>
  <si>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</si>
  <si>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</si>
  <si>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</si>
  <si>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</si>
  <si>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</si>
  <si>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</si>
  <si>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AA0280</t>
  </si>
  <si>
    <t>AA0290</t>
  </si>
  <si>
    <t>AA0300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</si>
  <si>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</si>
  <si>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</si>
  <si>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</si>
  <si>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</si>
  <si>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</si>
  <si>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</si>
  <si>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</si>
  <si>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</si>
  <si>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</si>
  <si>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</si>
  <si>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AA0370</t>
  </si>
  <si>
    <t>AA0380</t>
  </si>
  <si>
    <t>AA0390</t>
  </si>
  <si>
    <t>BA2640</t>
  </si>
  <si>
    <t>BA2650</t>
  </si>
  <si>
    <t>BA2660</t>
  </si>
  <si>
    <t>BA2670</t>
  </si>
  <si>
    <t>BA2680</t>
  </si>
  <si>
    <t>BA2690</t>
  </si>
  <si>
    <t>BA2700</t>
  </si>
  <si>
    <t>BA2710</t>
  </si>
  <si>
    <t>BA2720</t>
  </si>
  <si>
    <t>BA2730</t>
  </si>
  <si>
    <t>BA2740</t>
  </si>
  <si>
    <t>BA2750</t>
  </si>
  <si>
    <t>BA2760</t>
  </si>
  <si>
    <t>BA2770</t>
  </si>
  <si>
    <t>BA2780</t>
  </si>
  <si>
    <t>740.200.65</t>
  </si>
  <si>
    <t>RÜCKZAHLUNG INPS FÜR BLUTSPENDER</t>
  </si>
  <si>
    <t>RIMBORSO INPS DONATORI DI SANGUE</t>
  </si>
  <si>
    <t>740.200.70</t>
  </si>
  <si>
    <t>RÜCKZAHLUNG INAIL FÜR UNFÄLLE DES BEDIENSTETEN PERSONALS</t>
  </si>
  <si>
    <t>RIMBORSO INAIL INFORTUNI PERSONALE DIPENDENTE</t>
  </si>
  <si>
    <t>740.200.80</t>
  </si>
  <si>
    <t>RÜCKERSTATTUNG FÜR GRATISSTROM</t>
  </si>
  <si>
    <t xml:space="preserve">RIMBORSO EROGAZIONE GRATUITA ENERGIA ELETTRICA </t>
  </si>
  <si>
    <t>740.200.90</t>
  </si>
  <si>
    <t>SONSTIGE REGRESSE, RÜCKZAHLUNGEN UND RÜCKERSTATTUNGEN</t>
  </si>
  <si>
    <t>ALTRE RIVALSE, RIMBORSI E RECUPERI</t>
  </si>
  <si>
    <t>740.300.00</t>
  </si>
  <si>
    <t>740.300.10</t>
  </si>
  <si>
    <t>PAY-BACK-RÜCKVERGÜTUNGEN VON PHARMAZEUTISCHEN BETRIEBEN</t>
  </si>
  <si>
    <t>RIMBORSO DA AZIENDE FARMACEUTICHE PER PAY BACK</t>
  </si>
  <si>
    <t>740.300.20</t>
  </si>
  <si>
    <t>ALTRI RIMBORSI PER ASSISTENZA FARMACEUTICA DA PUBBLICO</t>
  </si>
  <si>
    <t>750.000.00</t>
  </si>
  <si>
    <t>SONSTIGE EIGENE ERLÖSE AUS BETRIEBLICHER TÄTIGKEIT</t>
  </si>
  <si>
    <t>ALTRI RICAVI PROPRI OPERATIVI</t>
  </si>
  <si>
    <t>750.100.00</t>
  </si>
  <si>
    <t>ERLÖSE AUS LIEFERUNGEN VON GÜTERN</t>
  </si>
  <si>
    <t>750.100.20</t>
  </si>
  <si>
    <t>750.100.90</t>
  </si>
  <si>
    <t>ERLÖSE AUS LIEFERUNGEN VON GÜTERN FÜR ANDERE SUBJEKTE</t>
  </si>
  <si>
    <t>750.200.00</t>
  </si>
  <si>
    <t>RECHTE FÜR DIE AUSSTELLUNG VON BESTÄTIGUNGEN, VON KRANKENBLÄTTERN UND FOTOKOPIEN</t>
  </si>
  <si>
    <t>DIRITTI PER RILASCIO DI CERTIFICATI, DI CARTELLE CLINICHE E DI FOTOCOPIE</t>
  </si>
  <si>
    <t>750.200.10</t>
  </si>
  <si>
    <t>750.300.00</t>
  </si>
  <si>
    <t>CORRISPETTIVI PER DIRITTI SANITARI</t>
  </si>
  <si>
    <t>750.300.10</t>
  </si>
  <si>
    <t>750.400.00</t>
  </si>
  <si>
    <t>MODELLVERSUCHE</t>
  </si>
  <si>
    <t>SPERIMENTAZIONI</t>
  </si>
  <si>
    <t>750.400.10</t>
  </si>
  <si>
    <t>750.900.00</t>
  </si>
  <si>
    <t>ALTRI RICAVI OPERATIVI</t>
  </si>
  <si>
    <t>750.900.10</t>
  </si>
  <si>
    <t>760.000.00</t>
  </si>
  <si>
    <t>760</t>
  </si>
  <si>
    <t>SONSTIGE EIGENE ERLÖSE AUS NICHT-BETRIEBLICHER TÄTIGKEIT</t>
  </si>
  <si>
    <t>ALTRI RICAVI PROPRI NON OPERATIVI</t>
  </si>
  <si>
    <t>760.100.00</t>
  </si>
  <si>
    <t>DONAZIONI E LASCITI</t>
  </si>
  <si>
    <t>760.100.10</t>
  </si>
  <si>
    <t>760.300.00</t>
  </si>
  <si>
    <t>ERLÖSE AUS DEM VERMÖGEN</t>
  </si>
  <si>
    <t>RICAVI DA PATRIMONIO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</si>
  <si>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</si>
  <si>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</si>
  <si>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</si>
  <si>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</si>
  <si>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</si>
  <si>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</si>
  <si>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SONSTIGE ABWERTUNGEN</t>
  </si>
  <si>
    <t>ALTRE SVALUTAZIONI</t>
  </si>
  <si>
    <t>530.100.00</t>
  </si>
  <si>
    <t>ACCANTONAMENTI AL FONDO SVALUTAZIONE MAGAZZINO</t>
  </si>
  <si>
    <t>24) Variaz. delle Rimanenze</t>
  </si>
  <si>
    <t>B.7</t>
  </si>
  <si>
    <t>B.14.B</t>
  </si>
  <si>
    <t>530.150.00</t>
  </si>
  <si>
    <t>ZUWEISUNGEN AN DEN WERTBERICHTIGUNGSFONDS DER FORDERUNGEN</t>
  </si>
  <si>
    <t>ACCANTONAMENTI AL FONDO SVALUTAZIONE CREDITI</t>
  </si>
  <si>
    <t>530.150.10</t>
  </si>
  <si>
    <t>Svalutazione dei crediti</t>
  </si>
  <si>
    <t>22) Altri Accantonamenti</t>
  </si>
  <si>
    <t>B.6.d</t>
  </si>
  <si>
    <t>535.000.00</t>
  </si>
  <si>
    <t>535</t>
  </si>
  <si>
    <t>ZUWEISUNGEN AN RÜCKSTELLUNGEN FÜR RISIKEN UND AUFWENDUNGEN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</si>
  <si>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</si>
  <si>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</si>
  <si>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</si>
  <si>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</si>
  <si>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</si>
  <si>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</si>
  <si>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</si>
  <si>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</si>
  <si>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</si>
  <si>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</si>
  <si>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</si>
  <si>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</si>
  <si>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</si>
  <si>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</si>
  <si>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</si>
  <si>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</si>
  <si>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</si>
  <si>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</si>
  <si>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</si>
  <si>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</si>
  <si>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</si>
  <si>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</si>
  <si>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</si>
  <si>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</si>
  <si>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</si>
  <si>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</si>
  <si>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</si>
  <si>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</si>
  <si>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</si>
  <si>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</si>
  <si>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</si>
  <si>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</si>
  <si>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</si>
  <si>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</si>
  <si>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</si>
  <si>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</si>
  <si>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</si>
  <si>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</si>
  <si>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</si>
  <si>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</si>
  <si>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</si>
  <si>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</si>
  <si>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</si>
  <si>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</si>
  <si>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</si>
  <si>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</si>
  <si>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</si>
  <si>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</si>
  <si>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</si>
  <si>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</si>
  <si>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</si>
  <si>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</si>
  <si>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EA0470</t>
  </si>
  <si>
    <t>EA0480</t>
  </si>
  <si>
    <t>EA0490</t>
  </si>
  <si>
    <t>EA0500</t>
  </si>
  <si>
    <t>EA0510</t>
  </si>
  <si>
    <t>MINISTERO DELLA SALUTE</t>
  </si>
  <si>
    <t>CE</t>
  </si>
  <si>
    <t>Direzione Generale della Programmazione Sanitaria</t>
  </si>
  <si>
    <t>STRUTTURA RILEVATA</t>
  </si>
  <si>
    <t>PERIODO DI RILEVAZIONE</t>
  </si>
  <si>
    <t xml:space="preserve"> REGIONE</t>
  </si>
  <si>
    <t xml:space="preserve">            ANNO</t>
  </si>
  <si>
    <t xml:space="preserve">    PREVENTIVO</t>
  </si>
  <si>
    <t>X</t>
  </si>
  <si>
    <t>CONSUNTIVO</t>
  </si>
  <si>
    <t>APPROVAZIONE BILANCIO DA PARTE DEL COLLEGIO SINDACALE</t>
  </si>
  <si>
    <t xml:space="preserve">SI </t>
  </si>
  <si>
    <t xml:space="preserve">NO  </t>
  </si>
  <si>
    <t>Cons</t>
  </si>
  <si>
    <t>CODICE</t>
  </si>
  <si>
    <t>IMPORTO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</si>
  <si>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</si>
  <si>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</si>
  <si>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</si>
  <si>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</si>
  <si>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</si>
  <si>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</si>
  <si>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</si>
  <si>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</si>
  <si>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</si>
  <si>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</si>
  <si>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</si>
  <si>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</si>
  <si>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</si>
  <si>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</si>
  <si>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</si>
  <si>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</si>
  <si>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</si>
  <si>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</si>
  <si>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</si>
  <si>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AA0100</t>
  </si>
  <si>
    <t>A.1.B.1.4)  Contributi da Regione o Prov. Aut. (extra fondo) - Altro</t>
  </si>
  <si>
    <t xml:space="preserve">A.1.B.2)  Contributi da Aziende sanitarie pubbliche della Regione o Prov. Aut. (extra fondo) </t>
  </si>
  <si>
    <t>R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</si>
  <si>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</si>
  <si>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</si>
  <si>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</si>
  <si>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</si>
  <si>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>AA0150</t>
  </si>
  <si>
    <t>AA0160</t>
  </si>
  <si>
    <t>AA0170</t>
  </si>
  <si>
    <t>AA0180</t>
  </si>
  <si>
    <t>A.1.C)  Contributi c/esercizio per ricerca</t>
  </si>
  <si>
    <t>AA0190</t>
  </si>
  <si>
    <t>B.7.A.3) Costo del personale dirigente ruolo tecnico - altro</t>
  </si>
  <si>
    <t>BA2370</t>
  </si>
  <si>
    <t>720.200.20</t>
  </si>
  <si>
    <t>Prestazioni ambulatoriali</t>
  </si>
  <si>
    <t>720.200.30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</si>
  <si>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</si>
  <si>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</si>
  <si>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</si>
  <si>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</si>
  <si>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</si>
  <si>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</si>
  <si>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</si>
  <si>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</si>
  <si>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</si>
  <si>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</si>
  <si>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</si>
  <si>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</si>
  <si>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</si>
  <si>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</si>
  <si>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</si>
  <si>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</si>
  <si>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</si>
  <si>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</si>
  <si>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</si>
  <si>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</si>
  <si>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</si>
  <si>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</si>
  <si>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</si>
  <si>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</si>
  <si>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</si>
  <si>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</si>
  <si>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</si>
  <si>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</si>
  <si>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</si>
  <si>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</si>
  <si>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</si>
  <si>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</si>
  <si>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</si>
  <si>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</si>
  <si>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</si>
  <si>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</si>
  <si>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</si>
  <si>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</si>
  <si>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</si>
  <si>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</si>
  <si>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</si>
  <si>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</si>
  <si>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</si>
  <si>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</si>
  <si>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</si>
  <si>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</si>
  <si>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</si>
  <si>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</si>
  <si>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</si>
  <si>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</si>
  <si>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510.700.22</t>
  </si>
  <si>
    <t>B.2.B.2.4.C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</si>
  <si>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</si>
  <si>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</si>
  <si>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</si>
  <si>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</si>
  <si>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</si>
  <si>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</si>
  <si>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</si>
  <si>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</si>
  <si>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</si>
  <si>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</si>
  <si>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</si>
  <si>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</si>
  <si>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</si>
  <si>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</si>
  <si>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</si>
  <si>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</si>
  <si>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</si>
  <si>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</si>
  <si>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</si>
  <si>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</si>
  <si>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</si>
  <si>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</si>
  <si>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AA0930</t>
  </si>
  <si>
    <t>AA0940</t>
  </si>
  <si>
    <t>A.6)  Compartecipazione alla spesa per prestazioni sanitarie (Ticket)</t>
  </si>
  <si>
    <t>AA0950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</si>
  <si>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</si>
  <si>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</si>
  <si>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</si>
  <si>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</si>
  <si>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</si>
  <si>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</si>
  <si>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</si>
  <si>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</si>
  <si>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</si>
  <si>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</si>
  <si>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</si>
  <si>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</si>
  <si>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</si>
  <si>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</si>
  <si>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</si>
  <si>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</si>
  <si>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</si>
  <si>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</si>
  <si>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</si>
  <si>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</si>
  <si>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</si>
  <si>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</si>
  <si>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</si>
  <si>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</si>
  <si>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</si>
  <si>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</si>
  <si>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</si>
  <si>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</si>
  <si>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</si>
  <si>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</si>
  <si>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</si>
  <si>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</si>
  <si>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</si>
  <si>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</si>
  <si>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</si>
  <si>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</si>
  <si>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x.x.x</t>
  </si>
  <si>
    <t>700.000.00</t>
  </si>
  <si>
    <t>BEITRÄGE DES LANDES FÜR LAUFENDE AUSGABEN</t>
  </si>
  <si>
    <t>CONTRIBUTI IN C/ESERCIZIO DA PAB</t>
  </si>
  <si>
    <t>700.100.00</t>
  </si>
  <si>
    <t xml:space="preserve">NICHT VERWENDUNGSGEBUNDENE BEITRÄGE DES LANDES FÜR LAUFENDE AUSGABEN </t>
  </si>
  <si>
    <t>CONTRIBUTI IN C/ESERCIZIO DA PAB CON DESTINAZIONE INDISTINTA</t>
  </si>
  <si>
    <t>700.100.10</t>
  </si>
  <si>
    <t>34) Meno entrate Contributi PAB o Stato *</t>
  </si>
  <si>
    <t>A.1.a</t>
  </si>
  <si>
    <t>700.200.00</t>
  </si>
  <si>
    <t xml:space="preserve">VERWENDUNGSGEBUNDENE BEITRÄGE DES LANDES FÜR LAUFENDE AUSGABEN </t>
  </si>
  <si>
    <t>CONTRIBUTI IN C/ESERCIZIO DA PAB CON DESTINAZIONE VINCOLATA</t>
  </si>
  <si>
    <t>700.200.10</t>
  </si>
  <si>
    <t>700.300.00</t>
  </si>
  <si>
    <t>BEITRÄGE DES LANDES FÜR LAUFENDE AUSGABEN FÜR DIE ERNEUERUNG VON VERTRÄGEN</t>
  </si>
  <si>
    <t>CONTRIBUTI IN C/ESERCIZIO DA PAB PER RINNOVI CONTRATTUALI</t>
  </si>
  <si>
    <t>700.300.10</t>
  </si>
  <si>
    <t>700.400.00</t>
  </si>
  <si>
    <t>BEITRÄGE DES LANDES FÜR LAUFENDE AUSGABEN FÜR ZUSÄTZLICHE BETREUUNG</t>
  </si>
  <si>
    <t>CONTRIBUTI IN C/ESERCIZIO DA PAB PER ASSISTENZA AGGIUNTIVA</t>
  </si>
  <si>
    <t>700.400.10</t>
  </si>
  <si>
    <t>LEISTUNGEN GEM. ART. 15 LG 30/92 (AUSSERORDENTLICHE VERSORGUNG MIT PROTHESEN)</t>
  </si>
  <si>
    <t>PRESTAZIONI DI CUI ALL'ART. 15 LP 30/92 (FORN. STRAORD. PROT.)</t>
  </si>
  <si>
    <t>700.400.20</t>
  </si>
  <si>
    <t>700.400.30</t>
  </si>
  <si>
    <t>LEISTUNGEN GEM. LG 16/88 (ZAHNÄRZTLICHE BETREUUNG)</t>
  </si>
  <si>
    <t>PRESTAZIONI DI CUI L.P. 16/88 (ASSISTENZA ODONTOIATRICA)</t>
  </si>
  <si>
    <t>700.400.90</t>
  </si>
  <si>
    <t>SONSTIGE BEITRÄGE DES LANDES FÜR ZUSÄTZLICHE BETREUUNG</t>
  </si>
  <si>
    <t xml:space="preserve">ALTRI CONTRIBUTI IN C/ESERCIZIO DA PAB PER ASSISTENZA AGGIUNTIVA </t>
  </si>
  <si>
    <t>710.000.00</t>
  </si>
  <si>
    <t>710</t>
  </si>
  <si>
    <t>SONSTIGE BEITRÄGE FÜR LAUFENDE AUSGABEN</t>
  </si>
  <si>
    <t>ALTRI CONTRIBUTI IN C/ESERCIZIO</t>
  </si>
  <si>
    <t>710.100.00</t>
  </si>
  <si>
    <t>710.100.10</t>
  </si>
  <si>
    <t>710.200.00</t>
  </si>
  <si>
    <t>BEITRÄGE FÜR LAUFENDE AUSGABEN VON ANDEREN KÖRPERSCHAFTEN</t>
  </si>
  <si>
    <t>CONTRIBUTI IN C/ESERCIZIO DA ALTRI ENTI</t>
  </si>
  <si>
    <t>710.200.10</t>
  </si>
  <si>
    <t>720.000.00</t>
  </si>
  <si>
    <t>720</t>
  </si>
  <si>
    <t>ERLÖSE AUS LEISTUNGEN</t>
  </si>
  <si>
    <t>RICAVI PER PRESTAZIONI</t>
  </si>
  <si>
    <t>720.100.00</t>
  </si>
  <si>
    <t>ERLÖSE AUS KRANKENHAUSAUFENTHALTSBEZOGENEN LEISTUNGEN</t>
  </si>
  <si>
    <t>RICAVI PER PRESTAZIONI IN REGIME DI RICOVERO</t>
  </si>
  <si>
    <t>FORNITURE DI PRODOTTI SANITARI DA PARTE DELLE AZIENDE SANITARIE EXTRA PAB</t>
  </si>
  <si>
    <t>420.000.00</t>
  </si>
  <si>
    <t>420</t>
  </si>
  <si>
    <t>RÜCKERSTATTUNGEN, ZUWEISUNGEN UND BEITRÄGE</t>
  </si>
  <si>
    <t>RIMBORSI, ASSEGNI E CONTRIBUTI</t>
  </si>
  <si>
    <t>420.100.00</t>
  </si>
  <si>
    <t>RÜCKERSTATTUNGEN FÜR STATIONÄRE BEHANDLUNG IN ITALIEN</t>
  </si>
  <si>
    <t>RIMBORSI PER RICOVERI IN ITALIA</t>
  </si>
  <si>
    <t>420.100.10</t>
  </si>
  <si>
    <t>Altri rimborsi, assegni e contributi</t>
  </si>
  <si>
    <t>420.110.00</t>
  </si>
  <si>
    <t>RÜCKERSTATTUNGEN FÜR STATIONÄRE BEHANDLUNG IM AUSLAND</t>
  </si>
  <si>
    <t>RIMBORSI PER RICOVERI ALL'ESTERO</t>
  </si>
  <si>
    <t>420.110.10</t>
  </si>
  <si>
    <t>Rimborsi per cure all'estero</t>
  </si>
  <si>
    <t>420.120.00</t>
  </si>
  <si>
    <t>RÜCKERSTATTUNGEN FÜR ERGÄNZENDE BEHANDLUNG</t>
  </si>
  <si>
    <t>RIMBORSI PER ASSISTENZA INTEGRATIVA</t>
  </si>
  <si>
    <t>420.120.10</t>
  </si>
  <si>
    <t>420.130.00</t>
  </si>
  <si>
    <t>RÜCKERSTATTUNGEN FÜR ALLGEMEIN-ÄRZTLICHE BETREUUNG</t>
  </si>
  <si>
    <t>RIMBORSI PER ASSISTENZA MEDICO GENERICA</t>
  </si>
  <si>
    <t>420.130.10</t>
  </si>
  <si>
    <t>420.130.20</t>
  </si>
  <si>
    <t>RÜCKERSTATTUNGEN DER KOSTEN FÜR HAUSGEBURTEN (LG 33/88 ART. 21)</t>
  </si>
  <si>
    <t>420.140.00</t>
  </si>
  <si>
    <t>RÜCKERSTATTUNGEN FÜR FACHÄRZTLICHE LEISTUNGEN</t>
  </si>
  <si>
    <t>RIMBORSI PER PRESTAZIONI SPECIALISTICHE</t>
  </si>
  <si>
    <t>420.140.10</t>
  </si>
  <si>
    <t>420.150.00</t>
  </si>
  <si>
    <t>RÜCKERSTATTUNGEN FÜR ZAHNÄRZTLICHE LEISTUNGEN LG 16/88</t>
  </si>
  <si>
    <t>RIMBORSI PER ASSISTENZA ODONTOIATRICA LP 16/88</t>
  </si>
  <si>
    <t>420.150.10</t>
  </si>
  <si>
    <t>420.200.00</t>
  </si>
  <si>
    <t>BEITRÄGE, ZUWEISUNGEN UND VERSCHIEDENE UNTERSTÜTZUNGSGELDER FÜR ALLGEMEIN-ÄRZTLICHE BETREUUNG</t>
  </si>
  <si>
    <t>VERWENDUNG DER ANFANGSBEWERTUNGSRÜCKLAGE DES ANLAGEVERMÖGENS</t>
  </si>
  <si>
    <t>UTILIZZO RISERVA PER VALUTAZIONE INIZIALE DELLE IMMOBILIZZAZIONI</t>
  </si>
  <si>
    <t>810.400.10</t>
  </si>
  <si>
    <t>810.500.00</t>
  </si>
  <si>
    <t>VERWENDUNG DER RÜCKLAGE FÜR IN VORHERIGEN GESCHÄFTSJAHREN ZWECKGEBUNDENE INVESTITIONEN</t>
  </si>
  <si>
    <t>UTILIZZO RISERVA PER INVESTIMENTI GIA' IMPEGNATI NELLE GESTIONI PREGRESSE</t>
  </si>
  <si>
    <t>810.500.10</t>
  </si>
  <si>
    <t>810.600.00</t>
  </si>
  <si>
    <t>UTILIZZO RISERVA PER DONAZIONI E LASCITI</t>
  </si>
  <si>
    <t>810.600.10</t>
  </si>
  <si>
    <t>TOTALE COSTI</t>
  </si>
  <si>
    <t>TOTALE RICAVI</t>
  </si>
  <si>
    <t>RISULTATO ECONOMICO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</si>
  <si>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</si>
  <si>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</si>
  <si>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</si>
  <si>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</si>
  <si>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</si>
  <si>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</si>
  <si>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</si>
  <si>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</si>
  <si>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</si>
  <si>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</si>
  <si>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</si>
  <si>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</si>
  <si>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</si>
  <si>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</si>
  <si>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</si>
  <si>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</si>
  <si>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</si>
  <si>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</si>
  <si>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</si>
  <si>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</si>
  <si>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</si>
  <si>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</si>
  <si>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</si>
  <si>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</si>
  <si>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</si>
  <si>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BA2070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</si>
  <si>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</si>
  <si>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</si>
  <si>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</si>
  <si>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</si>
  <si>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</si>
  <si>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</si>
  <si>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</si>
  <si>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</si>
  <si>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</si>
  <si>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</si>
  <si>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B.6.A) Costo del personale dirigente ruolo professionale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</si>
  <si>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</si>
  <si>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</si>
  <si>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</si>
  <si>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</si>
  <si>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</si>
  <si>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</si>
  <si>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</si>
  <si>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</si>
  <si>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</si>
  <si>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</si>
  <si>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</si>
  <si>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</si>
  <si>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</si>
  <si>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</si>
  <si>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</si>
  <si>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</si>
  <si>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</si>
  <si>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</si>
  <si>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</si>
  <si>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</si>
  <si>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</si>
  <si>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</si>
  <si>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</si>
  <si>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</si>
  <si>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</si>
  <si>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</si>
  <si>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</si>
  <si>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</si>
  <si>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</si>
  <si>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</si>
  <si>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</si>
  <si>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</si>
  <si>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</si>
  <si>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</si>
  <si>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</si>
  <si>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</si>
  <si>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</si>
  <si>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</si>
  <si>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</si>
  <si>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</si>
  <si>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</si>
  <si>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</si>
  <si>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</si>
  <si>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</si>
  <si>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</si>
  <si>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</si>
  <si>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</si>
  <si>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</si>
  <si>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</si>
  <si>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</si>
  <si>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</si>
  <si>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</si>
  <si>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</si>
  <si>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</si>
  <si>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</si>
  <si>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</si>
  <si>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</si>
  <si>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</si>
  <si>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Prestazioni di ricovero</t>
  </si>
  <si>
    <t>33) Meno entrate "proprie"</t>
  </si>
  <si>
    <t>32) Meno mobilità sanitaria attiva</t>
  </si>
  <si>
    <t>720.100.20</t>
  </si>
  <si>
    <t>KRANKENHAUSAUFENTHALTSBEZOGENE LEISTUNGEN  FÜR SANITÄTSBETRIEBE AUSSERHALB DES LANDES (DIREKT VERRECHNET)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</si>
  <si>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</si>
  <si>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</si>
  <si>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</si>
  <si>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</si>
  <si>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</si>
  <si>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</si>
  <si>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</si>
  <si>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</si>
  <si>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</si>
  <si>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</si>
  <si>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</si>
  <si>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</si>
  <si>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</si>
  <si>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</si>
  <si>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</si>
  <si>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</si>
  <si>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</si>
  <si>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BA1160</t>
  </si>
  <si>
    <t>B.2.A.12.2) - da pubblico (altri soggetti pubblici della Regione)</t>
  </si>
  <si>
    <t>BA1170</t>
  </si>
  <si>
    <t>BA1180</t>
  </si>
  <si>
    <t>BA1190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</si>
  <si>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</si>
  <si>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</si>
  <si>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</si>
  <si>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</si>
  <si>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</si>
  <si>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</si>
  <si>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</si>
  <si>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AA0600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</si>
  <si>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</si>
  <si>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</si>
  <si>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</si>
  <si>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</si>
  <si>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</si>
  <si>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</si>
  <si>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AA0640</t>
  </si>
  <si>
    <t>AA0650</t>
  </si>
  <si>
    <t>410.200.20</t>
  </si>
  <si>
    <t>410.200.21</t>
  </si>
  <si>
    <t>410.200.22</t>
  </si>
  <si>
    <t>ZURVERFÜGUNGSTELLUNG VON PERSONAL VON SANITÄTSBETRIEBEN AUSSERHALB DES LANDES (DIREKT VERRECHNET)</t>
  </si>
  <si>
    <t>FORNITURA DI PERSONALE DA AZIENDE SANITARIE EXTRA PAB (FATTURATE DIRETTAMENTE)</t>
  </si>
  <si>
    <t>410.200.30</t>
  </si>
  <si>
    <t>760.300.10</t>
  </si>
  <si>
    <t>760.400.00</t>
  </si>
  <si>
    <t>AKTIVMIETEN</t>
  </si>
  <si>
    <t>LOCAZIONI ATTIVE</t>
  </si>
  <si>
    <t>760.400.10</t>
  </si>
  <si>
    <t>760.500.00</t>
  </si>
  <si>
    <t>ERLÖSE VON BENUTZERN DES KINDERHORTS</t>
  </si>
  <si>
    <t>RICAVI DA UTENTI ASILI NIDO</t>
  </si>
  <si>
    <t>760.500.10</t>
  </si>
  <si>
    <t>760.900.00</t>
  </si>
  <si>
    <t>SONSTIGE ERLÖSE AUS NICHT-BETRIEBLICHER TÄTIGKEIT</t>
  </si>
  <si>
    <t>760.900.10</t>
  </si>
  <si>
    <t>770.000.00</t>
  </si>
  <si>
    <t>770</t>
  </si>
  <si>
    <t>FINANZERTRÄGE</t>
  </si>
  <si>
    <t>PROVENTI FINANZIARI</t>
  </si>
  <si>
    <t>770.100.00</t>
  </si>
  <si>
    <t>PROVENTI FINANZIARI SU DEPOSITI ED ECCEDENZE DI CASSA</t>
  </si>
  <si>
    <t>770.100.10</t>
  </si>
  <si>
    <t>AKTIVZINSEN</t>
  </si>
  <si>
    <t>INTERESSI ATTIVI</t>
  </si>
  <si>
    <t>Interessi attivi su c/c postali e bancari</t>
  </si>
  <si>
    <t>27) Oneri finanziari (al netto proventi)</t>
  </si>
  <si>
    <t>770.100.20</t>
  </si>
  <si>
    <t>AKTIVZINSEN AUF BEAUFTRAGTEM KREDITINSTITUT GEMÄSS  ART. 15 LG 14/2001</t>
  </si>
  <si>
    <t>INTERESSI ATTIVI SU ISTITUTO INCARICATO ART. 15 LP 14/2001</t>
  </si>
  <si>
    <t>770.200.00</t>
  </si>
  <si>
    <t>FINANZERTRÄGE AUS WERTPAPIEREN</t>
  </si>
  <si>
    <t>PROVENTI FINANZIARI SU TITOLI</t>
  </si>
  <si>
    <t>770.200.10</t>
  </si>
  <si>
    <t>C.2.C</t>
  </si>
  <si>
    <t>Proventi finanziari da titoli iscritti nelle immobilizzazioni</t>
  </si>
  <si>
    <t>770.900.00</t>
  </si>
  <si>
    <t>SONSTIGE FINANZERTRÄGE</t>
  </si>
  <si>
    <t>ALTRI PROVENTI FINANZIARI</t>
  </si>
  <si>
    <t>770.900.10</t>
  </si>
  <si>
    <t>Altri interessi attivi</t>
  </si>
  <si>
    <t>770.900.20</t>
  </si>
  <si>
    <t>DIVIDENDEN</t>
  </si>
  <si>
    <t>DIVIDENDI</t>
  </si>
  <si>
    <t>Proventi da partecipazioni</t>
  </si>
  <si>
    <t>780.000.00</t>
  </si>
  <si>
    <t>780</t>
  </si>
  <si>
    <t>AUSSERORDENTLICHE ERTRÄGE</t>
  </si>
  <si>
    <t>SOPRAVVENIENZE ATTIVE</t>
  </si>
  <si>
    <t>780.100.00</t>
  </si>
  <si>
    <t>Altre sopravvenienze attive v/terzi</t>
  </si>
  <si>
    <t>28) Oneri straordinari (al netto proventi)</t>
  </si>
  <si>
    <t>E.1.b</t>
  </si>
  <si>
    <t>780.100.20</t>
  </si>
  <si>
    <t>AKTIVRUNDUNGEN</t>
  </si>
  <si>
    <t>ARROTONDAMENTI ATTIVI</t>
  </si>
  <si>
    <t>E.1.B.4</t>
  </si>
  <si>
    <t>Altri proventi straordinari</t>
  </si>
  <si>
    <t>780.100.30</t>
  </si>
  <si>
    <t>SCONTI ED ABBUONI ATTIVI</t>
  </si>
  <si>
    <t>780.200.00</t>
  </si>
  <si>
    <t>PASSIVSCHWUND</t>
  </si>
  <si>
    <t>INSUSSISTENZE DEL PASSIVO</t>
  </si>
  <si>
    <t>E.1.B.3.2.G</t>
  </si>
  <si>
    <t>Altre Insussistenze attive v/terzi</t>
  </si>
  <si>
    <t>780.300.00</t>
  </si>
  <si>
    <t>AKTIVE DIFFERENZEN AUS GELDWECHSEL</t>
  </si>
  <si>
    <t>DIFFERENZE ATTIVE DI CAMBIO</t>
  </si>
  <si>
    <t>780.300.10</t>
  </si>
  <si>
    <t>ERZIELTE AKTIVE DIFFERENZEN AUS GELDWECHSEL</t>
  </si>
  <si>
    <t>DIFFERENZE ATTIVE DI CAMBIO REALIZZATE</t>
  </si>
  <si>
    <t>C.2.E</t>
  </si>
  <si>
    <t>Utili su cambi</t>
  </si>
  <si>
    <t>780.300.20</t>
  </si>
  <si>
    <t>NICHT ERZIELTE AKTIVE DIFFERENZEN AUS GELDWECHSEL</t>
  </si>
  <si>
    <t>DIFFERENZE ATTIVE DI CAMBIO NON REALIZZATE</t>
  </si>
  <si>
    <t>790.000.00</t>
  </si>
  <si>
    <t>790</t>
  </si>
  <si>
    <t>AUFWERTUNGEN AUS BERICHTIGUNGEN VON FINANZAKTIVA</t>
  </si>
  <si>
    <t>RIVALUTAZIONI PER RETTIFICHE DI ATTIVITÀ FINANZIARIE</t>
  </si>
  <si>
    <t>790.100.00</t>
  </si>
  <si>
    <t>790.100.10</t>
  </si>
  <si>
    <t>Rivalutazioni</t>
  </si>
  <si>
    <t>D.1</t>
  </si>
  <si>
    <t>790.100.20</t>
  </si>
  <si>
    <t>AUFWERTUNGEN FÜR BETEILIGUNGEN AUS DEM UMLAUFVERMÖGEN</t>
  </si>
  <si>
    <t>RIVALUTAZIONE PARTECIPAZIONI ATTIVO CIRCOLANTE</t>
  </si>
  <si>
    <t>790.100.30</t>
  </si>
  <si>
    <t>AUFWERTUNGEN FÜR WERTPAPIERE AUS DEM UMLAUFVERMÖGEN</t>
  </si>
  <si>
    <t>RIVALUTAZIONE TITOLI ATTIVO CIRCOLANTE</t>
  </si>
  <si>
    <t>790.100.40</t>
  </si>
  <si>
    <t>AUFWERTUNGEN FÜR BETEILIGUNGEN  AUS DEM ANLAGEVERMÖGEN</t>
  </si>
  <si>
    <t>RIVALUTAZIONE PARTECIPAZIONI IMMOBILIZZATE</t>
  </si>
  <si>
    <t>790.100.50</t>
  </si>
  <si>
    <t>AUFWERTUNGEN FÜR WERTPAPIERE AUS DEM ANLAGEVERMÖGEN</t>
  </si>
  <si>
    <t>RIVALUTAZIONE TITOLI IMMOBILIZZATI</t>
  </si>
  <si>
    <t>800.000.00</t>
  </si>
  <si>
    <t>VERÄUSSERUNGSGEWINNE</t>
  </si>
  <si>
    <t>PLUSVALENZE</t>
  </si>
  <si>
    <t>800.100.00</t>
  </si>
  <si>
    <t>SOZIALABGABEN - PERSONAL DES FACHSTELLENPLANS</t>
  </si>
  <si>
    <t>ONERI SOCIALI - PERSONALE RUOLO PROFESSIONALE</t>
  </si>
  <si>
    <t>480.600.10</t>
  </si>
  <si>
    <t>480.600.20</t>
  </si>
  <si>
    <t>480.600.30</t>
  </si>
  <si>
    <t>480.600.40</t>
  </si>
  <si>
    <t>480.700.00</t>
  </si>
  <si>
    <t>AA0400</t>
  </si>
  <si>
    <t>AA0410</t>
  </si>
  <si>
    <t>AA0420</t>
  </si>
  <si>
    <t>AA0430</t>
  </si>
  <si>
    <t>AA0440</t>
  </si>
  <si>
    <t>AA0450</t>
  </si>
  <si>
    <t>BA2790</t>
  </si>
  <si>
    <t>BA2800</t>
  </si>
  <si>
    <t>BA2810</t>
  </si>
  <si>
    <t>BA2820</t>
  </si>
  <si>
    <t>BA2840</t>
  </si>
  <si>
    <t>BA2850</t>
  </si>
  <si>
    <t>BA2860</t>
  </si>
  <si>
    <t>BA2870</t>
  </si>
  <si>
    <t>BA2880</t>
  </si>
  <si>
    <t>BA2890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</si>
  <si>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</si>
  <si>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</si>
  <si>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</si>
  <si>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</si>
  <si>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</si>
  <si>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</si>
  <si>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</si>
  <si>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</si>
  <si>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</si>
  <si>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</si>
  <si>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</si>
  <si>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</si>
  <si>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</si>
  <si>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</si>
  <si>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</si>
  <si>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</si>
  <si>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</si>
  <si>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</si>
  <si>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</si>
  <si>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</si>
  <si>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</si>
  <si>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</si>
  <si>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</si>
  <si>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</si>
  <si>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</si>
  <si>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</si>
  <si>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</si>
  <si>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</si>
  <si>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</si>
  <si>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</si>
  <si>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</si>
  <si>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</si>
  <si>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</si>
  <si>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</si>
  <si>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</si>
  <si>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</si>
  <si>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</si>
  <si>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</si>
  <si>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</si>
  <si>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</si>
  <si>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</si>
  <si>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</si>
  <si>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</si>
  <si>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</si>
  <si>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</si>
  <si>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</si>
  <si>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</si>
  <si>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</si>
  <si>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</si>
  <si>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</si>
  <si>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</si>
  <si>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</si>
  <si>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</si>
  <si>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</si>
  <si>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</si>
  <si>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</si>
  <si>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</si>
  <si>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EA0060</t>
  </si>
  <si>
    <t>EA0070</t>
  </si>
  <si>
    <t>B.2.A.16.5)  Costi per servizi sanitari - Mobilità internazionale passiva</t>
  </si>
  <si>
    <t>BA1550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</si>
  <si>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</si>
  <si>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</si>
  <si>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</si>
  <si>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</si>
  <si>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</si>
  <si>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</si>
  <si>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</si>
  <si>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</si>
  <si>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</si>
  <si>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</si>
  <si>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</si>
  <si>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</si>
  <si>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</si>
  <si>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</si>
  <si>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</si>
  <si>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</si>
  <si>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</si>
  <si>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</si>
  <si>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</si>
  <si>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</si>
  <si>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</si>
  <si>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</si>
  <si>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</si>
  <si>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</si>
  <si>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</si>
  <si>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</si>
  <si>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</si>
  <si>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</si>
  <si>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</si>
  <si>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</si>
  <si>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</si>
  <si>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</si>
  <si>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</si>
  <si>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</si>
  <si>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</si>
  <si>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</si>
  <si>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</si>
  <si>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</si>
  <si>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</si>
  <si>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</si>
  <si>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</si>
  <si>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</si>
  <si>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</si>
  <si>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</si>
  <si>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</si>
  <si>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</si>
  <si>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</si>
  <si>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</si>
  <si>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</si>
  <si>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</si>
  <si>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</si>
  <si>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</si>
  <si>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</si>
  <si>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</si>
  <si>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</si>
  <si>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</si>
  <si>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BA1840</t>
  </si>
  <si>
    <t>B.2.B.2.4) Rimborso oneri stipendiali del personale non sanitario in comando</t>
  </si>
  <si>
    <t>Abschreibungen</t>
  </si>
  <si>
    <t>Ammortamenti</t>
  </si>
  <si>
    <t>510.700.23</t>
  </si>
  <si>
    <t>COMPENSI PER IL PERSONALE NON SANITARIO IN COMANDO DA ALTRI ENTI</t>
  </si>
  <si>
    <t>510.800.00</t>
  </si>
  <si>
    <t>VERGÜTUNGEN FÜR DAS LEITENDE PERSONAL DER TIERÄRZTLICHEN BETREUUNG</t>
  </si>
  <si>
    <t>COMPENSI PER IL PERSONALE PREPOSTO ASSISTENZA ZOOIATRICA</t>
  </si>
  <si>
    <t>510.800.10</t>
  </si>
  <si>
    <t>520.000.00</t>
  </si>
  <si>
    <t>520</t>
  </si>
  <si>
    <t>ABSCHREIBUNGEN IMMATERIELLE ANLAGEGÜTER</t>
  </si>
  <si>
    <t>AMMORTAMENTI IMMOBILIZZAZIONI IMMATERIALI</t>
  </si>
  <si>
    <t>520.100.00</t>
  </si>
  <si>
    <t>KOSTEN FÜR EINRICHTUNG UND ERWEITERUNG - ABSCHREIBUNGEN</t>
  </si>
  <si>
    <t>COSTI DI IMPIANTO E DI AMPLIAMENTO - AMMORTAMENTI</t>
  </si>
  <si>
    <t>520.100.10</t>
  </si>
  <si>
    <t>Ammortamenti delle immobilizzazioni immateriali</t>
  </si>
  <si>
    <t>23) Ammortamenti</t>
  </si>
  <si>
    <t>B.6.a</t>
  </si>
  <si>
    <t>520.200.00</t>
  </si>
  <si>
    <t>520.200.10</t>
  </si>
  <si>
    <t>520.300.00</t>
  </si>
  <si>
    <t>PATENTRECHTE UND RECHTE ZUR NUTZUNG VON GEISTESWERKEN - ABSCHREIBUNGEN</t>
  </si>
  <si>
    <t>DIRITTI DI BREVETTO E DIRITTI DI UTILIZZAZIONE DELLE OPERE D'INGEGNO - AMMORTAMENTI</t>
  </si>
  <si>
    <t>520.300.10</t>
  </si>
  <si>
    <t>520.400.00</t>
  </si>
  <si>
    <t>KONZESSIONEN, LIZENZEN, MARKEN UND ÄHNLICHE RECHTE - ABSCHREIBUNGEN</t>
  </si>
  <si>
    <t>CONCESSIONI, LICENZE, MARCHI E DIRITTI SIMILI - AMMORTAMENTI</t>
  </si>
  <si>
    <t>520.400.10</t>
  </si>
  <si>
    <t>520.600.00</t>
  </si>
  <si>
    <t>SONSTIGES ANLAGEVERMÖGEN</t>
  </si>
  <si>
    <t>520.600.10</t>
  </si>
  <si>
    <t>525.000.00</t>
  </si>
  <si>
    <t>525</t>
  </si>
  <si>
    <t>ABSCHREIBUNGEN MATERIELLE ANLAGEGÜTER</t>
  </si>
  <si>
    <t>AMMORTAMENTI IMMOBILIZZAZIONI MATERIALI</t>
  </si>
  <si>
    <t>525.100.00</t>
  </si>
  <si>
    <t>GEBÄUDE - ABSCHREIBUNGEN</t>
  </si>
  <si>
    <t>FABBRICATI - AMMORTAMENTI</t>
  </si>
  <si>
    <t>525.100.10</t>
  </si>
  <si>
    <t>Ammortamenti fabbricati strumentali (indisponibili)</t>
  </si>
  <si>
    <t>B.6.b</t>
  </si>
  <si>
    <t>525.200.00</t>
  </si>
  <si>
    <t>MASCHINEN UND MASCHINELLE ANLAGEN - ABSCHREIBUNGEN</t>
  </si>
  <si>
    <t>IMPIANTI E MACCHINARI - AMMORTAMENTI</t>
  </si>
  <si>
    <t>525.200.10</t>
  </si>
  <si>
    <t>Ammortamenti delle altre immobilizzazioni materiali</t>
  </si>
  <si>
    <t>525.300.00</t>
  </si>
  <si>
    <t>MEDIZINISCHE GERÄTE - ABSCHREIBUNGEN</t>
  </si>
  <si>
    <t>ATTREZZATURE SANITARIE - AMMORTAMENTI</t>
  </si>
  <si>
    <t>525.300.10</t>
  </si>
  <si>
    <t>525.400.00</t>
  </si>
  <si>
    <t>EINRICHTUNG UND AUSSTATTUNG - ABSCHREIBUNGEN</t>
  </si>
  <si>
    <t>MOBILI ED ARREDI - AMMORTAMENTI</t>
  </si>
  <si>
    <t>525.400.10</t>
  </si>
  <si>
    <t>525.500.00</t>
  </si>
  <si>
    <t>KRAFTFAHRZEUGE - ABSCHREIBUNGEN</t>
  </si>
  <si>
    <t>AUTOMEZZI - AMMORTAMENTI</t>
  </si>
  <si>
    <t>525.500.10</t>
  </si>
  <si>
    <t>525.900.00</t>
  </si>
  <si>
    <t>SONSTIGE GÜTER - ABSCHREIBUNGEN</t>
  </si>
  <si>
    <t>ALTRI BENI - AMMORTAMENTI</t>
  </si>
  <si>
    <t>525.900.10</t>
  </si>
  <si>
    <t>UMSTRUKTURIERUNG UND AUSSERORDENTLICHE INSTANDHALTUNG VON GÜTERN DRITTER - ABSCHREIBUNGEN</t>
  </si>
  <si>
    <t>RISTRUTTURAZIONI E MANUTENZIONI STRAORDINARIE SU BENI DI TERZI - AMMORTAMENTI</t>
  </si>
  <si>
    <t>527.000.00</t>
  </si>
  <si>
    <t>527</t>
  </si>
  <si>
    <t>SONSTIGE ABWERTUNGEN DES ANLAGEVERMÖGENS</t>
  </si>
  <si>
    <t xml:space="preserve">ALTRE SVALUTAZIONI DELLE IMMOBILIZZAZIONI </t>
  </si>
  <si>
    <t>527.100.00</t>
  </si>
  <si>
    <t>ABWERTUNGEN DES IMMATERIELLEN ANLAGEVERMÖGENS</t>
  </si>
  <si>
    <t>SVALUTAZIONE DELLE IMMOBILIZZAZIONI IMMATERIALI</t>
  </si>
  <si>
    <t>527.100.10</t>
  </si>
  <si>
    <t>B.6.c</t>
  </si>
  <si>
    <t>527.200.00</t>
  </si>
  <si>
    <t>ABWERTUNGEN DES MATERIELLEN ANLAGEVERMÖGENS</t>
  </si>
  <si>
    <t>SVALUTAZIONE DELLE IMMOBILIZZAZIONI MATERIALI</t>
  </si>
  <si>
    <t>527.200.10</t>
  </si>
  <si>
    <t>530.000.00</t>
  </si>
  <si>
    <t>530</t>
  </si>
  <si>
    <t>95</t>
  </si>
  <si>
    <t>ACCANTONAMENTI AL FONDO RISCHI E ONERI</t>
  </si>
  <si>
    <t>Y.3</t>
  </si>
  <si>
    <t>B.9</t>
  </si>
  <si>
    <t>535.200.00</t>
  </si>
  <si>
    <t>ZUWEISUNGEN AN RÜCKSTELLUNGEN FÜR ZU LIQUIDIERENDE AUFWENDUNGEN FÜR DAS KONVENTIONIERTE PERSONAL</t>
  </si>
  <si>
    <t>ACCANTONAMENTI AL FONDO ONERI PER IL PERSONALE CONVENZIONATO DA LIQUIDARE</t>
  </si>
  <si>
    <t>535.200.10</t>
  </si>
  <si>
    <t>Altri accantonamenti per rischi</t>
  </si>
  <si>
    <t>535.350.00</t>
  </si>
  <si>
    <t>ACCANTONAMENTI AL FONDO ONERI PER LE STRUTTURE CONVENZIONATE DA LIQUIDARE</t>
  </si>
  <si>
    <t>535.350.10</t>
  </si>
  <si>
    <t>535.450.00</t>
  </si>
  <si>
    <t>ZUWEISUNGEN AN RÜCKSTELLUNGEN FÜR ERNEUERUNG DER VERTRÄGE FÜR DAS BEDIENSTETE PERSONAL</t>
  </si>
  <si>
    <t>ACCANTONAMENTI AL FONDO ONERI PER RINNOVO CONTRATTI PER IL PERSONALE DIPENDENTE</t>
  </si>
  <si>
    <t>535.450.15</t>
  </si>
  <si>
    <t>B.1.A)  Acquisti di beni sanitari</t>
  </si>
  <si>
    <t>BA0030</t>
  </si>
  <si>
    <t>B.1.A.1)  Prodotti farmaceutici ed emoderivati</t>
  </si>
  <si>
    <t>BA0040</t>
  </si>
  <si>
    <t>B.2.A.1.1) - da convenzione</t>
  </si>
  <si>
    <t>BA0050</t>
  </si>
  <si>
    <t>B.1.A.1.2) Medicinali senza AIC</t>
  </si>
  <si>
    <t>BA0060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</si>
  <si>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</si>
  <si>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</si>
  <si>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</si>
  <si>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</si>
  <si>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</si>
  <si>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</si>
  <si>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</si>
  <si>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</si>
  <si>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</si>
  <si>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</si>
  <si>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</si>
  <si>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</si>
  <si>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</si>
  <si>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</si>
  <si>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</si>
  <si>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</si>
  <si>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</si>
  <si>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</si>
  <si>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</si>
  <si>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</si>
  <si>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</si>
  <si>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</si>
  <si>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</si>
  <si>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</si>
  <si>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</si>
  <si>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</si>
  <si>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</si>
  <si>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</si>
  <si>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</si>
  <si>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</si>
  <si>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</si>
  <si>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</si>
  <si>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</si>
  <si>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</si>
  <si>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</si>
  <si>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EA0520</t>
  </si>
  <si>
    <t>EA0530</t>
  </si>
  <si>
    <t>EA0540</t>
  </si>
  <si>
    <t>EA0550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</si>
  <si>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</si>
  <si>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</si>
  <si>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</si>
  <si>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</si>
  <si>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</si>
  <si>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</si>
  <si>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</si>
  <si>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</si>
  <si>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</si>
  <si>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</si>
  <si>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</si>
  <si>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</si>
  <si>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</si>
  <si>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</si>
  <si>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</si>
  <si>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</si>
  <si>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</si>
  <si>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</si>
  <si>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</si>
  <si>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</si>
  <si>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</si>
  <si>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</si>
  <si>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</si>
  <si>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</si>
  <si>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</si>
  <si>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ZZ9999</t>
  </si>
  <si>
    <t>RISULTATO DI ESERCIZIO</t>
  </si>
  <si>
    <t>Il Funzionario responsabile dell'area economico-finanziaria</t>
  </si>
  <si>
    <t>Il Direttore Generale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</si>
  <si>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</si>
  <si>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</si>
  <si>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</si>
  <si>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</si>
  <si>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</si>
  <si>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</si>
  <si>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</si>
  <si>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</si>
  <si>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</si>
  <si>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</si>
  <si>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</si>
  <si>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</si>
  <si>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</si>
  <si>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</si>
  <si>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</si>
  <si>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</si>
  <si>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</si>
  <si>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</si>
  <si>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</si>
  <si>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</si>
  <si>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</si>
  <si>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</si>
  <si>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</si>
  <si>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</si>
  <si>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</si>
  <si>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</si>
  <si>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</si>
  <si>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</si>
  <si>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</si>
  <si>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</si>
  <si>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</si>
  <si>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</si>
  <si>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</si>
  <si>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</si>
  <si>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</si>
  <si>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</si>
  <si>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</si>
  <si>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</si>
  <si>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</si>
  <si>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</si>
  <si>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</si>
  <si>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</si>
  <si>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</si>
  <si>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</si>
  <si>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BA2600</t>
  </si>
  <si>
    <t>BA2610</t>
  </si>
  <si>
    <t>BA2620</t>
  </si>
  <si>
    <t>BA2630</t>
  </si>
  <si>
    <t>ONERI PER IL PERSONALE RELIGIOSO CONVENZIONATO</t>
  </si>
  <si>
    <t>510.250.10</t>
  </si>
  <si>
    <t>510.300.00</t>
  </si>
  <si>
    <t>ONERI PER IL PERSONALE TIROCINANTE E BORSISTA (COMPRESI ONERI RIFLESSI)</t>
  </si>
  <si>
    <t>510.300.10</t>
  </si>
  <si>
    <t>AUSGABEN FÜR AUSBILDUNGS- UND TURNUSPERSONAL (EINSCHLIESSLICH DER EINSCHLÄGIGEN LASTEN)</t>
  </si>
  <si>
    <t>510.400.00</t>
  </si>
  <si>
    <t>KOSTEN FÜR AUSBILDUNG, SPEZIALISIERUNG UND WEITERBILDUNG DES PERSONALS</t>
  </si>
  <si>
    <t>COSTI PER SERVIZI DI FORMAZIONE, SPECIALIZZAZIONE ED AGGIORNAMENTO DEL PERSONALE</t>
  </si>
  <si>
    <t>510.400.10</t>
  </si>
  <si>
    <t>Formazione (esternalizzata e non) da privato</t>
  </si>
  <si>
    <t>510.450.00</t>
  </si>
  <si>
    <t>TASCHENGELD FÜR SCHÜLER</t>
  </si>
  <si>
    <t>510.450.10</t>
  </si>
  <si>
    <t>510.500.00</t>
  </si>
  <si>
    <t xml:space="preserve">VERGÜTUNGEN FÜR FREIE LEHRTÄTIGKEIT DES BEDIENSTETEN PERSONALS </t>
  </si>
  <si>
    <t>INDENNITA' PER ATTIVITÀ DI LIBERA DOCENZA DEL PERSONALE DIPENDENTE</t>
  </si>
  <si>
    <t>510.500.10</t>
  </si>
  <si>
    <t>Formazione (esternalizzata e non) da pubblico</t>
  </si>
  <si>
    <t>510.550.00</t>
  </si>
  <si>
    <t>VERGÜTUNGEN FÜR EXTERNE LEHRKRÄFTE</t>
  </si>
  <si>
    <t>COMPENSI A DOCENTI ESTERNI</t>
  </si>
  <si>
    <t>510.550.10</t>
  </si>
  <si>
    <t>510.600.00</t>
  </si>
  <si>
    <t>VERGÜTUNGEN FÜR ÄRTZLICHE SPRENGELKOORDINATOREN</t>
  </si>
  <si>
    <t>COMPENSI A SANITARI COORDINATORI DI DISTRETTO</t>
  </si>
  <si>
    <t>510.600.10</t>
  </si>
  <si>
    <t>510.650.00</t>
  </si>
  <si>
    <t>VERGÜTUNGEN FÜR GESUNDHEITSPERSONAL MIT FUNKTION ALS SPRENGELHYGIENIKER</t>
  </si>
  <si>
    <t>COMPENSI A SANITARI CON FUNZIONE IGIENISTA DISTRETTUALE</t>
  </si>
  <si>
    <t>510.650.10</t>
  </si>
  <si>
    <t>510.700.00</t>
  </si>
  <si>
    <t>VERGÜTUNGEN FÜR DAS AN DEN BETRIEB FREIGESTELLTE PERSONAL</t>
  </si>
  <si>
    <t>510.700.12</t>
  </si>
  <si>
    <t>COMPENSI PER IL PERSONALE SANITARIO IN COMANDO DA AS EXTRA - PAB</t>
  </si>
  <si>
    <t>510.700.13</t>
  </si>
  <si>
    <t>COMPENSI PER IL PERSONALE SANITARIO IN COMANDO DA ALTRI ENTI</t>
  </si>
  <si>
    <t>da pubblico (altri soggetti pubbl. della Regione)</t>
  </si>
  <si>
    <t>340.350.20</t>
  </si>
  <si>
    <t>340.350.30</t>
  </si>
  <si>
    <t>SERVIZI DI TRASPORTO SANITARI DA PRIVATO</t>
  </si>
  <si>
    <t>da privato</t>
  </si>
  <si>
    <t>340.360.00</t>
  </si>
  <si>
    <t>360</t>
  </si>
  <si>
    <t>SERVIZI DI TRASPORTO NON SANITARI</t>
  </si>
  <si>
    <t>340.360.10</t>
  </si>
  <si>
    <t>Servizi trasporti (non sanitari)</t>
  </si>
  <si>
    <t>340.400.00</t>
  </si>
  <si>
    <t>MÜLLBESEITIGUNG UND MÜLLTRANSPORT</t>
  </si>
  <si>
    <t>SMALTIMENTO RIFIUTI E TRASPORTI DI RIFIUTI</t>
  </si>
  <si>
    <t>340.400.10</t>
  </si>
  <si>
    <t>Smaltimento rifiuti</t>
  </si>
  <si>
    <t>340.450.00</t>
  </si>
  <si>
    <t>450</t>
  </si>
  <si>
    <t>BEWACHUNG</t>
  </si>
  <si>
    <t>VIGILANZA</t>
  </si>
  <si>
    <t>340.450.10</t>
  </si>
  <si>
    <t>Altri servizi non sanitari da privato</t>
  </si>
  <si>
    <t>340.500.00</t>
  </si>
  <si>
    <t>BERATUNGEN</t>
  </si>
  <si>
    <t>CONSULENZE</t>
  </si>
  <si>
    <t>340.500.20</t>
  </si>
  <si>
    <t>340.500.40</t>
  </si>
  <si>
    <t>CONSULENZE SANITARIE DA AZIENDE SANITARIE ESTERE</t>
  </si>
  <si>
    <t>340.500.50</t>
  </si>
  <si>
    <t>CONSULENZE SANITARIE DA STRUTTURE SANITARIE PRIVATE</t>
  </si>
  <si>
    <t>720.100.21</t>
  </si>
  <si>
    <t>720.100.30</t>
  </si>
  <si>
    <t>720.100.40</t>
  </si>
  <si>
    <t>KRANKENHAUSAUFENTHALTSBEZOGENE LEISTUNGEN  FÜR AUSLÄNDISCHE SANITÄTSBETRIEBE (DIREKT VERRECHNET)</t>
  </si>
  <si>
    <t>720.100.41</t>
  </si>
  <si>
    <t>720.100.50</t>
  </si>
  <si>
    <t>PRESTAZIONI DI RICOVERO A STRUTTURE PRIVATE</t>
  </si>
  <si>
    <t>720.200.00</t>
  </si>
  <si>
    <t>350.300.00</t>
  </si>
  <si>
    <t>TELEFONGEBÜHREN</t>
  </si>
  <si>
    <t>SPESE TELEFONICHE</t>
  </si>
  <si>
    <t>350.300.10</t>
  </si>
  <si>
    <t>Utenze telefoniche</t>
  </si>
  <si>
    <t>350.400.00</t>
  </si>
  <si>
    <t>INTERNET</t>
  </si>
  <si>
    <t>350.400.10</t>
  </si>
  <si>
    <t>350.500.00</t>
  </si>
  <si>
    <t>FERNSEH- UND RUNDFUNKGEBÜHREN</t>
  </si>
  <si>
    <t>CANONI RADIOTELEVISIVI</t>
  </si>
  <si>
    <t>350.500.10</t>
  </si>
  <si>
    <t>350.600.00</t>
  </si>
  <si>
    <t>DATENBANKEN</t>
  </si>
  <si>
    <t>720.200.40</t>
  </si>
  <si>
    <t>720.200.41</t>
  </si>
  <si>
    <t>720.200.50</t>
  </si>
  <si>
    <t>720.300.00</t>
  </si>
  <si>
    <t>ERLÖSE FÜR VERWALTUNGS- UND FÜHRUNGSLEISTUNGEN</t>
  </si>
  <si>
    <t>RICAVI PER PRESTAZIONI AMMINISTRATIVE E GESTIONALI</t>
  </si>
  <si>
    <t>720.300.20</t>
  </si>
  <si>
    <t>ERLÖSE FÜR VERWALTUNGS- UND FÜHRUNGSLEISTUNGEN FÜR SANITÄTSBETRIEBE AUSSERHALB DES LANDES</t>
  </si>
  <si>
    <t>B.2.A.14.6)  Rimborsi, assegni e contributi v/Aziende sanitarie pubbliche della Regione</t>
  </si>
  <si>
    <t>BA1350</t>
  </si>
  <si>
    <t>B.2.A.15)  Consulenze, Collaborazioni,  Interinale e altre prestazioni di lavoro sanitarie e sociosanitarie</t>
  </si>
  <si>
    <t>BA1360</t>
  </si>
  <si>
    <t>BA1370</t>
  </si>
  <si>
    <t>BA1380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</si>
  <si>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</si>
  <si>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</si>
  <si>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</si>
  <si>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</si>
  <si>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</si>
  <si>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</si>
  <si>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</si>
  <si>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</si>
  <si>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</si>
  <si>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</si>
  <si>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</si>
  <si>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</si>
  <si>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</si>
  <si>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</si>
  <si>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</si>
  <si>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</si>
  <si>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</si>
  <si>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</si>
  <si>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</si>
  <si>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</si>
  <si>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</si>
  <si>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</si>
  <si>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</si>
  <si>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</si>
  <si>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</si>
  <si>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</si>
  <si>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</si>
  <si>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</si>
  <si>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</si>
  <si>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</si>
  <si>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</si>
  <si>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</si>
  <si>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</si>
  <si>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</si>
  <si>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</si>
  <si>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BA0550</t>
  </si>
  <si>
    <t>BA0560</t>
  </si>
  <si>
    <t>BA0570</t>
  </si>
  <si>
    <t>BA0580</t>
  </si>
  <si>
    <t>BA0590</t>
  </si>
  <si>
    <t>BA0600</t>
  </si>
  <si>
    <t>BA0610</t>
  </si>
  <si>
    <t>BA0620</t>
  </si>
  <si>
    <t>BA0630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</si>
  <si>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</si>
  <si>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</si>
  <si>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</si>
  <si>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</si>
  <si>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</si>
  <si>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</si>
  <si>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</si>
  <si>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18) Prest. ricov.  n. ric. (mob. sanit. passiva)</t>
  </si>
  <si>
    <t>410.100.20</t>
  </si>
  <si>
    <t>AUFENTHALTSBEZOGENE  LEISTUNGEN VON SANITÄTSBETRIEBEN  AUSSERHALB DES LANDES (DIREKT VERRECHNET)</t>
  </si>
  <si>
    <t>410.100.21</t>
  </si>
  <si>
    <t>410.100.30</t>
  </si>
  <si>
    <t>410.100.40</t>
  </si>
  <si>
    <t>AUFENTHALTSBEZOGENE  LEISTUNGEN VON AUSLÄNDISCHEN SANITÄTSBETRIEBEN (DIREKT VERRECHNET)</t>
  </si>
  <si>
    <t>PRESTAZIONI DI RICOVERO DA AZIENDE SANITARIE ESTERE  (FATTURATE DIRETTAMENTE)</t>
  </si>
  <si>
    <t>410.100.41</t>
  </si>
  <si>
    <t>41</t>
  </si>
  <si>
    <t>410.100.50</t>
  </si>
  <si>
    <t>410.200.00</t>
  </si>
  <si>
    <t>COSTI PER PRESTAZIONI SANITARIE NON DI RICOVERO</t>
  </si>
  <si>
    <t>B.2.b</t>
  </si>
  <si>
    <t>110</t>
  </si>
  <si>
    <t>12</t>
  </si>
  <si>
    <t>13</t>
  </si>
  <si>
    <t>91</t>
  </si>
  <si>
    <t>410.200.32</t>
  </si>
  <si>
    <t>410.200.40</t>
  </si>
  <si>
    <t>PRESTAZIONI SANITARIE NON DI RICOVERO DA AZIENDE SANITARIE ESTERE (FATTURATE DIRETTAMENTE)</t>
  </si>
  <si>
    <t>410.200.41</t>
  </si>
  <si>
    <t>410.200.42</t>
  </si>
  <si>
    <t>42</t>
  </si>
  <si>
    <t>ZURVERFÜGUNGSTELLUNG VON PERSONAL VON AUSLÄNDISCHEN SANITÄTSBETRIEBEN (DIREKT VERRECHNET)</t>
  </si>
  <si>
    <t>FORNITURA DI PERSONALE DA AZIENDE SANITARIE ESTERE (FATTURATE DIRETTAMENTE)</t>
  </si>
  <si>
    <t>410.200.50</t>
  </si>
  <si>
    <t>410.200.52</t>
  </si>
  <si>
    <t>52</t>
  </si>
  <si>
    <t>FORNITURA DI PERSONALE DA STRUTTURE SANITARIE PRIVATE (FATTURATE DIRETTAMENTE)</t>
  </si>
  <si>
    <t>410.300.00</t>
  </si>
  <si>
    <t>15) Rimborsi assegni contributi B.2.i.</t>
  </si>
  <si>
    <t>B.2.i</t>
  </si>
  <si>
    <t>410.300.20</t>
  </si>
  <si>
    <t>21</t>
  </si>
  <si>
    <t>22</t>
  </si>
  <si>
    <t>23</t>
  </si>
  <si>
    <t>24</t>
  </si>
  <si>
    <t>25</t>
  </si>
  <si>
    <t>26</t>
  </si>
  <si>
    <t>27</t>
  </si>
  <si>
    <t>40</t>
  </si>
  <si>
    <t>50</t>
  </si>
  <si>
    <t>CONTRIBUTI, ASSEGNI E SUSSIDI VARI PER ASSISTENZA MEDICO GENERICA</t>
  </si>
  <si>
    <t>420.200.10</t>
  </si>
  <si>
    <t>420.210.00</t>
  </si>
  <si>
    <t>BEITRÄGE FÜR FACHÄRZTLICHE BETREUUNG</t>
  </si>
  <si>
    <t>CONTRIBUTI PER ASSISTENZA SPECIALISTICA</t>
  </si>
  <si>
    <t>420.210.10</t>
  </si>
  <si>
    <t>420.230.00</t>
  </si>
  <si>
    <t>BEITRÄGE FÜR VEREINE UND KÖRPERSCHAFTEN</t>
  </si>
  <si>
    <t>CONTRIBUTI AD ASSOCIAZIONI ED A ENTI</t>
  </si>
  <si>
    <t>420.230.10</t>
  </si>
  <si>
    <t>Contributi ad associazioni di volontariato</t>
  </si>
  <si>
    <t>420.240.00</t>
  </si>
  <si>
    <t>SONSTIGE BEITRÄGE FÜR BETREUTE</t>
  </si>
  <si>
    <t>ALTRI CONTRIBUTI AD ASSISTITI</t>
  </si>
  <si>
    <t>420.240.10</t>
  </si>
  <si>
    <t>420.300.00</t>
  </si>
  <si>
    <t>LEISTUNGSPRÄMIE PSYCHIATRISCHE PATIENTEN</t>
  </si>
  <si>
    <t>PREMIO OPEROSITA' PAZIENTI PSICHIATRICI</t>
  </si>
  <si>
    <t>420.300.10</t>
  </si>
  <si>
    <t>420.400.00</t>
  </si>
  <si>
    <t>420.400.10</t>
  </si>
  <si>
    <t>430.000.00</t>
  </si>
  <si>
    <t>430</t>
  </si>
  <si>
    <t>NUTZUNG VON GÜTERN DRITTER</t>
  </si>
  <si>
    <t>GODIMENTO BENI DI TERZI</t>
  </si>
  <si>
    <t>430.100.00</t>
  </si>
  <si>
    <t>MIETEN</t>
  </si>
  <si>
    <t>LOCAZIONI PASSIVE</t>
  </si>
  <si>
    <t>430.100.10</t>
  </si>
  <si>
    <t>LOCAZIONI PASSIVE - AREA SANITARIA</t>
  </si>
  <si>
    <t>06) Beni di terzi</t>
  </si>
  <si>
    <t>430.100.20</t>
  </si>
  <si>
    <t>SANITÄTSBETRIEB DER AUTONOMEN PROVINZ BOZEN</t>
  </si>
  <si>
    <t>AZIENDA SANITARIA DELLA PROVINCIA AUTONOMA DI BOLZANO</t>
  </si>
  <si>
    <t>PRODUKTIONSWERT</t>
  </si>
  <si>
    <t>VALORE DELLA PRODUZIONE</t>
  </si>
  <si>
    <t>Beiträge für laufende Ausgaben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</si>
  <si>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</si>
  <si>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</si>
  <si>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</si>
  <si>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</si>
  <si>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</si>
  <si>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</si>
  <si>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</si>
  <si>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</si>
  <si>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</si>
  <si>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</si>
  <si>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</si>
  <si>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</si>
  <si>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</si>
  <si>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</si>
  <si>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</si>
  <si>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</si>
  <si>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</si>
  <si>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</si>
  <si>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</si>
  <si>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</si>
  <si>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</si>
  <si>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</si>
  <si>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</si>
  <si>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</si>
  <si>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</si>
  <si>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</si>
  <si>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</si>
  <si>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</si>
  <si>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</si>
  <si>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</si>
  <si>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Nutzung von Gütern Dritter</t>
  </si>
  <si>
    <t>Godimento di beni di terzi</t>
  </si>
  <si>
    <t>Personalkosten</t>
  </si>
  <si>
    <t>Costi del personale</t>
  </si>
  <si>
    <t>Veränderungen der Restbestände</t>
  </si>
  <si>
    <t>Variazione delle rimanenze</t>
  </si>
  <si>
    <t>Rückstellungen für Risiken</t>
  </si>
  <si>
    <t>Accantonamenti per rischi</t>
  </si>
  <si>
    <t>Sonstige Rückstellungen</t>
  </si>
  <si>
    <t>FINANZERTRÄGE UND -AUFWENDUNGEN</t>
  </si>
  <si>
    <t>PROVENTI E ONERI FINANZIARI</t>
  </si>
  <si>
    <t>WERTBERICHTIGUNGEN DER FINANZAKTIVA</t>
  </si>
  <si>
    <t>RETTIFICHE DI VALORE DI ATTIVITA' FINANZIARIE</t>
  </si>
  <si>
    <t>Aufwertungen</t>
  </si>
  <si>
    <t>Abwertungen</t>
  </si>
  <si>
    <t>E)</t>
  </si>
  <si>
    <t>AUSSERORDENTLICHE ERTRÄGE UND AUFWENDUNGEN</t>
  </si>
  <si>
    <t>PROVENTI E ONERI STRAORDINARI</t>
  </si>
  <si>
    <t>UTILE (PERDITA) DELL'ESERCIZIO</t>
  </si>
  <si>
    <t>RICAVI PER PRESTAZIONI MEDICINA DEL LAVORO E MEDICINA LEGALE - PRIVATI</t>
  </si>
  <si>
    <t>720.800.00</t>
  </si>
  <si>
    <t>ERLÖSE AUS VERWALTUNGSSTRAFEN</t>
  </si>
  <si>
    <t>RICAVI PER SANZIONI AMMNISTRATIVE</t>
  </si>
  <si>
    <t>720.800.10</t>
  </si>
  <si>
    <t>Altri proventi diversi</t>
  </si>
  <si>
    <t>720.900.00</t>
  </si>
  <si>
    <t>720.900.10</t>
  </si>
  <si>
    <t>730.000.00</t>
  </si>
  <si>
    <t>730</t>
  </si>
  <si>
    <t>BETEILIGUNGEN AN KOSTEN FÜR GESUNDHEITSLEISTUNGEN</t>
  </si>
  <si>
    <t>COMPARTECIPAZIONI ALLA SPESA PER PRESTAZIONI SANITARIE</t>
  </si>
  <si>
    <t>730.100.00</t>
  </si>
  <si>
    <t>TICKET</t>
  </si>
  <si>
    <t>730.100.10</t>
  </si>
  <si>
    <t>TICKET - SPECIALISTICA AMBULATORIALE</t>
  </si>
  <si>
    <t>730.100.20</t>
  </si>
  <si>
    <t>TICKET - PRONTO SOCCORSO</t>
  </si>
  <si>
    <t>Compartecipazione alla spesa per prestazioni sanitarie - Ticket sul pronto soccorso</t>
  </si>
  <si>
    <t>730.100.30</t>
  </si>
  <si>
    <t>TICKET - SONSTIGES</t>
  </si>
  <si>
    <t>TICKET - ALTRO</t>
  </si>
  <si>
    <t>A.4.C</t>
  </si>
  <si>
    <t>740.000.00</t>
  </si>
  <si>
    <t>740</t>
  </si>
  <si>
    <t>KOSTENBEITRÄGE, RÜCKERSTATTUNG, RÜCKERLANGUNG FÜR TYPISCHE TÄTIGKEITEN</t>
  </si>
  <si>
    <t>CONCORSI, RECUPERI, RIMBORSI PER ATTIVITÀ TIPICHE</t>
  </si>
  <si>
    <t>740.100.00</t>
  </si>
  <si>
    <t>KOSTENBEITRÄGE</t>
  </si>
  <si>
    <t>CONCORSI</t>
  </si>
  <si>
    <t>740.100.10</t>
  </si>
  <si>
    <t>KOSTENBEITRÄGE VON SEITEN DES PERSONALS FÜR VERPFLEGUNG, KLEIDUNG UND UNTERKUNFT</t>
  </si>
  <si>
    <t>CONCORSI DA PARTE DEL PERSONALE NELLE SPESE PER VITTO, VESTIARIO ED ALLOGGIO</t>
  </si>
  <si>
    <t>740.200.00</t>
  </si>
  <si>
    <t>REGRESSE,  RÜCKERLANGUNGEN UND RÜCKERSTATTUNGEN</t>
  </si>
  <si>
    <t>RIVALSE, RIMBORSI E RECUPERI</t>
  </si>
  <si>
    <t>740.200.10</t>
  </si>
  <si>
    <t>RECUPERI PER AZIONI DI RIVALSA PER PRESTAZIONI SANITARIE</t>
  </si>
  <si>
    <t>740.200.35</t>
  </si>
  <si>
    <t>RÜCKERSTATTUNGEN FÜR STEMPELGEBÜHREN, REGISTERGEBÜHREN, RECHTSKOSTEN, TELEFON- UND POSTGEBÜHREN</t>
  </si>
  <si>
    <t>RECUPERO SPESE DI BOLLO, DI REGISTRAZIONE, LEGALI, TELEFONICHE E POSTALI</t>
  </si>
  <si>
    <t>740.200.50</t>
  </si>
  <si>
    <t>RÜCKZAHLUNG VON KONDOMINIUMSPESEN</t>
  </si>
  <si>
    <t>RIMBORSO SPESE CONDOMINIALI</t>
  </si>
  <si>
    <t>740.200.55</t>
  </si>
  <si>
    <t>SOZIALABGABEN - PERSONAL DES SANITÄTSSTELLENPLANS</t>
  </si>
  <si>
    <t>ONERI SOCIALI - PERSONALE RUOLO SANITARIO</t>
  </si>
  <si>
    <t>470.700.10</t>
  </si>
  <si>
    <t>470.700.20</t>
  </si>
  <si>
    <t>470.700.30</t>
  </si>
  <si>
    <t>470.700.40</t>
  </si>
  <si>
    <t>470.700.50</t>
  </si>
  <si>
    <t>470.700.60</t>
  </si>
  <si>
    <t>470.800.00</t>
  </si>
  <si>
    <t>470.800.10</t>
  </si>
  <si>
    <t>470.800.15</t>
  </si>
  <si>
    <t>470.800.20</t>
  </si>
  <si>
    <t>470.800.25</t>
  </si>
  <si>
    <t>470.800.30</t>
  </si>
  <si>
    <t>470.800.35</t>
  </si>
  <si>
    <t>35</t>
  </si>
  <si>
    <t>470.800.40</t>
  </si>
  <si>
    <t>470.800.45</t>
  </si>
  <si>
    <t>45</t>
  </si>
  <si>
    <t>470.800.50</t>
  </si>
  <si>
    <t>470.800.55</t>
  </si>
  <si>
    <t>55</t>
  </si>
  <si>
    <t>470.800.60</t>
  </si>
  <si>
    <t>480.000.00</t>
  </si>
  <si>
    <t>480</t>
  </si>
  <si>
    <t>PERSONAL DES FACHSTELLENPLANS</t>
  </si>
  <si>
    <t>PERSONALE RUOLO PROFESSIONALE</t>
  </si>
  <si>
    <t>480.100.00</t>
  </si>
  <si>
    <t>FESTE BEZÜGE - PERSONAL DES FACHSTELLENPLANS</t>
  </si>
  <si>
    <t>COMPETENZE FISSE - PERSONALE RUOLO PROFESSIONALE</t>
  </si>
  <si>
    <t>480.100.10</t>
  </si>
  <si>
    <t>480.100.20</t>
  </si>
  <si>
    <t>480.100.30</t>
  </si>
  <si>
    <t>480.100.40</t>
  </si>
  <si>
    <t>480.200.00</t>
  </si>
  <si>
    <t>ZUSÄTZLICHE BEZÜGE - PERSONAL DES FACHSTELLENPLANS</t>
  </si>
  <si>
    <t>COMPETENZE ACCESSORIE - PERSONALE RUOLO PROFESSIONALE</t>
  </si>
  <si>
    <t>480.200.10</t>
  </si>
  <si>
    <t>480.200.20</t>
  </si>
  <si>
    <t>480.300.00</t>
  </si>
  <si>
    <t>PRODUKTIVITÄTSSTEIGERUNGSPRÄMIE - PERSONAL DES FACHSTELLENPLANS</t>
  </si>
  <si>
    <t>INCENTIVI  - PERSONALE RUOLO PROFESSIONALE</t>
  </si>
  <si>
    <t>480.300.10</t>
  </si>
  <si>
    <t>480.300.20</t>
  </si>
  <si>
    <t>480.600.00</t>
  </si>
  <si>
    <t>480.700.25</t>
  </si>
  <si>
    <t>480.700.30</t>
  </si>
  <si>
    <t>480.700.35</t>
  </si>
  <si>
    <t>480.700.40</t>
  </si>
  <si>
    <t>480.700.45</t>
  </si>
  <si>
    <t>480.700.60</t>
  </si>
  <si>
    <t>480.700.65</t>
  </si>
  <si>
    <t>S</t>
  </si>
  <si>
    <t>AA0460</t>
  </si>
  <si>
    <t>A.4.A.3.1) Prestazioni di ricovero</t>
  </si>
  <si>
    <t>AA0470</t>
  </si>
  <si>
    <t>A.4.A.3.2) Prestazioni ambulatoriali</t>
  </si>
  <si>
    <t>SS</t>
  </si>
  <si>
    <t>AA0480</t>
  </si>
  <si>
    <t>AA0490</t>
  </si>
  <si>
    <t>AA0500</t>
  </si>
  <si>
    <t>AA0510</t>
  </si>
  <si>
    <t>AA0520</t>
  </si>
  <si>
    <t>AA0530</t>
  </si>
  <si>
    <t>AA0550</t>
  </si>
  <si>
    <t>AA0560</t>
  </si>
  <si>
    <t>AA0570</t>
  </si>
  <si>
    <t>AA0580</t>
  </si>
  <si>
    <t>AA0590</t>
  </si>
  <si>
    <t>500.100.20</t>
  </si>
  <si>
    <t>500.100.30</t>
  </si>
  <si>
    <t>500.100.40</t>
  </si>
  <si>
    <t>500.200.00</t>
  </si>
  <si>
    <t>ZUSÄTZLICHE BEZÜGE - PERSONAL DES VERWALTUNGSSTELLENPLANS</t>
  </si>
  <si>
    <t>COMPETENZE ACCESSORIE - PERSONALE RUOLO AMMINISTRATIVO</t>
  </si>
  <si>
    <t>500.200.10</t>
  </si>
  <si>
    <t>500.200.20</t>
  </si>
  <si>
    <t>500.300.00</t>
  </si>
  <si>
    <t>PRODUKTIVITÄTSSTEIGERUNGSPRÄMIE - PERSONAL DES VERWALTUNGSSTELLENPLANS</t>
  </si>
  <si>
    <t>INCENTIVI - PERSONALE RUOLO AMMINISTRATIVO</t>
  </si>
  <si>
    <t>500.300.10</t>
  </si>
  <si>
    <t>500.300.20</t>
  </si>
  <si>
    <t>500.600.00</t>
  </si>
  <si>
    <t>SOZIALABGABEN - PERSONAL DES VERWALTUNGSSTELLENPLANS</t>
  </si>
  <si>
    <t>ONERI SOCIALI - PERSONALE RUOLO AMMINISTRATIVO</t>
  </si>
  <si>
    <t>500.600.10</t>
  </si>
  <si>
    <t>500.600.20</t>
  </si>
  <si>
    <t>500.600.30</t>
  </si>
  <si>
    <t>500.600.40</t>
  </si>
  <si>
    <t>500.700.00</t>
  </si>
  <si>
    <t>500.700.10</t>
  </si>
  <si>
    <t>500.700.15</t>
  </si>
  <si>
    <t>500.700.20</t>
  </si>
  <si>
    <t>EA0080</t>
  </si>
  <si>
    <t>EA0090</t>
  </si>
  <si>
    <t>EA0100</t>
  </si>
  <si>
    <t>EA0110</t>
  </si>
  <si>
    <t>EA0120</t>
  </si>
  <si>
    <t>EA0130</t>
  </si>
  <si>
    <t>EA0140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</si>
  <si>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</si>
  <si>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</si>
  <si>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</si>
  <si>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</si>
  <si>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</si>
  <si>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</si>
  <si>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</si>
  <si>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</si>
  <si>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</si>
  <si>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</si>
  <si>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KOORDINIERTE UND KONTINUIERLICHE ZUSAMMENARBEIT</t>
  </si>
  <si>
    <t>COLLABORAZIONI COORDINATE E CONTINUATIVE (CO.CO.CO)</t>
  </si>
  <si>
    <t>510.160.10</t>
  </si>
  <si>
    <t>COLLABORAZIONI COORDINATE E CONTINUATIVE (CO.CO.CO) SANITARIE</t>
  </si>
  <si>
    <t>Collaborazioni coordinate e continuative sanitarie e socios. da privato</t>
  </si>
  <si>
    <t>510.160.15</t>
  </si>
  <si>
    <t>COLLABORAZIONI COORDINATE E CONTINUATIVE (CO.CO.CO) SANITARIE - ONERI SOCIALI</t>
  </si>
  <si>
    <t>510.160.20</t>
  </si>
  <si>
    <t>COLLABORAZIONI COORDINATE E CONTINUATIVE (CO.CO.CO) NON SANITARIE</t>
  </si>
  <si>
    <t>Collaborazioni coordinate e continuative non sanitarie da privato</t>
  </si>
  <si>
    <t>510.160.25</t>
  </si>
  <si>
    <t>COLLABORAZIONI COORDINATE E CONTINUATIVE (CO.CO.CO) NON SANITARIE - ONERI SOCIALI</t>
  </si>
  <si>
    <t>510.250.00</t>
  </si>
  <si>
    <t>AUSGABEN FÜR GEISTLICHES VERTRAGSPERSONAL</t>
  </si>
  <si>
    <t>Beteiligung an den Ausgaben für Gesundheitsleistungen (Ticket)</t>
  </si>
  <si>
    <t>Anteil der dem Geschäftsjahr zugerechneten Investitionsbeiträge</t>
  </si>
  <si>
    <t>Zuwachs des Anlagevermögens durch innerbetriebliche Arbeiten</t>
  </si>
  <si>
    <t>Sonstige Erlöse und Erträge</t>
  </si>
  <si>
    <t>Summe A)</t>
  </si>
  <si>
    <t>Beteiligungen an das Personal für freiberufliche Leistungen (Intramoenia)</t>
  </si>
  <si>
    <t>Kosten aufgrund der Tarifunterschiede zum Einheitstarif "TUC"</t>
  </si>
  <si>
    <t>Ausbildung</t>
  </si>
  <si>
    <t>Instandhaltung und Reparaturen</t>
  </si>
  <si>
    <t>Leitendes ärztliches Personal</t>
  </si>
  <si>
    <t>Leitendes nicht ärztliches Personal des Sanitätsstellenplans</t>
  </si>
  <si>
    <t>70</t>
  </si>
  <si>
    <t>80</t>
  </si>
  <si>
    <t>RINNOVO CONTRATTI DIRIGENZA MEDICA - RUOLO SANITARIO</t>
  </si>
  <si>
    <t>21) Accantonamento nuovi contratti pers. dip.</t>
  </si>
  <si>
    <t>535.450.20</t>
  </si>
  <si>
    <t>RINNOVO CONTRATTI DIRIGENZA NON MEDICA - RUOLO SANITARIO</t>
  </si>
  <si>
    <t>535.450.25</t>
  </si>
  <si>
    <t>RINNOVO CONTRATTI COMPARTO - RUOLO SANITARIO</t>
  </si>
  <si>
    <t>535.450.30</t>
  </si>
  <si>
    <t>ERNEUERUNG DER VERTRÄGE -LEITENDES FACHPERSONAL</t>
  </si>
  <si>
    <t xml:space="preserve">RINNOVO CONTRATTI DIRIGENZA - RUOLO PROFESSIONALE </t>
  </si>
  <si>
    <t>535.450.35</t>
  </si>
  <si>
    <t>ERNEUERUNG DER VERTRÄGE - NICHT-LEITENDES FACHPERSONAL</t>
  </si>
  <si>
    <t>RINNOVO CONTRATTI COMPARTO - RUOLO PROFESSIONALE</t>
  </si>
  <si>
    <t>535.450.40</t>
  </si>
  <si>
    <t>ERNEUERUNG DER VERTRÄGE - LEITENDES TECHNISCHES PERSONAL</t>
  </si>
  <si>
    <t>RINNOVO CONTRATTI DIRIGENZA - RUOLO TECNICO</t>
  </si>
  <si>
    <t>535.450.45</t>
  </si>
  <si>
    <t>ERNEUERUNG DER VERTRÄGE - NICHT-LEITENDES TECHNISCHES PERSONAL</t>
  </si>
  <si>
    <t>RINNOVO CONTRATTI COMPARTO - RUOLO TECNICO</t>
  </si>
  <si>
    <t>535.450.50</t>
  </si>
  <si>
    <t>ERNEUERUNG DER VERTRÄGE - LEITENDES VERWALTUNGSPERSONAL</t>
  </si>
  <si>
    <t>RINNOVO CONTRATTI DIRIGENZA - RUOLO AMMINISTRATIVO</t>
  </si>
  <si>
    <t>535.450.55</t>
  </si>
  <si>
    <t>ERNEUERUNG DER VERTRÄGE - NICHT-LEITENDES VERWALTUNGSPERSONAL</t>
  </si>
  <si>
    <t>RINNOVO CONTRATTI COMPARTO - RUOLO AMMINISTRATIVO</t>
  </si>
  <si>
    <t>535.500.00</t>
  </si>
  <si>
    <t>535.500.10</t>
  </si>
  <si>
    <t>535.600.00</t>
  </si>
  <si>
    <t>ZUWEISUNGEN AN RÜCKSTELLUNGEN FÜR DAS PERSONAL IM RUHESTAND</t>
  </si>
  <si>
    <t>ACCANTONAMENTI AL FONDO PER IL PERSONALE DIPENDENTE IN QUIESCENZA</t>
  </si>
  <si>
    <t>535.600.10</t>
  </si>
  <si>
    <t>535.650.00</t>
  </si>
  <si>
    <t>ZUWEISUNGEN AN RÜCKSTELLUNGEN FÜR ANGLEICHUNGEN DER TARIFVERZEICHNISSE UND FÜR DIE ERNEUERUNGEN VON KONVENTIONEN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</si>
  <si>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</si>
  <si>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</si>
  <si>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</si>
  <si>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</si>
  <si>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</si>
  <si>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</si>
  <si>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</si>
  <si>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</si>
  <si>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</si>
  <si>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</si>
  <si>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</si>
  <si>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</si>
  <si>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</si>
  <si>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</si>
  <si>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</si>
  <si>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</si>
  <si>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</si>
  <si>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</si>
  <si>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</si>
  <si>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</si>
  <si>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</si>
  <si>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</si>
  <si>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</si>
  <si>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</si>
  <si>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</si>
  <si>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</si>
  <si>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</si>
  <si>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</si>
  <si>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VERZUGSZINSEN</t>
  </si>
  <si>
    <t>INTERESSI DI MORA</t>
  </si>
  <si>
    <t>550.400.10</t>
  </si>
  <si>
    <t>550.500.00</t>
  </si>
  <si>
    <t>ANDERE PASSIVZINSEN</t>
  </si>
  <si>
    <t>ALTRI INTERESSI PASSIVI</t>
  </si>
  <si>
    <t>550.500.10</t>
  </si>
  <si>
    <t>550.900.00</t>
  </si>
  <si>
    <t>ANDERE FINANZAUFWÄNDE</t>
  </si>
  <si>
    <t>550.900.10</t>
  </si>
  <si>
    <t>ALTRI ONERI FINANZIARI</t>
  </si>
  <si>
    <t>Altri oneri finanziari</t>
  </si>
  <si>
    <t>560.000.00</t>
  </si>
  <si>
    <t>560</t>
  </si>
  <si>
    <t>AUSSERORDENTLICHE AUFWÄNDE</t>
  </si>
  <si>
    <t>SOPRAVVENIENZE PASSIVE</t>
  </si>
  <si>
    <t>560.100.00</t>
  </si>
  <si>
    <t>E.2.B.3.2.G</t>
  </si>
  <si>
    <t>Altre sopravvenienze passive v/terzi</t>
  </si>
  <si>
    <t>28.5) (minus) Oneri straordinari (al netto proventi)</t>
  </si>
  <si>
    <t>E.2.b</t>
  </si>
  <si>
    <t>560.100.20</t>
  </si>
  <si>
    <t>PASSIVRUNDUNGEN</t>
  </si>
  <si>
    <t>ARROTONDAMENTI PASSIVI</t>
  </si>
  <si>
    <t>Altri oneri straordinari</t>
  </si>
  <si>
    <t>560.100.30</t>
  </si>
  <si>
    <t>PREISNACHLÄSSE UND VERGÜNSTIGUNGEN</t>
  </si>
  <si>
    <t>560.200.00</t>
  </si>
  <si>
    <t>INSUSSISTENZE DELL'ATTIVO</t>
  </si>
  <si>
    <t>560.300.00</t>
  </si>
  <si>
    <t>DIFFERENZE PASSIVE DI CAMBIO</t>
  </si>
  <si>
    <t>560.300.10</t>
  </si>
  <si>
    <t>DIFFERENZE PASSIVE DI CAMBIO REALIZZATE</t>
  </si>
  <si>
    <t>Perdite su cambi</t>
  </si>
  <si>
    <t>560.300.20</t>
  </si>
  <si>
    <t>DIFFERENZE PASSIVE DI CAMBIO NON REALIZZATE</t>
  </si>
  <si>
    <t>570.000.00</t>
  </si>
  <si>
    <t>570</t>
  </si>
  <si>
    <t>ABWERTUNGEN FÜR WERTBERICHTIGUNGEN VON FINANZAKTIVA</t>
  </si>
  <si>
    <t>SVALUTAZIONI PER RETTIFICHE DI VALORE DI ATTIVITÀ FINANZIARIA</t>
  </si>
  <si>
    <t>570.100.00</t>
  </si>
  <si>
    <t>570.100.10</t>
  </si>
  <si>
    <t>Svalutazioni</t>
  </si>
  <si>
    <t>D.2</t>
  </si>
  <si>
    <t>570.100.20</t>
  </si>
  <si>
    <t>ABWERTUNGEN FÜR BETEILIGUNGEN AUS DEM UMLAUFVERMÖGEN</t>
  </si>
  <si>
    <t>SVALUTAZIONE PARTECIPAZIONI ATTIVO CIRCOLANTE</t>
  </si>
  <si>
    <t>570.100.30</t>
  </si>
  <si>
    <t>ABWERTUNGEN FÜR WERTPAPIERE AUS DEM UMLAUFVERMÖGEN</t>
  </si>
  <si>
    <t>SVALUTAZIONE TITOLI ATTIVO CIRCOLANTE</t>
  </si>
  <si>
    <t>570.100.40</t>
  </si>
  <si>
    <t>ABWERTUNGEN FÜR BETEILIGUNGEN AUS DEM ANLAGEVERMÖGEN</t>
  </si>
  <si>
    <t>SVALUTAZIONE PARTECIPAZIONI IMMOBILIZZATE</t>
  </si>
  <si>
    <t>570.100.50</t>
  </si>
  <si>
    <t>ABWERTUNGEN FÜR WERTPAPIERE AUS DEM ANLAGEVERMÖGEN</t>
  </si>
  <si>
    <t>SVALUTAZIONE TITOLI IMMOBILIZZATI</t>
  </si>
  <si>
    <t>580.000.00</t>
  </si>
  <si>
    <t>580</t>
  </si>
  <si>
    <t>VERÄUSSERUNGSVERLUSTE</t>
  </si>
  <si>
    <t>MINUSVALENZE</t>
  </si>
  <si>
    <t>580.100.00</t>
  </si>
  <si>
    <t>580.100.10</t>
  </si>
  <si>
    <t>E.2.A</t>
  </si>
  <si>
    <t>Minusvalenze</t>
  </si>
  <si>
    <t>580.200.00</t>
  </si>
  <si>
    <t>580.200.10</t>
  </si>
  <si>
    <t>E.2.a</t>
  </si>
  <si>
    <t>590.000.00</t>
  </si>
  <si>
    <t>590</t>
  </si>
  <si>
    <t>STEUERN UND GEBÜHREN</t>
  </si>
  <si>
    <t>IMPOSTE E TASSE</t>
  </si>
  <si>
    <t>590.100.00</t>
  </si>
  <si>
    <t>IRES</t>
  </si>
  <si>
    <t>590.100.10</t>
  </si>
  <si>
    <t>IRES AUF INSTITUTIONELLE TÄTIGKEIT</t>
  </si>
  <si>
    <t>IRES SU ATTIVITA' ISTITUZIONALE</t>
  </si>
  <si>
    <t>Y.2.A</t>
  </si>
  <si>
    <t>IRES su attività istituzionale</t>
  </si>
  <si>
    <t>30) IRPEG/IRES</t>
  </si>
  <si>
    <t>590.100.20</t>
  </si>
  <si>
    <t>IRES AUF WIRTSCHAFTLICHE TÄTIGKEIT</t>
  </si>
  <si>
    <t>IRES SU ATTIVITA' COMMERCIALE</t>
  </si>
  <si>
    <t>Y.2.B</t>
  </si>
  <si>
    <t>IRES su attività commerciale</t>
  </si>
  <si>
    <t>590.200.00</t>
  </si>
  <si>
    <t>WERTSCHÖPFUNGSSTEUER</t>
  </si>
  <si>
    <t>IRAP</t>
  </si>
  <si>
    <t>590.200.10</t>
  </si>
  <si>
    <t>IRAP relativa ad attività di libera professione (intramoenia)</t>
  </si>
  <si>
    <t>590.210.00</t>
  </si>
  <si>
    <t>VORAUSGEZAHLTE STEUERN</t>
  </si>
  <si>
    <t>IMPOSTE ANTICIPATE</t>
  </si>
  <si>
    <t>590.210.10</t>
  </si>
  <si>
    <t>590.220.00</t>
  </si>
  <si>
    <t>AUFGESCHOBENE STEUERN</t>
  </si>
  <si>
    <t>IMPOSTE DIFFERITE</t>
  </si>
  <si>
    <t>590.220.10</t>
  </si>
  <si>
    <t>ZUWEISUNGEN AN RÜCKSTELLUNG FÜR AUFGESCHOBENE STEUERN</t>
  </si>
  <si>
    <t>ACCANTONAMENTO AL FONDO IMPOSTE DIFFERITE</t>
  </si>
  <si>
    <t>590.300.00</t>
  </si>
  <si>
    <t>REGISTERGEBÜHREN - STEMPELSTEUERN</t>
  </si>
  <si>
    <t xml:space="preserve">IMPOSTE DI REGISTRO - IMPOSTE DI BOLLO </t>
  </si>
  <si>
    <t>590.300.10</t>
  </si>
  <si>
    <t>590.400.00</t>
  </si>
  <si>
    <t>GEMEINDESTEUERN UND -GEBÜHREN</t>
  </si>
  <si>
    <t>IMPOSTE E TASSE COMUNALI</t>
  </si>
  <si>
    <t>590.400.10</t>
  </si>
  <si>
    <t>TASSA COMUNALE SMALTIMENTO RIFIUTI</t>
  </si>
  <si>
    <t>590.500.00</t>
  </si>
  <si>
    <t>KRAFTFAHRZEUGSTEUER</t>
  </si>
  <si>
    <t>TASSE DI CIRCOLAZIONE AUTOMEZZI</t>
  </si>
  <si>
    <t>590.500.10</t>
  </si>
  <si>
    <t>590.600.00</t>
  </si>
  <si>
    <t>590.600.10</t>
  </si>
  <si>
    <t>590.900.00</t>
  </si>
  <si>
    <t>VERSCHIEDENE STEUERN UND GEBÜHREN</t>
  </si>
  <si>
    <t>IMPOSTE E TASSE DIVERSE</t>
  </si>
  <si>
    <t>590.900.10</t>
  </si>
  <si>
    <t>600.000.00</t>
  </si>
  <si>
    <t>VERÄNDERUNGEN DER RESTBESTÄNDE (ANFANGSBESTÄNDE - ENDBESTÄNDE)</t>
  </si>
  <si>
    <t>VARIAZIONE DELLE RIMANENZE  (RIM. INIZ. - RIM. FIN.)</t>
  </si>
  <si>
    <t>600.100.00</t>
  </si>
  <si>
    <t>VARIAZIONE DELLE SCORTE SANITARIE</t>
  </si>
  <si>
    <t>600.200.00</t>
  </si>
  <si>
    <t>VARIAZIONE DELLE SCORTE NON SANITARIE</t>
  </si>
  <si>
    <t>MATERIAL UND ZUBEHÖR FÜR INSTANDHALTUNG VON MEDIZINISCHEN GERÄTEN</t>
  </si>
  <si>
    <t>MATERIALI ED ACCESSORI PER MANUTENZIONE DI ATTREZZATURE SANITARIE</t>
  </si>
  <si>
    <t>320.200.10</t>
  </si>
  <si>
    <t>320.300.00</t>
  </si>
  <si>
    <t>MATERIAL UND ZUBEHÖR FÜR INSTANDHALTUNG VON GÜTERN DES ÖKONOMAT UND SONSTIGEN GÜTERN</t>
  </si>
  <si>
    <t>MATERIALI ED ACCESSORI PER MANUTENZIONE DI ATTREZZATURE ECONOMALI ED ALTRI BENI</t>
  </si>
  <si>
    <t>320.300.10</t>
  </si>
  <si>
    <t>320.400.00</t>
  </si>
  <si>
    <t>MATERIAL UND ZUBEHÖR FÜR INSTANDHALTUNG VON FAHRZEUGEN</t>
  </si>
  <si>
    <t>320.400.10</t>
  </si>
  <si>
    <t>330.000.00</t>
  </si>
  <si>
    <t>330</t>
  </si>
  <si>
    <t>330.100.00</t>
  </si>
  <si>
    <t>DIENSTLEISTUNGEN FÜR INSTANDHALTUNG VON UNBEWEGLICHEN GÜTERN</t>
  </si>
  <si>
    <t>SERVIZI PER MANUTENZIONE DI IMMOBILI</t>
  </si>
  <si>
    <t>330.100.10</t>
  </si>
  <si>
    <t>B.3.A</t>
  </si>
  <si>
    <t>04) Manutenzioni</t>
  </si>
  <si>
    <t>B.2.g</t>
  </si>
  <si>
    <t>330.200.00</t>
  </si>
  <si>
    <t>DIENSTLEISTUNGEN FÜR INSTANDHALTUNG VON MEDIZINISCHEN GERÄTEN</t>
  </si>
  <si>
    <t>SERVIZI PER MANUTENZIONE DI ATTREZZATURE SANITARIE</t>
  </si>
  <si>
    <t>330.200.10</t>
  </si>
  <si>
    <t>B.3.C</t>
  </si>
  <si>
    <t>330.300.00</t>
  </si>
  <si>
    <t>DIENSTLEISTUNGEN FÜR INSTANDHALTUNG VON GERÄTEN DES ÖKONOMATS</t>
  </si>
  <si>
    <t>SERVIZI PER MANUTENZIONE DI ATTREZZATURE ECONOMALI ED ALTRI BENI</t>
  </si>
  <si>
    <t>330.300.10</t>
  </si>
  <si>
    <t>DIENSTLEISTUNGEN FÜR INSTANDHALTUNG VON SOFTWARE</t>
  </si>
  <si>
    <t>SERVIZI PER MANUTENZIONE DI SOFTWARE</t>
  </si>
  <si>
    <t>330.300.90</t>
  </si>
  <si>
    <t>DIENSTLEISTUNGEN FÜR INSTANDHALTUNG VON ÖKONOMATS- UND SONSTIGEN GÜTERN</t>
  </si>
  <si>
    <t>SERVIZI PER MANUTENZIONE DI ATTREZZATURE ECONOMALE ED ALTRI BENI</t>
  </si>
  <si>
    <t>330.400.00</t>
  </si>
  <si>
    <t>DIENSTLEISTUNGEN FÜR INSTANDHALTUNG VON FAHRZEUGEN</t>
  </si>
  <si>
    <t>SERVIZI PER MANUTENZIONE AUTOMEZZI</t>
  </si>
  <si>
    <t>330.400.10</t>
  </si>
  <si>
    <t>340.000.00</t>
  </si>
  <si>
    <t>340</t>
  </si>
  <si>
    <t>ERWERB VON IN AUFTRAG GEGEBENEN DIENSTLEISTUNGEN</t>
  </si>
  <si>
    <t>ACQUISTI DI SERVIZI APPALTATI</t>
  </si>
  <si>
    <t>340.100.00</t>
  </si>
  <si>
    <t>WÄSCHEREI</t>
  </si>
  <si>
    <t>LAVANDERIA</t>
  </si>
  <si>
    <t>340.100.10</t>
  </si>
  <si>
    <t>B.2.B.1.1</t>
  </si>
  <si>
    <t>Lavanderia</t>
  </si>
  <si>
    <t>03) Servizia appaltati</t>
  </si>
  <si>
    <t>B.2.f</t>
  </si>
  <si>
    <t>340.150.00</t>
  </si>
  <si>
    <t>REINIGUNG</t>
  </si>
  <si>
    <t>PULIZIA</t>
  </si>
  <si>
    <t>340.150.10</t>
  </si>
  <si>
    <t>Pulizia</t>
  </si>
  <si>
    <t>340.200.00</t>
  </si>
  <si>
    <t>MENSA</t>
  </si>
  <si>
    <t>340.200.10</t>
  </si>
  <si>
    <t>340.250.00</t>
  </si>
  <si>
    <t xml:space="preserve">HEIZUNG </t>
  </si>
  <si>
    <t>RISCALDAMENTO</t>
  </si>
  <si>
    <t>340.250.10</t>
  </si>
  <si>
    <t>Riscaldamento</t>
  </si>
  <si>
    <t>340.300.00</t>
  </si>
  <si>
    <t>DIENSTLEISTUNGEN ZUR DATENVERARBEITUNG</t>
  </si>
  <si>
    <t>SERVIZI DI ELABORAZIONE DATI</t>
  </si>
  <si>
    <t>340.300.10</t>
  </si>
  <si>
    <t>B.2.B.1.5</t>
  </si>
  <si>
    <t>340.350.00</t>
  </si>
  <si>
    <t>SERVIZI DI TRASPORTO SANITARI</t>
  </si>
  <si>
    <t>340.350.10</t>
  </si>
  <si>
    <t>340.500.60</t>
  </si>
  <si>
    <t>ALTRE CONSULENZE SANITARIE</t>
  </si>
  <si>
    <t>340.500.80</t>
  </si>
  <si>
    <t>BERATUNGEN IN DEN BEREICHEN TECHNIK, STEUER UND VERWALTUNG VON SANITÄTSBETRIEBEN AUSSERHALB DES LANDES</t>
  </si>
  <si>
    <t>CONSULENZE TECNICHE, FISCALI ED AMMINISTRATIVE DA PARTE DELLE AZIENDE SANITARIE EXTRA PAB</t>
  </si>
  <si>
    <t>340.500.90</t>
  </si>
  <si>
    <t>ANDERE BERATUNGEN IN DEN BEREICHEN TECHNIK, STEUER UND VERWALTUNG</t>
  </si>
  <si>
    <t>ALTRE CONSULENZE TECNICHE, FISCALI ED AMMINISTRATIVE</t>
  </si>
  <si>
    <t>Consulenze non sanitarie da privato</t>
  </si>
  <si>
    <t>340.900.00</t>
  </si>
  <si>
    <t>ALTRI SERVIZI RESI DA PRIVATI, DA ASSOCIAZIONI E DA ENTI PUBBLICI</t>
  </si>
  <si>
    <t>340.900.10</t>
  </si>
  <si>
    <t>340.900.20</t>
  </si>
  <si>
    <t>FAMILIENUNTERSTÜTZUNGSMASSNAHMEN (FÜHRUNG VON KINDERHORTEN)</t>
  </si>
  <si>
    <t>INIZIATIVE DI SOSTEGNO ALLA FAMIGLIA (GESTIONE ASILI NIDO)</t>
  </si>
  <si>
    <t>340.900.30</t>
  </si>
  <si>
    <t>FAMILIENBERATUNGSSTELLEN</t>
  </si>
  <si>
    <t>CONSULTORI FAMILIARI</t>
  </si>
  <si>
    <t>Altri servizi sanitari da privato</t>
  </si>
  <si>
    <t>340.900.40</t>
  </si>
  <si>
    <t>SERVIZIO PER LA MESSA A DISPOSIZIONE DI PERSONALE SANITARIO</t>
  </si>
  <si>
    <t>350.000.00</t>
  </si>
  <si>
    <t>GEBÜHREN</t>
  </si>
  <si>
    <t>UTENZE</t>
  </si>
  <si>
    <t>350.100.00</t>
  </si>
  <si>
    <t>ELEKTRISCHE ENERGIE</t>
  </si>
  <si>
    <t>ENERGIA ELETTRICA</t>
  </si>
  <si>
    <t>350.100.10</t>
  </si>
  <si>
    <t>Utenze elettricità</t>
  </si>
  <si>
    <t>05) Utenze</t>
  </si>
  <si>
    <t>B.2.h</t>
  </si>
  <si>
    <t>350.200.00</t>
  </si>
  <si>
    <t>TRINK- UND ABWASSER</t>
  </si>
  <si>
    <t>ACQUA POTABILE E DI RIFIUTO</t>
  </si>
  <si>
    <t>350.200.10</t>
  </si>
  <si>
    <t>Altre utenze</t>
  </si>
  <si>
    <t>BANCHE DATI</t>
  </si>
  <si>
    <t>350.600.10</t>
  </si>
  <si>
    <t>350.900.00</t>
  </si>
  <si>
    <t>VERSCHIEDENE GEBÜHREN</t>
  </si>
  <si>
    <t>UTENZE VARIE</t>
  </si>
  <si>
    <t>350.900.10</t>
  </si>
  <si>
    <t>360.000.00</t>
  </si>
  <si>
    <t>360.100.00</t>
  </si>
  <si>
    <t>KONVENTIONEN FÜR ALLGEMEIN-ÄRZTLICHE BETREUUNG</t>
  </si>
  <si>
    <t>CONVENZIONI PER ASSISTENZA MEDICO GENERICA</t>
  </si>
  <si>
    <t>360.100.10</t>
  </si>
  <si>
    <t>VERGÜTUNGEN - KONVENTIONEN FÜR ALLGEMEIN-ÄRZTLICHE BETREUUNG</t>
  </si>
  <si>
    <t>COMPENSI - ASSISTENZA MEDICO GENERICA</t>
  </si>
  <si>
    <t>B.2.A.1.1.A</t>
  </si>
  <si>
    <t xml:space="preserve">10) Assistenza sanitaria di base </t>
  </si>
  <si>
    <t>B.2.d</t>
  </si>
  <si>
    <t>360.100.20</t>
  </si>
  <si>
    <t>SOZIALABGABEN - KONVENTIONEN FÜR ALLGEMEIN-ÄRZTLICHE BETREUUNG</t>
  </si>
  <si>
    <t>ONERI SOCIALI - ASSISTENZA MEDICO GENERICA</t>
  </si>
  <si>
    <t>360.100.30</t>
  </si>
  <si>
    <t>KRANKENVERSICHERUNGSPRÄMIEN - KONVENTIONEN FÜR ALLGEMEIN - ÄRZTLICHE BETREUUNG</t>
  </si>
  <si>
    <t>PREMI ASSICURATIVI MALATTIA - ASSISTENZA MEDICO GENERICA</t>
  </si>
  <si>
    <t>360.200.00</t>
  </si>
  <si>
    <t>CONVENZIONI PER ASSISTENZA PEDIATRICA</t>
  </si>
  <si>
    <t>360.200.10</t>
  </si>
  <si>
    <t>COMPENSI - ASSISTENZA PEDIATRICA</t>
  </si>
  <si>
    <t>B.2.A.1.1.B</t>
  </si>
  <si>
    <t>360.200.20</t>
  </si>
  <si>
    <t>ONERI SOCIALI - ASSISTENZA PEDIATRICA</t>
  </si>
  <si>
    <t>720.300.90</t>
  </si>
  <si>
    <t>ERLÖSE FÜR VERWALTUNGS- UND FÜHRUNGSLEISTUNGEN FÜR ANDERE SUBJEKTE</t>
  </si>
  <si>
    <t>PRESTAZIONI AMMINISTRATIVE E GESTIONALI AD ALTRI SOGGETTI</t>
  </si>
  <si>
    <t>720.400.00</t>
  </si>
  <si>
    <t xml:space="preserve">CONSULENZE </t>
  </si>
  <si>
    <t>A.2.B</t>
  </si>
  <si>
    <t>Ricavi per prestazioni non sanitarie</t>
  </si>
  <si>
    <t>720.400.20</t>
  </si>
  <si>
    <t>720.400.21</t>
  </si>
  <si>
    <t>720.400.90</t>
  </si>
  <si>
    <t>CONSULENZE SANITARIE AD ALTRI SOGGETTI</t>
  </si>
  <si>
    <t>720.400.91</t>
  </si>
  <si>
    <t>CONSULENZE NON SANITARIE AD ALTRI SOGGETTI</t>
  </si>
  <si>
    <t>720.500.00</t>
  </si>
  <si>
    <t>ERLÖSE AUS LEISTUNGEN FÜR PRIVATE</t>
  </si>
  <si>
    <t>RICAVI PER PRESTAZIONI A PRIVATI</t>
  </si>
  <si>
    <t>720.500.10</t>
  </si>
  <si>
    <t>720.500.20</t>
  </si>
  <si>
    <t>720.500.30</t>
  </si>
  <si>
    <t>720.500.40</t>
  </si>
  <si>
    <t>DIFFERENZEN AUS UNTERBRINGUNG IN SONDERZIMMERN</t>
  </si>
  <si>
    <t>DIFFERENZE ALBERGHIERE CAMERE SPECIALI</t>
  </si>
  <si>
    <t>720.500.50</t>
  </si>
  <si>
    <t>BENÜTZUNG VON TELEFON UND FERNSEHEN</t>
  </si>
  <si>
    <t>USO TELEFONO E TV</t>
  </si>
  <si>
    <t>720.500.60</t>
  </si>
  <si>
    <t>BEGLEITPFLEGESATZ</t>
  </si>
  <si>
    <t>RETTA  ACCOMPAGNATORI</t>
  </si>
  <si>
    <t>720.600.00</t>
  </si>
  <si>
    <t>ERLÖSE AUS TIERÄRZTLICHEN LEISTUNGEN</t>
  </si>
  <si>
    <t>RICAVI PER PRESTAZIONI VETERINARIE</t>
  </si>
  <si>
    <t>720.600.10</t>
  </si>
  <si>
    <t>VERGÜTUNGEN - KONVENTIONEN FÜR INTERNE FACHÄRZTLICHE BETREUUNG</t>
  </si>
  <si>
    <t>COMPENSI - ASSISTENZA SPECIALISTICA INTERNA</t>
  </si>
  <si>
    <t>da privato - Medici SUMAI</t>
  </si>
  <si>
    <t>12) Acq. Prest. san. - assist. special.conv.</t>
  </si>
  <si>
    <t>B.2.e</t>
  </si>
  <si>
    <t>380.100.20</t>
  </si>
  <si>
    <t>SOZIALABGABEN FÜR INTERNE FACHÄRZTLICHE BETREUUNG</t>
  </si>
  <si>
    <t>ONERI SOCIALI - ASSISTENZA SPECIALISTICA INTERNA</t>
  </si>
  <si>
    <t>380.200.00</t>
  </si>
  <si>
    <t>ACCANTONAMENTO FONDO PREMIO OPEROSITÀ (SUMAI)</t>
  </si>
  <si>
    <t>380.200.10</t>
  </si>
  <si>
    <t>380.900.00</t>
  </si>
  <si>
    <t>SONSTIGE KONVENTIONEN FÜR INTERNE FACHÄRZTLICHE BETREUUNG</t>
  </si>
  <si>
    <t>ALTRE CONVENZIONI SANITARIE - ASSISTENZA SPECIALISTICA INTERNA</t>
  </si>
  <si>
    <t>380.900.10</t>
  </si>
  <si>
    <t>390.000.00</t>
  </si>
  <si>
    <t>390</t>
  </si>
  <si>
    <t>KONVENTIONEN FÜR EXTERNE FACHÄRZTLICHE BETREUUNG</t>
  </si>
  <si>
    <t>CONVENZIONI SANITARIE PER ASSISTENZA SPECIALISTICA ESTERNA</t>
  </si>
  <si>
    <t>390.100.00</t>
  </si>
  <si>
    <t>390.100.10</t>
  </si>
  <si>
    <t>390.100.20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</si>
  <si>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</si>
  <si>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</si>
  <si>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</si>
  <si>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</si>
  <si>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</si>
  <si>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720.600.20</t>
  </si>
  <si>
    <t>720.700.00</t>
  </si>
  <si>
    <t>ERLÖSE AUS FREIBERUFLICHER TÄTIGKEIT</t>
  </si>
  <si>
    <t>RICAVI PER PRESTAZIONI LIBERO-PROFESSIONALI</t>
  </si>
  <si>
    <t>720.700.10</t>
  </si>
  <si>
    <t>Ricavi per prestazioni sanitarie intramoenia - Area specialistica</t>
  </si>
  <si>
    <t>720.750.00</t>
  </si>
  <si>
    <t>750</t>
  </si>
  <si>
    <t xml:space="preserve">ERLÖSE AUS ARBEITSMEDIZINISCHEN UND RECHTSMEDIZINISCHEN LEISTUNGEN </t>
  </si>
  <si>
    <t>RICAVI PER PRESTAZIONI MEDICINA DEL LAVORO E MEDICINA LEGALE</t>
  </si>
  <si>
    <t>720.750.10</t>
  </si>
  <si>
    <t>720.750.20</t>
  </si>
  <si>
    <t>ERLÖSE AUS ARBEITSMEDIZINISCHEN UND RECHTSMEDIZINISCHEN LEISTUNGEN - PRIVATE</t>
  </si>
  <si>
    <t>400.700.00</t>
  </si>
  <si>
    <t>400.700.10</t>
  </si>
  <si>
    <t>400.700.20</t>
  </si>
  <si>
    <t>16) Assistenza aggiuntiva</t>
  </si>
  <si>
    <t>400.700.30</t>
  </si>
  <si>
    <t>400.700.40</t>
  </si>
  <si>
    <t>400.900.00</t>
  </si>
  <si>
    <t>THERMALBETREUUNG</t>
  </si>
  <si>
    <t>ASSISTENZA TERMALE</t>
  </si>
  <si>
    <t>400.900.10</t>
  </si>
  <si>
    <t>400.950.00</t>
  </si>
  <si>
    <t>950</t>
  </si>
  <si>
    <t>400.950.10</t>
  </si>
  <si>
    <t>410.000.00</t>
  </si>
  <si>
    <t>410</t>
  </si>
  <si>
    <t>410.100.00</t>
  </si>
  <si>
    <t>AUFENTHALTSBEZOGENE LEISTUNGEN</t>
  </si>
  <si>
    <t>COSTI PER PRESTAZIONI IN REGIME DI RICOVERO</t>
  </si>
  <si>
    <t>11) Acq. Prest. san. - assist. osped. in conv.</t>
  </si>
  <si>
    <t>B.2.a</t>
  </si>
  <si>
    <t>AA0310</t>
  </si>
  <si>
    <t>B)</t>
  </si>
  <si>
    <t>Altri beni e prodotti sanitari</t>
  </si>
  <si>
    <t>90</t>
  </si>
  <si>
    <t>15</t>
  </si>
  <si>
    <t>900</t>
  </si>
  <si>
    <t>120</t>
  </si>
  <si>
    <t>130</t>
  </si>
  <si>
    <t>LOCAZIONI PASSIVE - AREA NON SANITARIA</t>
  </si>
  <si>
    <t>430.200.00</t>
  </si>
  <si>
    <t>GEBÜHREN FÜR MIETE VON MEDIZINTECHNISCHEN GERÄTEN</t>
  </si>
  <si>
    <t>CANONI DI NOLEGGIO APPARECCHIATURE SANITARIE</t>
  </si>
  <si>
    <t>430.200.10</t>
  </si>
  <si>
    <t>B.4.B.1</t>
  </si>
  <si>
    <t>Canoni di noleggio - area sanitaria</t>
  </si>
  <si>
    <t>430.300.00</t>
  </si>
  <si>
    <t>GEBÜHREN FÜR MIETE VON NICHT-MEDIZINTECHNISCHEN GERÄTEN</t>
  </si>
  <si>
    <t>CANONI DI NOLEGGIO APPARECCHIATURE NON SANITARIE</t>
  </si>
  <si>
    <t>430.300.10</t>
  </si>
  <si>
    <t>GEBÜHREN FÜR MIETE VON HARD- UND SOFTWARE</t>
  </si>
  <si>
    <t>CANONI NOLEGGIO HARDWARE E SOFTWARE</t>
  </si>
  <si>
    <t>Canoni di noleggio - area non sanitaria</t>
  </si>
  <si>
    <t>430.300.90</t>
  </si>
  <si>
    <t>GEBÜHREN FÜR MIETE VON SONSTIGEN NICHT-MEDIZINTECHNISCHEN GERÄTEN</t>
  </si>
  <si>
    <t>CANONI DI NOLEGGIO ALTRE APPARECCHIATURE NON SANITARIE</t>
  </si>
  <si>
    <t>430.400.00</t>
  </si>
  <si>
    <t>GEBÜHREN FÜR MIETE VON KRAFTFAHRZEUGEN</t>
  </si>
  <si>
    <t>430.400.10</t>
  </si>
  <si>
    <t>CANONI DI NOLEGGIO AUTOMEZZI</t>
  </si>
  <si>
    <t>430.400.20</t>
  </si>
  <si>
    <t>MIETZINS FÜR ANDERE GÜTER</t>
  </si>
  <si>
    <t>CANONI DI NOLEGGIO ALTRI BENI</t>
  </si>
  <si>
    <t>430.500.00</t>
  </si>
  <si>
    <t>RATEN FÜR LEASING</t>
  </si>
  <si>
    <t>CANONI DI LEASING</t>
  </si>
  <si>
    <t>430.500.10</t>
  </si>
  <si>
    <t>RATEN FÜR LEASING VON MEDIZINTECHNISCHEN GERÄTEN</t>
  </si>
  <si>
    <t>CANONI DI LEASING APPARECCHIATURE SANITARIE</t>
  </si>
  <si>
    <t>Canoni di leasing - area sanitaria</t>
  </si>
  <si>
    <t>430.500.20</t>
  </si>
  <si>
    <t>RATEN FÜR LEASING VON NICHT-MEDIZINTECHNISCHEN GERÄTEN</t>
  </si>
  <si>
    <t>AUFWENDUNGEN FÜR DIE PRODUKTION</t>
  </si>
  <si>
    <t>COSTI DELLA PRODUZIONE</t>
  </si>
  <si>
    <t>Acquisti di beni</t>
  </si>
  <si>
    <t>460.200.20</t>
  </si>
  <si>
    <t>VERANSTALTUNGEN UND EVENTS</t>
  </si>
  <si>
    <t>MANIFESTAZIONI ED EVENTI</t>
  </si>
  <si>
    <t>460.250.00</t>
  </si>
  <si>
    <t>KOSTEN FÜR STREITFÄLLE, SCHIEDSSPRÜCHE UND SCHADENSERSATZ</t>
  </si>
  <si>
    <t>COSTI PER LITI, ARBITRAGGI E RISARCIMENTI</t>
  </si>
  <si>
    <t>460.250.10</t>
  </si>
  <si>
    <t>RÜCKERSTATTUNG VON RECHTSKOSTEN AN DAS PERSONAL</t>
  </si>
  <si>
    <t>RIMBORSO SPESE LEGALI AL PERSONALE</t>
  </si>
  <si>
    <t>460.250.20</t>
  </si>
  <si>
    <t>RECHTSKOSTEN FÜR STREITFÄLLE UND SCHIEDSSPRÜCHE</t>
  </si>
  <si>
    <t>SPESE LEGALI PER LITI E ARBITRAGGI</t>
  </si>
  <si>
    <t>460.250.30</t>
  </si>
  <si>
    <t>KOSTEN FÜR SCHADENSERSATZ</t>
  </si>
  <si>
    <t>COSTI PER RISARCIMENTI</t>
  </si>
  <si>
    <t>460.350.00</t>
  </si>
  <si>
    <t>RÜCKERSTATTUNGEN AN DAS BEDIENSTETE PERSONAL AUFGRUND VON STRASSENUNFÄLLEN</t>
  </si>
  <si>
    <t>RIMBORSI AL PERSONALE DIPENDENTE IN SEGUITO A INCIDENTI STRADALI</t>
  </si>
  <si>
    <t>460.350.10</t>
  </si>
  <si>
    <t>460.400.00</t>
  </si>
  <si>
    <t>POSTSPESEN</t>
  </si>
  <si>
    <t>SPESE POSTALI</t>
  </si>
  <si>
    <t>460.400.10</t>
  </si>
  <si>
    <t>460.450.00</t>
  </si>
  <si>
    <t>STEMPEL UND MARKEN</t>
  </si>
  <si>
    <t>BOLLI E MARCHE</t>
  </si>
  <si>
    <t>460.450.10</t>
  </si>
  <si>
    <t>460.500.00</t>
  </si>
  <si>
    <t>ABBONAMENTI</t>
  </si>
  <si>
    <t>460.500.10</t>
  </si>
  <si>
    <t>460.550.00</t>
  </si>
  <si>
    <t>VERSICHERUNGSPRÄMIEN</t>
  </si>
  <si>
    <t>PREMI DI ASSICURAZIONE</t>
  </si>
  <si>
    <t>460.550.10</t>
  </si>
  <si>
    <t>VERSICHERUNGSPRÄMIEN - HAFTPFLICHTVERSICHERUNG FÜR DIE KRANKENHAUSTÄTIGKEIT</t>
  </si>
  <si>
    <t>PREMI DI ASSICURAZIONE - ASSICURAZIONE RCT ATTIVITÀ OSPEDALIERA</t>
  </si>
  <si>
    <t xml:space="preserve">Premi di assicurazione - R.C. Professionale </t>
  </si>
  <si>
    <t>460.550.20</t>
  </si>
  <si>
    <t>ANDERE VERSICHERUNGSPRÄMIEN</t>
  </si>
  <si>
    <t>ALTRI PREMI DI ASSICURAZIONE</t>
  </si>
  <si>
    <t>Premi di assicurazione - Altri premi assicurativi</t>
  </si>
  <si>
    <t>460.600.00</t>
  </si>
  <si>
    <t>BÜCHER, ZEITSCHRIFTEN UND TELEFONVERZEICHNISSE</t>
  </si>
  <si>
    <t>LIBRI, RIVISTE ED ELENCHI TELEFONICI</t>
  </si>
  <si>
    <t>460.600.10</t>
  </si>
  <si>
    <t>460.650.00</t>
  </si>
  <si>
    <t>650</t>
  </si>
  <si>
    <t>INKASSO- UND BANKSPESEN</t>
  </si>
  <si>
    <t>SPESE DI INCASSO E BANCARIE</t>
  </si>
  <si>
    <t>460.650.10</t>
  </si>
  <si>
    <t>460.700.00</t>
  </si>
  <si>
    <t>KONDOMINIUMSPESEN</t>
  </si>
  <si>
    <t>SPESE CONDOMINIALI</t>
  </si>
  <si>
    <t>460.700.10</t>
  </si>
  <si>
    <t>460.900.00</t>
  </si>
  <si>
    <t>SONSTIGE ALLGEMEINE VERWALTUNGSKOSTEN</t>
  </si>
  <si>
    <t>ALTRI COSTI GENERALI ED AMMINISTRATIVI</t>
  </si>
  <si>
    <t>460.900.10</t>
  </si>
  <si>
    <t>470.000.00</t>
  </si>
  <si>
    <t>470</t>
  </si>
  <si>
    <t>SANITÄTSSTELLENPLAN</t>
  </si>
  <si>
    <t>PERSONALE RUOLO SANITARIO</t>
  </si>
  <si>
    <t>470.100.00</t>
  </si>
  <si>
    <t>FESTE BEZÜGE - PERSONAL DES SANITÄTSSTELLENPLANS</t>
  </si>
  <si>
    <t>COMPETENZE FISSE - PERSONALE RUOLO SANITARIO</t>
  </si>
  <si>
    <t>470.100.10</t>
  </si>
  <si>
    <t xml:space="preserve">19) Personale  </t>
  </si>
  <si>
    <t>470.100.20</t>
  </si>
  <si>
    <t>470.100.30</t>
  </si>
  <si>
    <t>PRODUKTIVITÄTSSTEIGERUNGSPRÄMIE - PERSONAL DES SANITÄTSSTELLENPLANS</t>
  </si>
  <si>
    <t>INCENTIVI  - PERSONALE RUOLO SANITARIO</t>
  </si>
  <si>
    <t>470.300.10</t>
  </si>
  <si>
    <t>470.300.20</t>
  </si>
  <si>
    <t>470.300.30</t>
  </si>
  <si>
    <t>470.600.00</t>
  </si>
  <si>
    <t>BETEILIGUNGEN AN DEN PFLEGESATZAUFSCHLÄGEN - PERSONAL DES SANITÄTSSTELLENPLANS</t>
  </si>
  <si>
    <t>COMPARTECIPAZIONI PER DIFFERENZA DI CLASSE - PERSONALE RUOLO SANITARIO</t>
  </si>
  <si>
    <t>470.600.10</t>
  </si>
  <si>
    <t>470.600.20</t>
  </si>
  <si>
    <t>470.700.00</t>
  </si>
  <si>
    <t>C)</t>
  </si>
  <si>
    <t>140</t>
  </si>
  <si>
    <t>400.500.25</t>
  </si>
  <si>
    <t>400.500.30</t>
  </si>
  <si>
    <t>B.2.A.12.3</t>
  </si>
  <si>
    <t xml:space="preserve"> da pubblico (Extraregione) non soggette a compensazione</t>
  </si>
  <si>
    <t>400.500.35</t>
  </si>
  <si>
    <t>AA0240</t>
  </si>
  <si>
    <t>220</t>
  </si>
  <si>
    <t>480.700.10</t>
  </si>
  <si>
    <t>480.700.15</t>
  </si>
  <si>
    <t>480.700.20</t>
  </si>
  <si>
    <t xml:space="preserve">RIMBORSI A FARMACIE PRIVATE ED ESERCIZI COMMERCIALI  PER PRODOTTI DIETETICI </t>
  </si>
  <si>
    <t>ASSISTENZA TERMALE  DA PRIVATO</t>
  </si>
  <si>
    <t>THERMALBETREUUNG VON PRIVATEN</t>
  </si>
  <si>
    <t>B.2.A.10.4</t>
  </si>
  <si>
    <t>400.900.20</t>
  </si>
  <si>
    <t>ASSISTENZA TERMALE DA PUBBLICO EXTRA PAB - FATTURATA</t>
  </si>
  <si>
    <t>THERMALBETREUUNG VON ÖFFENTLICHEN EINRICHTUNGEN AUSSERHALB DES LANDES -  VERRECHNET</t>
  </si>
  <si>
    <t>400.900.21</t>
  </si>
  <si>
    <t>B.2.A.10.3</t>
  </si>
  <si>
    <t>FORNITURA STRAORDINARIA PROTESI - LP 30/92</t>
  </si>
  <si>
    <t>AUSSERORDENTLICHE LIEFERUNG VON PROTHESEN - LG 30/92</t>
  </si>
  <si>
    <t>400.960.00</t>
  </si>
  <si>
    <t>960</t>
  </si>
  <si>
    <t>ACQUISTO PRESTAZIONI PER DISTRIBUZIONE DIRETTA FARMACI</t>
  </si>
  <si>
    <t>ANKAUF LEISTUNGEN FÜR DIREKTE MEDIKAMENTENVERTEILUNG</t>
  </si>
  <si>
    <t>400.960.05</t>
  </si>
  <si>
    <t>SPESE PER LA DISTRIBUZIONE DIRETTA DEI FARMACI - LEGGE N.405/2001 ART.8 LETT.A) - DA PUBBLICO (ALTRI SOGGETTI PUBBL.DELLA PAB)</t>
  </si>
  <si>
    <t>60</t>
  </si>
  <si>
    <t>490.000.00</t>
  </si>
  <si>
    <t>490</t>
  </si>
  <si>
    <t>PERSONAL DES TECHNISCHEN STELLENPLANS</t>
  </si>
  <si>
    <t>PERSONALE RUOLO TECNICO</t>
  </si>
  <si>
    <t>490.100.00</t>
  </si>
  <si>
    <t>FESTE BEZÜGE - PERSONAL DES TECHNISCHEN STELLENPLANS</t>
  </si>
  <si>
    <t>COMPETENZE FISSE - PERSONALE RUOLO TECNICO</t>
  </si>
  <si>
    <t>490.100.10</t>
  </si>
  <si>
    <t>490.100.20</t>
  </si>
  <si>
    <t>490.100.30</t>
  </si>
  <si>
    <t>490.100.40</t>
  </si>
  <si>
    <t>490.200.00</t>
  </si>
  <si>
    <t>ZUSÄTZLICHE BEZÜGE - PERSONAL DES TECHNISCHEN STELLENPLANS</t>
  </si>
  <si>
    <t>COMPETENZE ACCESSORIE - PERSONALE RUOLO TECNICO</t>
  </si>
  <si>
    <t>490.200.10</t>
  </si>
  <si>
    <t>490.200.20</t>
  </si>
  <si>
    <t>490.300.00</t>
  </si>
  <si>
    <t>PRODUKTIVITÄTSSTEIGERUNGSPRÄMIE - PERSONAL DES TECHNISCHEN STELLENPLANS</t>
  </si>
  <si>
    <t>INCENTIVI  - PERSONALE RUOLO TECNICO</t>
  </si>
  <si>
    <t>490.300.10</t>
  </si>
  <si>
    <t>490.300.20</t>
  </si>
  <si>
    <t>490.600.00</t>
  </si>
  <si>
    <t>SOZIALABGABEN - PERSONAL DES TECHNISCHEN STELLENPLANS</t>
  </si>
  <si>
    <t>ONERI SOCIALI - PERSONALE RUOLO TECNICO</t>
  </si>
  <si>
    <t>490.600.10</t>
  </si>
  <si>
    <t>490.600.20</t>
  </si>
  <si>
    <t>490.600.30</t>
  </si>
  <si>
    <t>490.600.40</t>
  </si>
  <si>
    <t>490.700.00</t>
  </si>
  <si>
    <t>490.700.10</t>
  </si>
  <si>
    <t>490.700.15</t>
  </si>
  <si>
    <t>490.700.20</t>
  </si>
  <si>
    <t>490.700.25</t>
  </si>
  <si>
    <t>490.700.30</t>
  </si>
  <si>
    <t>490.700.35</t>
  </si>
  <si>
    <t>490.700.40</t>
  </si>
  <si>
    <t>490.700.45</t>
  </si>
  <si>
    <t>490.700.60</t>
  </si>
  <si>
    <t>490.700.65</t>
  </si>
  <si>
    <t>500.000.00</t>
  </si>
  <si>
    <t>PERSONAL DES VERWALTUNGSSTELLENPLANS</t>
  </si>
  <si>
    <t>PERSONALE RUOLO AMMINISTRATIVO</t>
  </si>
  <si>
    <t>500.100.00</t>
  </si>
  <si>
    <t>FESTE BEZÜGE - PERSONAL DES VERWALTUNGSSTELLENPLANS</t>
  </si>
  <si>
    <t>COMPETENZE FISSE - PERSONALE RUOLO AMMINISTRATIVO</t>
  </si>
  <si>
    <t>500.100.10</t>
  </si>
  <si>
    <t>500.700.25</t>
  </si>
  <si>
    <t>500.700.30</t>
  </si>
  <si>
    <t>500.700.35</t>
  </si>
  <si>
    <t>500.700.40</t>
  </si>
  <si>
    <t>500.700.45</t>
  </si>
  <si>
    <t>500.700.60</t>
  </si>
  <si>
    <t>500.700.65</t>
  </si>
  <si>
    <t>510.000.00</t>
  </si>
  <si>
    <t>510</t>
  </si>
  <si>
    <t>SONSTIGE PERSONALKOSTEN</t>
  </si>
  <si>
    <t>ALTRI COSTI DI PERSONALE</t>
  </si>
  <si>
    <t>510.100.00</t>
  </si>
  <si>
    <t>510.100.10</t>
  </si>
  <si>
    <t>Compartecipazione al personale per att. Libero-prof. (intramoenia)</t>
  </si>
  <si>
    <t>510.150.00</t>
  </si>
  <si>
    <t>EXTERNES PERSONAL MIT PRIVATRECHTLICHEM VERTRAG</t>
  </si>
  <si>
    <t>PERSONALE ESTERNO CON CONTRATTO DI DIRITTO PRIVATO</t>
  </si>
  <si>
    <t>510.150.10</t>
  </si>
  <si>
    <t>510.150.11</t>
  </si>
  <si>
    <t>510.150.12</t>
  </si>
  <si>
    <t>510.150.13</t>
  </si>
  <si>
    <t>510.150.20</t>
  </si>
  <si>
    <t>510.160.00</t>
  </si>
  <si>
    <t>160</t>
  </si>
  <si>
    <t>230</t>
  </si>
  <si>
    <t>D)</t>
  </si>
  <si>
    <t>240</t>
  </si>
  <si>
    <t>Beiträge für laufende Ausgaben - von Region oder Autonomer Provinz für Anteil regionaler Gesundheitsfond</t>
  </si>
  <si>
    <t>Beiträge für laufende Ausgaben - außerhalb Fond</t>
  </si>
  <si>
    <t>Beiträge von Region oder Aut. Prov. (außerhalb Fond) - zusätzliche Bilanzmittel zur Deckung der WBS</t>
  </si>
  <si>
    <t>Beiträge von Region oder Aut. Prov. (außerhalb Fond) - sonstiges</t>
  </si>
  <si>
    <t>Beiträge von öffentlichen Sanitätsbetrieben (außerhalb Fond)</t>
  </si>
  <si>
    <t>Beiträge für laufende Ausgaben - für Forschung</t>
  </si>
  <si>
    <t>vom Gesundheitsministerium für laufende Forschung</t>
  </si>
  <si>
    <t>vom Gesundheitsministerium für zielgerichtete Forschung</t>
  </si>
  <si>
    <t>von der Region und anderen öffentlichen Subjekten</t>
  </si>
  <si>
    <t>von Privaten</t>
  </si>
  <si>
    <t>Beiträge für laufende Ausgaben - von Privaten</t>
  </si>
  <si>
    <t>Berichtigung Beiträge für laufende Ausgaben für Zuweisung an Investitionen</t>
  </si>
  <si>
    <t>Verwendung Mittel aus nicht verwendeten Anteilen verwendungsgebundener Beiträge vorhergehender Geschäftsjahre</t>
  </si>
  <si>
    <t>Kostenbeiträge, Rückerlangungen und Rückerstattungen</t>
  </si>
  <si>
    <t>470.800.16</t>
  </si>
  <si>
    <t>470.800.21</t>
  </si>
  <si>
    <t>470.800.26</t>
  </si>
  <si>
    <t>Nichtleitendes Personal des Sanitätsstellenplans</t>
  </si>
  <si>
    <t>Leitendes Personal der anderen Stellenpläne</t>
  </si>
  <si>
    <t>Nicht leitendes Personal der anderen Stellenpläne</t>
  </si>
  <si>
    <t>Verschiedene Aufwendungen der Gebarung</t>
  </si>
  <si>
    <t>Abschreibungen des immateriellen Anlagevermögens</t>
  </si>
  <si>
    <t>Abschreibungen der Gebäude</t>
  </si>
  <si>
    <t>Abschreibungen des sonstigen materiellen Anlagevermögens</t>
  </si>
  <si>
    <t>Abwertungen des Anlagevermögens und der Forderungen</t>
  </si>
  <si>
    <t>Rückstellungen</t>
  </si>
  <si>
    <t>Rückstellungen für Leistungsprämie</t>
  </si>
  <si>
    <t>Rückstellungen für nicht verwendete Anteile verwendungsgebundener Beiträge</t>
  </si>
  <si>
    <t>Summe B)</t>
  </si>
  <si>
    <t>DIFF. PRODUKTIONSWERT UND AUFWENDUNGEN FÜR DIE PROD. (A-B)</t>
  </si>
  <si>
    <t>Aktivzinsen und andere Finanzerträge</t>
  </si>
  <si>
    <t>Passivzinsen und andere Finanzaufwendungen</t>
  </si>
  <si>
    <t>Summe C)</t>
  </si>
  <si>
    <t>Summe D)</t>
  </si>
  <si>
    <t>Außerordentliche Erträge</t>
  </si>
  <si>
    <t>Veräußerungsgewinne</t>
  </si>
  <si>
    <t>Andere außerordentliche Erträge</t>
  </si>
  <si>
    <t>Außerordentliche Aufwendungen</t>
  </si>
  <si>
    <t>Veräußerungsverluste</t>
  </si>
  <si>
    <t>Andere außerordentliche Aufwendungen</t>
  </si>
  <si>
    <t>Summe E)</t>
  </si>
  <si>
    <t>JAHRESERGEBNIS VOR STEUERN  (A-B+C+D+E)</t>
  </si>
  <si>
    <t>STEUERN AUF DAS EINKOMMEN AUS DEM GESCHÄFTSJAHR</t>
  </si>
  <si>
    <t>Wertschöpfungssteuer für lohnabhängiges Personal</t>
  </si>
  <si>
    <t>Wertschöpfungssteuer für Mitarbeiter und dem lohnabhängigen Personal gleichgestelltes Personal</t>
  </si>
  <si>
    <t>Wertschöpfungssteuer für freiberufliche Tätigkeit (Intramoenia)</t>
  </si>
  <si>
    <t>Wertschöpfungssteuer auf wirtschaftliche Tätigkeit</t>
  </si>
  <si>
    <t>Zuweisungen an Rückstellungen für Steuern (Feststellungen, Erlasse, usw.)</t>
  </si>
  <si>
    <t>Summe Y)</t>
  </si>
  <si>
    <t>GEWINN (VERLUST) DES GESCHÄFTSJAHRES</t>
  </si>
  <si>
    <t xml:space="preserve">DESCRIZIONE ITALIANO </t>
  </si>
  <si>
    <t>BESCHREIBUNG DEUTSCH</t>
  </si>
  <si>
    <t>Codice informatico CE ministeriale</t>
  </si>
  <si>
    <t>PAY-BACK BEI ÜBERSCHREITUNG DER AUSGABENHÖCHSTGRENZE FÜR DIE PHARMAZEUTISCHE BETREUUNG AUF DEM TERRITORIUM</t>
  </si>
  <si>
    <t>A.5.E.1.1</t>
  </si>
  <si>
    <t>Pay-back per il superamento del tetto della spesa farmaceutica territoriale</t>
  </si>
  <si>
    <t>740.300.12</t>
  </si>
  <si>
    <t>PAY-BACK PER IL SUPERAMENTO DEL TETTO DELLA SPESA FARMACEUTICA OSPEDALIERA</t>
  </si>
  <si>
    <t>PAY-BACK BEI ÜBERSCHREITUNG DER AUSGABENHÖCHSTGRENZE FÜR DIE PHARMAZEUTISCHE BETREUUNG IM KRANKENHAUS</t>
  </si>
  <si>
    <t>A.5.E.1.2</t>
  </si>
  <si>
    <t>Pay-back per il superamento del tetto della spesa farmaceutica ospedaliera</t>
  </si>
  <si>
    <t>740.300.13</t>
  </si>
  <si>
    <t>PAY-BACK PER FARMACI SOTTOPOSTI A MONITORAGGIO AIFA</t>
  </si>
  <si>
    <t>PAY-BACK FÜR PHARMAZEUTISCHE PRODUKTE, DIE DER ÜBERWACHUNG DURCH DIE AIFA UNTERLIEGEN</t>
  </si>
  <si>
    <t>A.5.D.3</t>
  </si>
  <si>
    <t>Altri concorsi, recuperi e rimborsi da parte di altri soggetti pubblici</t>
  </si>
  <si>
    <t>RICAVI PER FORNITURE DI BENI</t>
  </si>
  <si>
    <t>A.5.D.2</t>
  </si>
  <si>
    <t>Rimborsi per acquisto beni da parte di altri soggetti pubblici</t>
  </si>
  <si>
    <t>RICAVI PER FORNITURE DI BENI AD ALTRI SOGGETTI</t>
  </si>
  <si>
    <t>E.1.B.1</t>
  </si>
  <si>
    <t>Proventi da donazioni e liberalità diverse</t>
  </si>
  <si>
    <t xml:space="preserve">LOCAZIONI ATTIVE  </t>
  </si>
  <si>
    <t>760.400.20</t>
  </si>
  <si>
    <t>LOCAZIONI ATTIVE  DA IMMOBILI DELLA PAB</t>
  </si>
  <si>
    <t>AKTIVMIETEN AUS IMMOBILIEN DES LANDES</t>
  </si>
  <si>
    <t>FINANZERTRÄGE AUS DEPOSITEN UND KASSAÜBERSCHÜSSEN</t>
  </si>
  <si>
    <t>C.1.B</t>
  </si>
  <si>
    <t>C.1.A</t>
  </si>
  <si>
    <t>Interessi attivi su c/tesoreria unica</t>
  </si>
  <si>
    <t>C.1.C</t>
  </si>
  <si>
    <t>C.2.A</t>
  </si>
  <si>
    <t>PROVENTI STRAORDINARI</t>
  </si>
  <si>
    <t>780.100.11</t>
  </si>
  <si>
    <t>Sopravvenienze attive v/terzi relative alla mobilità extraregionale</t>
  </si>
  <si>
    <t>780.100.12</t>
  </si>
  <si>
    <t>SOPRAVVENIENZE ATTIVE V/TERZI RELATIVE AL PERSONALE</t>
  </si>
  <si>
    <t>AUSSERORDENTLICHE ERTRÄGE GEGENÜBER DRITTEN BETREFFEND DAS PERSONAL</t>
  </si>
  <si>
    <t>Sopravvenienze attive v/terzi relative al personale</t>
  </si>
  <si>
    <t>780.100.13</t>
  </si>
  <si>
    <t>SOPRAVVENIENZE ATTIVE V/TERZI RELATIVE ALLE CONVENZIONI CON MEDICI DI BASE</t>
  </si>
  <si>
    <t>AUSSERORDENTLICHE ERTRÄGE GEGENÜBER DRITTEN BETREFFEND KONVENTIONEN FÜR GESUNDHEITLICHE GRUNDVERSORGUNG</t>
  </si>
  <si>
    <t>Dispositivi medici</t>
  </si>
  <si>
    <t>14</t>
  </si>
  <si>
    <t>16</t>
  </si>
  <si>
    <t>Prodotti chimici</t>
  </si>
  <si>
    <t>17</t>
  </si>
  <si>
    <t>Materiali e prodotti per uso veterinario</t>
  </si>
  <si>
    <t>18</t>
  </si>
  <si>
    <t>ACCANTONAMENTI AL FONDO ONERI PER ADEGUAMENTI TARIFFARI E PER RINNOVO CONVENZIONI</t>
  </si>
  <si>
    <t>535.650.10</t>
  </si>
  <si>
    <t>535.700.00</t>
  </si>
  <si>
    <t>ZUWEISUNGEN AN RÜCKSTELLUNGEN FÜR RISIKEN</t>
  </si>
  <si>
    <t xml:space="preserve">ACCANTONAMENTI AI FONDI RISCHI </t>
  </si>
  <si>
    <t>535.700.10</t>
  </si>
  <si>
    <t>ZUWEISUNGEN AN RÜCKSTELLUNGEN FÜR RISIKEN AUS STREITFÄLLEN, UND SCHIEDSSPRÜCHEN UND FÜR SCHADENERSATZ</t>
  </si>
  <si>
    <t>ACCANTONAMENTI AL FONDO RISCHI SU LITI, ARBITRAGGI E RISARCIMENTI</t>
  </si>
  <si>
    <t>Accantonamenti per cause civili ed oneri processuali</t>
  </si>
  <si>
    <t>535.700.20</t>
  </si>
  <si>
    <t>Accantonamenti per contenzioso personale dipendente</t>
  </si>
  <si>
    <t>535.700.90</t>
  </si>
  <si>
    <t>ZUWEISUNGEN AN SONSTIGEN RÜCKSTELLUNGEN FÜR RISIKEN</t>
  </si>
  <si>
    <t>ACCANTONAMENTI AD ALTRI FONDI RISCHI</t>
  </si>
  <si>
    <t>535.900.00</t>
  </si>
  <si>
    <t>ZUWEISUNGEN AN SONSTIGE RÜCKSTELLUNGEN</t>
  </si>
  <si>
    <t xml:space="preserve">ACCANTONAMENTI AD ALTRI FONDI </t>
  </si>
  <si>
    <t>535.900.90</t>
  </si>
  <si>
    <t>ACCANTONAMENTI AD ALTRI FONDI</t>
  </si>
  <si>
    <t>550.000.00</t>
  </si>
  <si>
    <t>FINANZAUFWAND</t>
  </si>
  <si>
    <t>ONERI FINANZIARI</t>
  </si>
  <si>
    <t>550.100.00</t>
  </si>
  <si>
    <t>INTERESSI PASSIVI PER ANTICIPAZIONI DI CASSA</t>
  </si>
  <si>
    <t>550.100.10</t>
  </si>
  <si>
    <t>27.5) (minus)Oneri finanziari (al netto proventi)</t>
  </si>
  <si>
    <t>550.200.00</t>
  </si>
  <si>
    <t>PASSIVZINSEN FÜR DARLEHEN</t>
  </si>
  <si>
    <t>INTERESSI PASSIVI SU MUTUI</t>
  </si>
  <si>
    <t>550.200.10</t>
  </si>
  <si>
    <t>Interessi passivi su mutui</t>
  </si>
  <si>
    <t>550.300.00</t>
  </si>
  <si>
    <t>INTERESSI PASSIVI SU ALTRE FORME DI CREDITO EX ART. 3 D.LGS. 502/92</t>
  </si>
  <si>
    <t>550.300.10</t>
  </si>
  <si>
    <t>Altri interessi passivi</t>
  </si>
  <si>
    <t>550.400.00</t>
  </si>
  <si>
    <t>01) Acq. Beni San.</t>
  </si>
  <si>
    <t>B.1.a</t>
  </si>
  <si>
    <t>300.150.00</t>
  </si>
  <si>
    <t>DIÄTPRODUKTE</t>
  </si>
  <si>
    <t xml:space="preserve">PRODOTTI DIETETICI </t>
  </si>
  <si>
    <t>300.150.10</t>
  </si>
  <si>
    <t>300.200.00</t>
  </si>
  <si>
    <t>MATERIALE PER LA PROFILASSI IGIENICO-SANITARIA</t>
  </si>
  <si>
    <t>300.600.00</t>
  </si>
  <si>
    <t>WERTSCHÖPFUNGSSTEUER BEDIENSTETES PERSONAL</t>
  </si>
  <si>
    <t>IRAP PERSONALE DIPENDENTE</t>
  </si>
  <si>
    <t>Y.1.A</t>
  </si>
  <si>
    <t>IRAP relativa a personale dipendente</t>
  </si>
  <si>
    <t>20) irap</t>
  </si>
  <si>
    <t>590.200.20</t>
  </si>
  <si>
    <t>IRAP relativa a collaboratori e personale assimilato a lavoro dipendente</t>
  </si>
  <si>
    <t>590.200.30</t>
  </si>
  <si>
    <t>WERTSCHÖFPUNGSSTEUER AUF WIRTSCHAFTLICHE TÄTIGKEIT</t>
  </si>
  <si>
    <t>IRAP SU ATTIVITÁ COMMERCIALI</t>
  </si>
  <si>
    <t>IRAP relativa ad attività commerciali</t>
  </si>
  <si>
    <t>590.200.40</t>
  </si>
  <si>
    <t>MATERIALI PER LA PULIZIA E DI CONVIVENZA</t>
  </si>
  <si>
    <t>310.300.00</t>
  </si>
  <si>
    <t>BRENNSTOFFE</t>
  </si>
  <si>
    <t>COMBUSTIBILI</t>
  </si>
  <si>
    <t>310.300.10</t>
  </si>
  <si>
    <t>METHAN - STADTGAS</t>
  </si>
  <si>
    <t>METANO - GAS DI CITTA'</t>
  </si>
  <si>
    <t>Combustibili, carburanti e lubrificanti</t>
  </si>
  <si>
    <t>310.300.90</t>
  </si>
  <si>
    <t>HEIZÖL UND ANDERE BRENNSTOFFE</t>
  </si>
  <si>
    <t>GASOLIO ED ALTRI COMBUSTIBILI</t>
  </si>
  <si>
    <t>310.400.00</t>
  </si>
  <si>
    <t>TREIB- UND SCHMIERSTOFFE</t>
  </si>
  <si>
    <t>CARBURANTI E LUBRIFICANTI</t>
  </si>
  <si>
    <t>310.400.10</t>
  </si>
  <si>
    <t>310.500.00</t>
  </si>
  <si>
    <t>CANCELLERIA, STAMPATI E MATERIALI DI CONSUMO PER L'INFORMATICA</t>
  </si>
  <si>
    <t>310.500.10</t>
  </si>
  <si>
    <t>Supporti informatici e cancelleria</t>
  </si>
  <si>
    <t>310.900.00</t>
  </si>
  <si>
    <t>ACQUISTI ALTRI BENI NON SANITARI</t>
  </si>
  <si>
    <t>310.900.10</t>
  </si>
  <si>
    <t>320.000.00</t>
  </si>
  <si>
    <t>320</t>
  </si>
  <si>
    <t>320.100.00</t>
  </si>
  <si>
    <t>MATERIAL UND ZUBEHÖR FÜR INSTANDHALTUNG VON UNBEWEGLICHEN GÜTERN</t>
  </si>
  <si>
    <t>MATERIALI ED ACCESSORI PER MANUTENZIONE DI IMMOBILI</t>
  </si>
  <si>
    <t>320.100.10</t>
  </si>
  <si>
    <t>B.1.B.5</t>
  </si>
  <si>
    <t>Materiale per la manutenzione</t>
  </si>
  <si>
    <t>320.200.00</t>
  </si>
  <si>
    <t>500.600.41</t>
  </si>
  <si>
    <t>500.700.11</t>
  </si>
  <si>
    <t>500.700.16</t>
  </si>
  <si>
    <t>500.700.21</t>
  </si>
  <si>
    <t>500.700.26</t>
  </si>
  <si>
    <t>500.700.31</t>
  </si>
  <si>
    <t>470.800.56</t>
  </si>
  <si>
    <t>56</t>
  </si>
  <si>
    <t>470.800.61</t>
  </si>
  <si>
    <t>360.300.00</t>
  </si>
  <si>
    <t>CONVENZIONI PER ASSISTENZA GUARDIA MEDICA FESTIVA E NOTTURNA</t>
  </si>
  <si>
    <t>360.300.10</t>
  </si>
  <si>
    <t>COMPENSI - ASSISTENZA GUARDIA MEDICA FESTIVA E NOTTURNA</t>
  </si>
  <si>
    <t>360.300.20</t>
  </si>
  <si>
    <t>ONERI SOCIALI - ASSISTENZA GUARDIA MEDICA FESTIVA E NOTTURNA</t>
  </si>
  <si>
    <t>360.300.30</t>
  </si>
  <si>
    <t>PREMI ASSICURATIVI MALATTIA - ASSISTENZA GUARDIA MEDICA FESTIVA E NOTTURNA</t>
  </si>
  <si>
    <t>360.400.00</t>
  </si>
  <si>
    <t>KONVENTIONEN ALLGEMEIN-ÄRZTLICHER URLAUBSDIENST</t>
  </si>
  <si>
    <t>CONVENZIONI PER ASSISTENZA GUARDIA MEDICA TURISTICA</t>
  </si>
  <si>
    <t>360.400.10</t>
  </si>
  <si>
    <t>VERGÜTUNGEN - KONVENTIONEN ALLGEMEIN-ÄRZTLICHER URLAUBSDIENST</t>
  </si>
  <si>
    <t>COMPENSI - ASSISTENZA GUARDIA MEDICA TURISTICA</t>
  </si>
  <si>
    <t>360.400.20</t>
  </si>
  <si>
    <t>SOZIALABGABEN -  KONVENTIONEN ALLGEMEIN-ÄRZTLICHER URLAUBSDIENST</t>
  </si>
  <si>
    <t>ONERI SOCIALI - ASSISTENZA GUARDIA MEDICA TURISTICA</t>
  </si>
  <si>
    <t>360.400.30</t>
  </si>
  <si>
    <t>KRANKENVERSICHERUNGSPRÄMIEN - KONVENTIONEN ALLGEMEIN-ÄRZTLICHER URLAUBSDIENST</t>
  </si>
  <si>
    <t>PREMI ASSICURATIVI MALATTIA - ASSISTENZA GUARDIA MEDICA TURISTICA</t>
  </si>
  <si>
    <t>360.900.00</t>
  </si>
  <si>
    <t>ALTRE PRESTAZIONI PER ASSISTENZA SANITARIA DI BASE</t>
  </si>
  <si>
    <t>360.900.10</t>
  </si>
  <si>
    <t>SONSTIGE LEISTUNGEN FÜR GESUNDHEITLICHE GRUNDVERSORGUNG</t>
  </si>
  <si>
    <t>B.2.A.1.1.D</t>
  </si>
  <si>
    <t>Altro (medicina dei servizi, psicologi, medici 118, ecc)</t>
  </si>
  <si>
    <t>370.000.00</t>
  </si>
  <si>
    <t>370</t>
  </si>
  <si>
    <t>KONVENTIONEN FÜR PHARMAZEUTISCHE BETREUUNG</t>
  </si>
  <si>
    <t>CONVENZIONI PER ASSISTENZA FARMACEUTICA</t>
  </si>
  <si>
    <t>370.100.00</t>
  </si>
  <si>
    <t>370.100.10</t>
  </si>
  <si>
    <t>da convenzione</t>
  </si>
  <si>
    <t>09) Ass. Farmac.</t>
  </si>
  <si>
    <t>B.2.c</t>
  </si>
  <si>
    <t>370.100.20</t>
  </si>
  <si>
    <t>370.100.30</t>
  </si>
  <si>
    <t>BEITRAG GEMÄSS ART. 20 DPR 94/89</t>
  </si>
  <si>
    <t>CONTRIBUTO EX ART. 20 DPR 94/89</t>
  </si>
  <si>
    <t>380.000.00</t>
  </si>
  <si>
    <t>380</t>
  </si>
  <si>
    <t>KONVENTIONEN FÜR INTERNE FACHÄRZTLICHE BETREUUNG</t>
  </si>
  <si>
    <t>CONVENZIONI SANITARIE PER ASSISTENZA SPECIALISTICA INTERNA</t>
  </si>
  <si>
    <t>380.100.00</t>
  </si>
  <si>
    <t>380.100.10</t>
  </si>
  <si>
    <t>400.000.00</t>
  </si>
  <si>
    <t>400.100.00</t>
  </si>
  <si>
    <t>400.100.10</t>
  </si>
  <si>
    <t>14) Acq. Altre prest. sanitarie</t>
  </si>
  <si>
    <t>400.200.00</t>
  </si>
  <si>
    <t>400.200.10</t>
  </si>
  <si>
    <t>400.300.00</t>
  </si>
  <si>
    <t>400.400.00</t>
  </si>
  <si>
    <t>400.500.00</t>
  </si>
  <si>
    <t>400.500.10</t>
  </si>
  <si>
    <t>13) Acq. Prest. san. - case di riposo</t>
  </si>
  <si>
    <t>400.500.20</t>
  </si>
  <si>
    <t>700</t>
  </si>
  <si>
    <t>800</t>
  </si>
  <si>
    <t>30</t>
  </si>
  <si>
    <t>61</t>
  </si>
  <si>
    <t>Insussistenze passive v/terzi relative all'acquisto prestaz. sanitarie da operatori accreditati</t>
  </si>
  <si>
    <t>560.200.16</t>
  </si>
  <si>
    <t>AKTIVSCHWUND BETREFFEND DIE ANKÄUFE VON GÜTERN UND DIENSTLEISTUNGEN</t>
  </si>
  <si>
    <t>Insussistenze passive v/terzi relative all'acquisto di beni e servizi</t>
  </si>
  <si>
    <t>560.200.17</t>
  </si>
  <si>
    <t>ALTRE INSUSSISTENZE DELL'ATTIVO</t>
  </si>
  <si>
    <t>SONSTIGER AKTIVSCHWUND</t>
  </si>
  <si>
    <t>Altre insussistenze passive v/terzi</t>
  </si>
  <si>
    <t>560.250.00</t>
  </si>
  <si>
    <t>ONERI TRIBUTARI DA ESERCIZI PRECEDENTI</t>
  </si>
  <si>
    <t>STEUERABGABEN AUS VERGANGENEN GESCHÄFTSJAHREN</t>
  </si>
  <si>
    <t>560.250.10</t>
  </si>
  <si>
    <t>E.2.B.1</t>
  </si>
  <si>
    <t>Oneri tributari da esercizi precedenti</t>
  </si>
  <si>
    <t>C.4.B</t>
  </si>
  <si>
    <t xml:space="preserve"> Svalutazioni</t>
  </si>
  <si>
    <t xml:space="preserve">IRES </t>
  </si>
  <si>
    <t xml:space="preserve"> IRES </t>
  </si>
  <si>
    <t>IRAP COLLABORATORI E PERSONALE ASSIMILATO AL LAVORO DIPENDENTE E ATTIVITÀ LIBERO PROFESSIONALE OCCASIONALE</t>
  </si>
  <si>
    <t>WERTSCHÖPFUNGSSTEUER FÜR MITARBEITER UND DEM LOHNABHÄNGIGEN PERSONAL GLEICHGESTELLTES PERSONAL SOWIE FÜR GELEGENTLICHE FREIBERUFLICHE TÄTIGKEIT</t>
  </si>
  <si>
    <t>Y.1.B</t>
  </si>
  <si>
    <t>Y.1.D</t>
  </si>
  <si>
    <t>IRAP relativa ad attività commerciale</t>
  </si>
  <si>
    <t>IRAP LIBERA PROFESSIONE IN REGIME DI INTRAMOENIA</t>
  </si>
  <si>
    <t>WERTSCHÖPFUNGSSTEUER FÜR FREIBERUFLICHE INTRAMOENIA-TÄTIGKEIT</t>
  </si>
  <si>
    <t>Y.1.C</t>
  </si>
  <si>
    <t>B.9.A</t>
  </si>
  <si>
    <t>Imposte e tasse (escluso IRAP e IRES)</t>
  </si>
  <si>
    <t>595.000.00</t>
  </si>
  <si>
    <t>595</t>
  </si>
  <si>
    <t>PERDITE SU CREDITI</t>
  </si>
  <si>
    <t>FORDERUNGSVERLUSTE</t>
  </si>
  <si>
    <t>595.100.00</t>
  </si>
  <si>
    <t>595.100.10</t>
  </si>
  <si>
    <t>B.9.B</t>
  </si>
  <si>
    <t>Perdite su crediti</t>
  </si>
  <si>
    <t>700.100.20</t>
  </si>
  <si>
    <t>480.700.11</t>
  </si>
  <si>
    <t>480.700.16</t>
  </si>
  <si>
    <t>480.700.21</t>
  </si>
  <si>
    <t>480.700.26</t>
  </si>
  <si>
    <t>480.700.31</t>
  </si>
  <si>
    <t>500.700.36</t>
  </si>
  <si>
    <t>500.700.41</t>
  </si>
  <si>
    <t>500.700.46</t>
  </si>
  <si>
    <t>500.700.61</t>
  </si>
  <si>
    <t>500.700.66</t>
  </si>
  <si>
    <t>COMPARTECIPAZIONI A PERSONALE  PER ATTIVITÀ LIBERO-PROFESSIONALI</t>
  </si>
  <si>
    <t>510.100.05</t>
  </si>
  <si>
    <t>BETEILIGUNGEN AN DAS PERSONAL FÜR FREIBERUFLICHE LEISTUNGEN - KRANKENHAUSBEREICH</t>
  </si>
  <si>
    <t>B.2.A.13.1</t>
  </si>
  <si>
    <t>Compartecipazione al personale per att. libero professionale intramoenia- Area ospedaliera</t>
  </si>
  <si>
    <t>BETEILIGUNGEN AN DAS PERSONAL FÜR FREIBERUFLICHE LEISTUNGEN - FACHARZTBEREICH</t>
  </si>
  <si>
    <t>B.2.A.13.2</t>
  </si>
  <si>
    <t>Compartecipazione al personale per att. libero professionale intramoenia- Area specialistica</t>
  </si>
  <si>
    <t>510.100.20</t>
  </si>
  <si>
    <t>BETEILIGUNGEN AN DAS PERSONAL FÜR FREIBERUFLICHE LEISTUNGEN - BERATUNGEN (GEM. EX-ART. 55 ABS.1 BUCHST. C), D) UND GEM EX-ART. 57-58)</t>
  </si>
  <si>
    <t>B.2.A.13.4</t>
  </si>
  <si>
    <t>Compartecipazione al personale per att. libero professionale intramoenia - Consulenze (ex art. 55 c.1 lett. c), d) ed ex art. 57-58)</t>
  </si>
  <si>
    <t>510.100.40</t>
  </si>
  <si>
    <t>CANONI DI LEASING APPARECCHIATURE NON SANITARIE</t>
  </si>
  <si>
    <t>Canoni di leasing - area non sanitaria</t>
  </si>
  <si>
    <t>430.500.30</t>
  </si>
  <si>
    <t>RATEN FÜR LEASING VON KRAFTFAHRZEUGEN</t>
  </si>
  <si>
    <t>CANONI DI LEASING AUTOMEZZI</t>
  </si>
  <si>
    <t>430.500.40</t>
  </si>
  <si>
    <t>LEASINGRATEN FÜR ANDERE GÜTER</t>
  </si>
  <si>
    <t>CANONI DI LEASING ALTRI BENI</t>
  </si>
  <si>
    <t>430.900.00</t>
  </si>
  <si>
    <t>SONSTIGE KOSTEN FÜR DIE NUTZUNG VON GÜTERN DRITTER</t>
  </si>
  <si>
    <t>ALTRI COSTI PER GODIMENTO BENI DI TERZI</t>
  </si>
  <si>
    <t>430.900.10</t>
  </si>
  <si>
    <t>440.000.00</t>
  </si>
  <si>
    <t>440</t>
  </si>
  <si>
    <t>VERGÜTUNGEN FÜR LEITENDE ORGANE</t>
  </si>
  <si>
    <t>COMPENSI AGLI ORGANI DIRETTIVI</t>
  </si>
  <si>
    <t>440.100.00</t>
  </si>
  <si>
    <t>440.100.10</t>
  </si>
  <si>
    <t>ENTSCHÄDIGUNG - LEITUNGSORGANE</t>
  </si>
  <si>
    <t>INDENNITA' - ORGANI DIRETTIVI</t>
  </si>
  <si>
    <t>Indennità, rimborso spese e oneri sociali per gli Organi Direttivi e Collegio Sindacale</t>
  </si>
  <si>
    <t>07) Costi gen. Oneri div. Gesti</t>
  </si>
  <si>
    <t>B.5</t>
  </si>
  <si>
    <t>440.100.20</t>
  </si>
  <si>
    <t>RÜCKERSTATTUNG VON AUSGABEN - LEITUNGSORGANE</t>
  </si>
  <si>
    <t>RIMBORSO SPESE - ORGANI DIRETTIVI</t>
  </si>
  <si>
    <t>440.100.30</t>
  </si>
  <si>
    <t>SOZIALABGABEN - LEITUNGSORGANE</t>
  </si>
  <si>
    <t>ONERI SOCIALI - ORGANI DIRETTIVI</t>
  </si>
  <si>
    <t>440.200.00</t>
  </si>
  <si>
    <t>ACCANTONAMENTI PER ALTRI ONERI DA LIQUIDARE - ORGANI DIRETTIVI</t>
  </si>
  <si>
    <t>440.200.10</t>
  </si>
  <si>
    <t>Altri accantonamenti</t>
  </si>
  <si>
    <t>450.000.00</t>
  </si>
  <si>
    <t>450.100.00</t>
  </si>
  <si>
    <t>450.100.10</t>
  </si>
  <si>
    <t>450.100.20</t>
  </si>
  <si>
    <t>450.100.30</t>
  </si>
  <si>
    <t>450.200.00</t>
  </si>
  <si>
    <t>450.200.10</t>
  </si>
  <si>
    <t>460.000.00</t>
  </si>
  <si>
    <t>460</t>
  </si>
  <si>
    <t>ALLGEMEINE UND VERWALTUNGSKOSTEN</t>
  </si>
  <si>
    <t>COSTI GENERALI ED AMMINISTRATIVI</t>
  </si>
  <si>
    <t>460.100.00</t>
  </si>
  <si>
    <t>SITZUNGSGELDER UND RÜCKERSTATTUNG VON KOSTEN FÜR DIE MITGLIEDER VON VERSCHIEDENEN KOMMISSIONEN</t>
  </si>
  <si>
    <t>GETTONI DI PRESENZA E RIMBORSO COSTI AI MEMBRI DI COMMISSIONI VARIE</t>
  </si>
  <si>
    <t>460.100.10</t>
  </si>
  <si>
    <t>Altri oneri diversi di gestione</t>
  </si>
  <si>
    <t>460.150.00</t>
  </si>
  <si>
    <t>REPRÄSENTATIONSKOSTEN</t>
  </si>
  <si>
    <t>COSTI DI RAPPRESENTANZA</t>
  </si>
  <si>
    <t>460.150.10</t>
  </si>
  <si>
    <t>460.200.00</t>
  </si>
  <si>
    <t>VERÖFFENTLICHUNGEN UND VERANSTALTUNGEN</t>
  </si>
  <si>
    <t>PUBBLICITA' E MANIFESTAZIONI</t>
  </si>
  <si>
    <t>460.200.10</t>
  </si>
  <si>
    <t>VERÖFFENTLICHUNGEN UND ANZEIGEN</t>
  </si>
  <si>
    <t>PUBBLICITA' ED INSERZIONI</t>
  </si>
  <si>
    <t>B.2.B.1.12.C</t>
  </si>
  <si>
    <t>310</t>
  </si>
  <si>
    <t>150</t>
  </si>
  <si>
    <t>470.100.40</t>
  </si>
  <si>
    <t>470.100.50</t>
  </si>
  <si>
    <t>470.100.60</t>
  </si>
  <si>
    <t>470.200.00</t>
  </si>
  <si>
    <t>ZUSÄTZLICHE BEZÜGE - PERSONAL DES SANITÄTSSTELLENPLANS</t>
  </si>
  <si>
    <t>COMPETENZE ACCESSORIE - PERSONALE RUOLO SANITARIO</t>
  </si>
  <si>
    <t>470.200.10</t>
  </si>
  <si>
    <t>470.200.20</t>
  </si>
  <si>
    <t>470.200.30</t>
  </si>
  <si>
    <t>470.300.00</t>
  </si>
  <si>
    <t>STATIONÄRE UND TEILSTATIONÄRE REHABILITATIONSBETREUUNG IN EINRICHTUNGEN GEMÄSS ART. 26 G. 833/78 VON PRIVATEN DES LANDES</t>
  </si>
  <si>
    <t>B.2.A.4.4</t>
  </si>
  <si>
    <t>400.200.20</t>
  </si>
  <si>
    <t>STATIONÄRE UND TEILSTATIONÄRE REHABILITATIONSBETREUUNG IN EINRICHTUNGEN GEMÄSS ART. 26 G. 833/78 VON PRIVATEN AUSSERHALB DES LANDES</t>
  </si>
  <si>
    <t>B.2.A.4.5</t>
  </si>
  <si>
    <t>da privato ( extraregionale)</t>
  </si>
  <si>
    <t>B.2.A.4.3</t>
  </si>
  <si>
    <t>da pubblico (Extraregione) non soggetti a compensazione</t>
  </si>
  <si>
    <t>B.2.A.12.4</t>
  </si>
  <si>
    <t>B.2.A.12.5</t>
  </si>
  <si>
    <t>da privato (extraregionale)</t>
  </si>
  <si>
    <t>B.2.A.8.4</t>
  </si>
  <si>
    <t>B.2.A.8.5</t>
  </si>
  <si>
    <t>B.2.A.12.2</t>
  </si>
  <si>
    <t>da pubblico (Altri soggetti pubbl. della regione)</t>
  </si>
  <si>
    <t>400.500.15</t>
  </si>
  <si>
    <t>Prestazioni di psichiatria non soggetta a compensazione (resid. e semiresid.)</t>
  </si>
  <si>
    <t xml:space="preserve">PRESTAZIONI DI RICOVERO AD ALTRI SOGGETTI PUBBLICI </t>
  </si>
  <si>
    <t>A.4.A.2</t>
  </si>
  <si>
    <t xml:space="preserve">Ricavi per prestaz. sanitarie e sociosanitarie a rilevanza sanitaria erogate ad altri soggetti pubblici </t>
  </si>
  <si>
    <t>PRESTAZIONI DI RICOVERO AD AZIENDE SANITARIE E CASSE MUTUA ESTERE (FATTURATE DIRETTAMENTE)</t>
  </si>
  <si>
    <t>Altre prestazioni sanitarie e sociosanitarie a rilevanza sanitaria - Mobilità attiva Internazionale</t>
  </si>
  <si>
    <t>Ricavi per prestazioni sanitarie e sociosanitarie a rilevanza sanitaria erogate a privati</t>
  </si>
  <si>
    <t>A.4.c</t>
  </si>
  <si>
    <t>720.200.22</t>
  </si>
  <si>
    <t>A.4.A.3.6</t>
  </si>
  <si>
    <t>Prestazioni servizi farmaceutica convenzionata Extraregione</t>
  </si>
  <si>
    <t>720.200.23</t>
  </si>
  <si>
    <t>A.4.A.3.5</t>
  </si>
  <si>
    <t>Prestazioni servizi MMG, PLS, Contin. assistenziale Extraregione</t>
  </si>
  <si>
    <t>720.200.24</t>
  </si>
  <si>
    <t>A.4.A.3.2</t>
  </si>
  <si>
    <t>720.200.25</t>
  </si>
  <si>
    <t>A.4.A.3.7</t>
  </si>
  <si>
    <t>Prestazioni termali Extraregione</t>
  </si>
  <si>
    <t>720.200.26</t>
  </si>
  <si>
    <t>A.4.A.3.4</t>
  </si>
  <si>
    <t>B.2.A.5.2</t>
  </si>
  <si>
    <t>400.700.15</t>
  </si>
  <si>
    <t xml:space="preserve">RIMBORSI A FARMACIE PRIVATE ED ESERCIZI COMMERCIALI PER PRESIDI SANITARI </t>
  </si>
  <si>
    <t>B.2.A.5.4</t>
  </si>
  <si>
    <t>400.700.25</t>
  </si>
  <si>
    <t>RÜCKERSTATTUNGEN AN ÖFFENTLICHE APOTHEKEN FÜR GALENIKA</t>
  </si>
  <si>
    <t>400.700.35</t>
  </si>
  <si>
    <t xml:space="preserve">RIMBORSI A FARMACIE PRIVATE ED ESERCIZI COMMERCIALI PER GALENICI </t>
  </si>
  <si>
    <t xml:space="preserve">RIMBORSI A FARMACIE PUBBLICHE PER PRODOTTI DIETETICI </t>
  </si>
  <si>
    <t>RÜCKERSTATTUNGEN AN ÖFFENTLICHE APOTHEKEN FÜR DIÄTPRODUKTE</t>
  </si>
  <si>
    <t>400.700.45</t>
  </si>
  <si>
    <t>Accantonamenti per quote inutilizzate contributi da soggetti pubblici per ricerca</t>
  </si>
  <si>
    <t>535.800.40</t>
  </si>
  <si>
    <t>ACCANTONAMENTI PER QUOTE INUTILIZZATE DEI CONTRIBUTI VINCOLATI DA PRIVATI</t>
  </si>
  <si>
    <t>ZUWEISUNGEN AN RÜCKSTELLUNGEN FÜR NICHT VERWENDETE ANTEILE VON ZWECKGEBUNDENEN BEITRÄGEN VON PRIVATEN</t>
  </si>
  <si>
    <t>Accantonamenti per quote inutilizzate contributi vincolati da privati</t>
  </si>
  <si>
    <t>ACCANTONAMENTI PER INTERESSI DI MORA</t>
  </si>
  <si>
    <t>ZUWEISUNG AN RÜCKSTELLUNGEN FÜR VERZUGSZINSEN</t>
  </si>
  <si>
    <t>11</t>
  </si>
  <si>
    <t>31</t>
  </si>
  <si>
    <t>32</t>
  </si>
  <si>
    <t>CONTO  ECONOMICO</t>
  </si>
  <si>
    <t>Importo</t>
  </si>
  <si>
    <t>1)</t>
  </si>
  <si>
    <t>Contributi in c/esercizio</t>
  </si>
  <si>
    <t>a)</t>
  </si>
  <si>
    <t>Contributi in c/esercizio - da Regione o Provincia Autonoma per quota F.S. regionale</t>
  </si>
  <si>
    <t>b)</t>
  </si>
  <si>
    <t>Contributi in c/esercizio - extra fondo</t>
  </si>
  <si>
    <t>A.1.b.1</t>
  </si>
  <si>
    <t>Contributi da Regione o Prov. Aut. (extra fondo) - vincolati</t>
  </si>
  <si>
    <t>A.1.b.2</t>
  </si>
  <si>
    <t>2)</t>
  </si>
  <si>
    <t>Contributi da Regione o Prov. Aut. (extra fondo) - Risorse aggiuntive da bilancio a titolo di copertura LEA</t>
  </si>
  <si>
    <t>A.1.b.3</t>
  </si>
  <si>
    <t>3)</t>
  </si>
  <si>
    <t>Contributi da Regione o Prov. Aut. (extra fondo) - Risorse aggiuntive da bilancio a titolo di copertura extra LEA</t>
  </si>
  <si>
    <t>A.1.b.4</t>
  </si>
  <si>
    <t>4)</t>
  </si>
  <si>
    <t>Contributi da Regione o Prov. Aut. (extra fondo) - altro</t>
  </si>
  <si>
    <t>250</t>
  </si>
  <si>
    <t>350</t>
  </si>
  <si>
    <t>Consulenze, collaborazioni, interinale, altre prestazioni di lavoro sanitarie e sociosanitarie</t>
  </si>
  <si>
    <t>B.2.p</t>
  </si>
  <si>
    <t>p)</t>
  </si>
  <si>
    <t>Altri servizi sanitari e sociosanitari a rilevanza sanitaria</t>
  </si>
  <si>
    <t>B.2.q</t>
  </si>
  <si>
    <t>q)</t>
  </si>
  <si>
    <t>Costi per differenziale Tariffe TUC</t>
  </si>
  <si>
    <t>Acquisti di servizi non sanitari</t>
  </si>
  <si>
    <t>B.3.a</t>
  </si>
  <si>
    <t>Servizi non sanitari</t>
  </si>
  <si>
    <t>B.3.b</t>
  </si>
  <si>
    <r>
      <t>Consulenze, collaborazioni, interinale, altre prestazioni di lavoro non sanitarie</t>
    </r>
    <r>
      <rPr>
        <sz val="10"/>
        <color indexed="10"/>
        <rFont val="Verdana"/>
        <family val="2"/>
      </rPr>
      <t xml:space="preserve"> </t>
    </r>
  </si>
  <si>
    <t>B.3.c</t>
  </si>
  <si>
    <t>Formazione</t>
  </si>
  <si>
    <t>B.4</t>
  </si>
  <si>
    <t>Manutenzione e riparazione</t>
  </si>
  <si>
    <t>Personale dirigente medico</t>
  </si>
  <si>
    <t>Personale dirigente ruolo sanitario non medico</t>
  </si>
  <si>
    <t>Personale comparto ruolo sanitario</t>
  </si>
  <si>
    <t>Personale dirigente altri ruoli</t>
  </si>
  <si>
    <t>B.6.e</t>
  </si>
  <si>
    <t>Personale comparto altri ruoli</t>
  </si>
  <si>
    <t>Oneri diversi di gestione</t>
  </si>
  <si>
    <t>B.8.a</t>
  </si>
  <si>
    <t>Ammortamenti immobilizzazioni immateriali</t>
  </si>
  <si>
    <t>B.8.b</t>
  </si>
  <si>
    <t>Ammortamenti dei Fabbricati</t>
  </si>
  <si>
    <t>B.8.c</t>
  </si>
  <si>
    <t>Svalutazione delle immobilizzazioni e dei crediti</t>
  </si>
  <si>
    <t>10)</t>
  </si>
  <si>
    <t>B.10.a</t>
  </si>
  <si>
    <t>Variazione delle rimanenze sanitarie</t>
  </si>
  <si>
    <t>B.10.b</t>
  </si>
  <si>
    <t>Variazione delle rimanenze non sanitarie</t>
  </si>
  <si>
    <t>11)</t>
  </si>
  <si>
    <t>Accantonamenti</t>
  </si>
  <si>
    <t>B.11.a</t>
  </si>
  <si>
    <t>B.11.b</t>
  </si>
  <si>
    <t xml:space="preserve">Accantonamenti per premio operosità </t>
  </si>
  <si>
    <t>B.11.c</t>
  </si>
  <si>
    <t>Accantonamenti per quote inutilizzate di contributi vincolati</t>
  </si>
  <si>
    <t>B.11.d</t>
  </si>
  <si>
    <t>Totale B)</t>
  </si>
  <si>
    <t>DIFF. TRA VALORE E COSTI DELLA PRODUZIONE (A-B)</t>
  </si>
  <si>
    <t>C.1</t>
  </si>
  <si>
    <t>Interessi attivi ed altri proventi finanziari</t>
  </si>
  <si>
    <t>C.2</t>
  </si>
  <si>
    <t>Interessi passivi ed altri oneri finanziari</t>
  </si>
  <si>
    <t>Totale C)</t>
  </si>
  <si>
    <t>Totale D)</t>
  </si>
  <si>
    <t>Proventi straordinari</t>
  </si>
  <si>
    <t>Oneri straordinari</t>
  </si>
  <si>
    <t>Totale E)</t>
  </si>
  <si>
    <t>RISULTATO PRIMA DELLE IMPOSTE (A-B+C+D+E)</t>
  </si>
  <si>
    <t>Y)</t>
  </si>
  <si>
    <t>IMPOSTE SUL REDDITO DELL'ESERCIZIO</t>
  </si>
  <si>
    <t>Y.1.a</t>
  </si>
  <si>
    <t>Y.1.b</t>
  </si>
  <si>
    <t>Y.1.c</t>
  </si>
  <si>
    <t>Y.1.d</t>
  </si>
  <si>
    <t>Y.2</t>
  </si>
  <si>
    <t>Accantonamento a fondo imposte (accertamenti, condoni, ecc.)</t>
  </si>
  <si>
    <t>Totale Y)</t>
  </si>
  <si>
    <t>Betrag</t>
  </si>
  <si>
    <t>470.700.31</t>
  </si>
  <si>
    <t>470.700.41</t>
  </si>
  <si>
    <t>470.700.51</t>
  </si>
  <si>
    <t>470.700.61</t>
  </si>
  <si>
    <t>470.800.11</t>
  </si>
  <si>
    <t>ERLÖSE AUS TIERÄRZTLICHEN LEISTUNGEN BEREICH B FÜR PRIVATE</t>
  </si>
  <si>
    <t>720.600.25</t>
  </si>
  <si>
    <t>RICAVI PER PRESTAZIONI VETERINARIE AREA B EROGATE A SOGGETTI PUBBLICI</t>
  </si>
  <si>
    <t>ERLÖSE AUS TIERÄRZTLICHEN LEISTUNGEN BEREICH B FÜR ÖFFENTLICHE EINRICHTUNGEN</t>
  </si>
  <si>
    <t>720.700.05</t>
  </si>
  <si>
    <t>RICAVI PER PRESTAZIONI LIBERO-PROFESSIONALI- AREA OSPEDALIERA</t>
  </si>
  <si>
    <t>ERLÖSE AUS FREIBERUFLICHER TÄTIGKEIT  -KRANKENHAUSBEREICH</t>
  </si>
  <si>
    <t>A.4.D.1</t>
  </si>
  <si>
    <t>Ricavi per prestazioni sanitarie intramoenia - Area ospedaliera</t>
  </si>
  <si>
    <t>A.4.b</t>
  </si>
  <si>
    <t>RICAVI PER PRESTAZIONI LIBERO-PROFESSIONALI- AREA SPECIALISTICA</t>
  </si>
  <si>
    <t>ERLÖSE AUS FREIBERUFLICHER TÄTIGKEIT - FACHÄRZTLICHER BEREICH</t>
  </si>
  <si>
    <t>A.4.D.2</t>
  </si>
  <si>
    <t>720.700.20</t>
  </si>
  <si>
    <t>RICAVI PER PRESTAZIONI LIBERO-PROFESSIONALI CONSULENZE (EX ART. 55 C.1 LETT. C), D) ED EX ART. 57-58)</t>
  </si>
  <si>
    <t>ERLÖSE AUS FREIBERUFLICHER TÄTIGKEIT - BERATUNGEN (GEM. EX-ART. 55 ABS.1 BUCHST. C), D) UND GEM. EX-ART. 57-58)</t>
  </si>
  <si>
    <t>A.4.D.4</t>
  </si>
  <si>
    <t>Ricavi per prestazioni sanitarie intramoenia - Consulenze (ex art. 55 c.1 lett. c), d) ed ex Art. 57-58)</t>
  </si>
  <si>
    <t>720.700.40</t>
  </si>
  <si>
    <t>RICAVI PER PRESTAZIONI LIBERO-PROFESSIONALI ALTRO</t>
  </si>
  <si>
    <t>ERLÖSE AUS FREIBERUFLICHER TÄTIGKEIT - SONSTIGES</t>
  </si>
  <si>
    <t>A.4.D.6</t>
  </si>
  <si>
    <t>Ricavi per prestazioni sanitarie intramoenia - Altro</t>
  </si>
  <si>
    <t>A.6.A</t>
  </si>
  <si>
    <t>Compartecipazione alla spesa per prestazioni sanitarie - Ticket sulle prestazioni di specialistica ambulatoriale</t>
  </si>
  <si>
    <t>A.6.B</t>
  </si>
  <si>
    <t>A.6.C</t>
  </si>
  <si>
    <t>Compartecipazione alla spesa per prestazioni sanitarie (Ticket) - Altro</t>
  </si>
  <si>
    <t>A.5.E.2</t>
  </si>
  <si>
    <t>Altri concorsi, recuperi e rimborsi da privati</t>
  </si>
  <si>
    <t>740.200.05</t>
  </si>
  <si>
    <t>RIMBORSI ASSICURATIVI</t>
  </si>
  <si>
    <t>VERSICHERUNGSRÜCKERSTATTUNGEN</t>
  </si>
  <si>
    <t>A.5.A</t>
  </si>
  <si>
    <t>Rimborsi assicurativi</t>
  </si>
  <si>
    <t>A.9.B</t>
  </si>
  <si>
    <t>Fitti attivi ed altri proventi da attività immobiliari</t>
  </si>
  <si>
    <t>740.200.61</t>
  </si>
  <si>
    <t>RIMBORSO DEGLI ONERI STIPENDIALI DEL PERSONALE DIPENDENTE DELL'AZIENDA IN POSIZIONE DI COMANDO PRESSO LA PAB</t>
  </si>
  <si>
    <t>RÜCKZAHLUNG FÜR LOHNABHÄNGIGES AN DAS LAND ABGEORDNETES PERSONAL DES SANITÄTSBETRIEBES</t>
  </si>
  <si>
    <t>A.5.B.1</t>
  </si>
  <si>
    <t>Rimborso degli oneri stipendiali del personale dipendente dell'azienda in posizione di comando presso la Regione</t>
  </si>
  <si>
    <t>740.200.62</t>
  </si>
  <si>
    <t>62</t>
  </si>
  <si>
    <t>RIMBORSO DEGLI ONERI STIPENDIALI DEL PERSONALE DIPENDENTE DELL'AZIENDA IN POSIZIONE DI COMANDO PRESSO ALTRI SOGGETTI PUBBLICI</t>
  </si>
  <si>
    <t>RÜCKZAHLUNG FÜR LOHNABHÄNGIGES AN ANDERE ÖFFENTLICHE KÖRPERSCHAFTEN ABGEORDNETES PERSONAL DES SANITÄTSBETRIEBES</t>
  </si>
  <si>
    <t>A.5.D.1</t>
  </si>
  <si>
    <t>Rimborso degli oneri stipendiali del personale dipendente dell'azienda in posizione di comando presso altri soggetti pubblici</t>
  </si>
  <si>
    <t>740.200.63</t>
  </si>
  <si>
    <t>63</t>
  </si>
  <si>
    <t>ALTRI CONCORSI, RECUPERI E RIMBORSI DA PARTE DELLA PAB</t>
  </si>
  <si>
    <t>ANDERE KOSTENBEITRÄGE,  RÜCKERSTATTUNGEN UND RÜCKERLANGUNGEN VOM LAND</t>
  </si>
  <si>
    <t>A.5.B.2</t>
  </si>
  <si>
    <t>Altri concorsi, recuperi e rimborsi da parte della Regione</t>
  </si>
  <si>
    <t>RIMBORSI PER ASSISTENZA FARMACEUTICA</t>
  </si>
  <si>
    <t>RÜCKVERGÜTUNGEN FÜR PHARMAZEUTISCHE BETREUUNG</t>
  </si>
  <si>
    <t>A.5.E.1.3</t>
  </si>
  <si>
    <t>Ulteriore Pay-back</t>
  </si>
  <si>
    <t>740.300.11</t>
  </si>
  <si>
    <t>PAY-BACK PER IL SUPERAMENTO DEL TETTO DELLA SPESA FARMACEUTICA TERRITORIALE</t>
  </si>
  <si>
    <t>B.1.A.7</t>
  </si>
  <si>
    <t>300.900.00</t>
  </si>
  <si>
    <t>ALTRI BENI E PRODOTTI SANITARI</t>
  </si>
  <si>
    <t>300.900.10</t>
  </si>
  <si>
    <t>B.1.A.8</t>
  </si>
  <si>
    <t>B.1.B.1</t>
  </si>
  <si>
    <t>B.1.B.2</t>
  </si>
  <si>
    <t>B.1.B.3</t>
  </si>
  <si>
    <t>B.1.B.4</t>
  </si>
  <si>
    <t>B.1.B.6</t>
  </si>
  <si>
    <t>Manutenzione e riparazione ai fabbricati e loro pertinenze</t>
  </si>
  <si>
    <t>330.100.20</t>
  </si>
  <si>
    <t>SERVIZI PER MANUTENZIONE DI IMPIANTI E MACCHINARI</t>
  </si>
  <si>
    <t>DIENSTLEISTUNGEN FÜR INSTANDHALTUNG VON MASCHINEN UND MASCHINELLEN ANLAGEN</t>
  </si>
  <si>
    <t>B.3.B</t>
  </si>
  <si>
    <t>Manutenzione e riparazione agli impianti e macchinari</t>
  </si>
  <si>
    <t>Manutenzione e riparazione alle attrezzature sanitarie e scientifiche</t>
  </si>
  <si>
    <t>B.3.F</t>
  </si>
  <si>
    <t>Altre manutenzioni e riparazioni</t>
  </si>
  <si>
    <t>B.3.E</t>
  </si>
  <si>
    <t>Manutenzione e riparazione agli automezzi</t>
  </si>
  <si>
    <t>330.500.00</t>
  </si>
  <si>
    <t>SERVIZI PER MANUTENZIONE MOBILI ED ARREDI</t>
  </si>
  <si>
    <t>A.1.B.1.2</t>
  </si>
  <si>
    <t>Contributi da Regione o Prov. Aut. (extra fondo) - Risorse aggiuntive da bilancio regionale a titolo di copertura LEA</t>
  </si>
  <si>
    <t>CONTRIBUTI IN C/ESERCIZIO DA PAB CON DESTINAZIONE VINCOLATA DA FSP</t>
  </si>
  <si>
    <t>VERWENDUNGSGEBUNDENE BEITRÄGE DES LANDES FÜR LAUFENDE AUSGABEN AUS DEM LGF</t>
  </si>
  <si>
    <t>A.1.A.2</t>
  </si>
  <si>
    <t>da Regione o Prov. Aut. per quota F.S. regionale vincolato</t>
  </si>
  <si>
    <t>700.200.20</t>
  </si>
  <si>
    <t>CONTRIBUTI IN C/ESERCIZIO DA PAB CON DESTINAZIONE VINCOLATA EXTRA FSP</t>
  </si>
  <si>
    <t>A.1.B.1.1</t>
  </si>
  <si>
    <t>da Regione o Prov. Aut. ( extra fondo)  vincolati</t>
  </si>
  <si>
    <t>CONTRIBUTI IN C/ESERCIZIO DA PAB PER RINNOVI CONTRATTUALI DA FSP</t>
  </si>
  <si>
    <t>BEITRÄGE DES LANDES FÜR LAUFENDE AUSGABEN AUS DEM LGF FÜR DIE ERNEUERUNG VON VERTRÄGEN</t>
  </si>
  <si>
    <t>700.300.20</t>
  </si>
  <si>
    <t>CONTRIBUTI IN C/ESERCIZIO DA PAB PER RINNOVI CONTRATTUALI EXTRA FSP</t>
  </si>
  <si>
    <t>BEITRÄGE DES LANDES FÜR LAUFENDE AUSGABEN FÜR DIE ERNEUERUNG VON VERTRÄGEN (AUSSERHALB DES LGF)</t>
  </si>
  <si>
    <t>Contributi da Regione o Prov. Aut. (extra fondo) - Risorse aggiuntive da bilancio regionale a titolo di copertura extra LEA</t>
  </si>
  <si>
    <t>A.1.B.1.3</t>
  </si>
  <si>
    <t>700.500.00</t>
  </si>
  <si>
    <t>CONTRIBUTI IN C/ESERCIZIO DA PAB PER RICERCA</t>
  </si>
  <si>
    <t>BEITRÄGE DES LANDES FÜR LAUFENDE AUSGABEN FÜR FORSCHUNG</t>
  </si>
  <si>
    <t>700.500.10</t>
  </si>
  <si>
    <t>A.1.C.3</t>
  </si>
  <si>
    <t>Contributi da Regione ed altri soggetti pubblici per ricerca</t>
  </si>
  <si>
    <t>A.1.c.3</t>
  </si>
  <si>
    <t>700.520.00</t>
  </si>
  <si>
    <t>ALTRI CONTRIBUTI IN C/ESERCIZIO DA PAB EXTRA FONDO</t>
  </si>
  <si>
    <t>ANDERE BEITRÄGE FÜR LAUFENDE AUSGABEN DES LANDES (ZUSÄTZLICHER FONDS)</t>
  </si>
  <si>
    <t>700.520.10</t>
  </si>
  <si>
    <t>A.1.B.1.4</t>
  </si>
  <si>
    <t>Contributi da Regione o Prov. Aut. (extra fondo) - Altro</t>
  </si>
  <si>
    <t>700.600.00</t>
  </si>
  <si>
    <t>RETTIFICA CONTRIBUTI C/ESERCIZIO PER DESTINAZIONE AD INVESTIMENTI</t>
  </si>
  <si>
    <t>BERICHTIGUNG BEITRÄGE FÜR LAUFENDE AUSGABEN FÜR ZUWEISUNG AN INVESTITIONEN</t>
  </si>
  <si>
    <t>700.600.10</t>
  </si>
  <si>
    <t>RETTIFICA CONTRIBUTI IN C/ESERCIZIO PER DESTINAZIONE AD INVESTIMENTI - DA PAB PER QUOTA FSP</t>
  </si>
  <si>
    <t>BERICHTIGUNG BEITRÄGE FÜR LAUFENDE AUSGABEN FÜR ZUWEISUNG AN INVESTITIONEN - VOM LAND, BETREFFEND DEN LGF</t>
  </si>
  <si>
    <t>A.2.A</t>
  </si>
  <si>
    <t>Rettifica contributi in c/esercizio per destinazione ad investimenti - da Regione o Prov. Aut. per quota F.S. regionale</t>
  </si>
  <si>
    <t>700.600.20</t>
  </si>
  <si>
    <t>RETTIFICA CONTRIBUTI IN C/ESERCIZIO PER DESTINAZIONE AD INVESTIMENTI - EXTRA FSP</t>
  </si>
  <si>
    <t>BERICHTIGUNG BEITRÄGE FÜR LAUFENDE AUSGABEN FÜR ZUWEISUNG AN INVESTITIONEN - AUSSERHALB LGF</t>
  </si>
  <si>
    <t>Rettifica contributi in c/esercizio per destinazione ad investimenti - altri contributi</t>
  </si>
  <si>
    <t>A.1.B.3.1</t>
  </si>
  <si>
    <t>Contributi da altri soggetti pubblici (extra fondo) vincolati</t>
  </si>
  <si>
    <t>710.300.00</t>
  </si>
  <si>
    <t>CONTRIBUTI IN C/ESERCIZIO DA MINISTERO DELLA SALUTE ED ALTRI SOGGETTI PER RICERCA</t>
  </si>
  <si>
    <t>KOSTEN FÜR DIE DIREKTE VERTEILUNG VON MEDIKAMENTEN - GESETZ N. 405/2001 ART. 8 BUCHST. A) - VON ÖFFENTLICHEN EINRICHTUNGEN (ANDERE ÖFFENTLICHE EINRICHTUNGEN DES LANDES)</t>
  </si>
  <si>
    <t>B.2.A.9.2</t>
  </si>
  <si>
    <t>Acquisto pretazioni di distribuzione farmaci File F - da pubblico (altri soggetti pubbl. Della Regione)</t>
  </si>
  <si>
    <t>400.960.10</t>
  </si>
  <si>
    <t>B.2.A.9.3</t>
  </si>
  <si>
    <t>400.960.15</t>
  </si>
  <si>
    <t>SPESE PER LA DISTRIBUZIONE DIRETTA DEI FARMACI - LEGGE N.405/2001 ART.8 LETT.A) - DA PRIVATO DELLA PAB</t>
  </si>
  <si>
    <t>KOSTEN FÜR DIE DIREKTE VERTEILUNG VON MEDIKAMENTEN - GESETZ N. 405/2001 ART. 8 BUCHST. A) - VON PRIVATEN DES LANDES</t>
  </si>
  <si>
    <t>B.2.A.9.4</t>
  </si>
  <si>
    <t>Acquisto pretazioni di distribuzione farmaci File F - da privato (intraregionale)</t>
  </si>
  <si>
    <t>B.2.A.7.3</t>
  </si>
  <si>
    <t>PRESTAZIONI DI RICOVERO DA  ALTRI SOGGETTI PUBBLICI DELLA PAB</t>
  </si>
  <si>
    <t>B.2.A.7.2</t>
  </si>
  <si>
    <t>B.2.A.16.5</t>
  </si>
  <si>
    <t>Costi per servizi sanitari - Mobilità internazionale passiva</t>
  </si>
  <si>
    <t>B.2.A.7.4.C</t>
  </si>
  <si>
    <t>Servizi sanitari per assistenza ospedaliera da Case di Cura private</t>
  </si>
  <si>
    <t>410.100.51</t>
  </si>
  <si>
    <t>51</t>
  </si>
  <si>
    <t>PRESTAZIONI DI RICOVERO DA IRCCS PRIVATI E POLICLINICI PRIVATI</t>
  </si>
  <si>
    <t>B.2.A.7.4.A</t>
  </si>
  <si>
    <t>Servizi sanitari per assistenza ospedaliera da IRCCS privati e Policlinici privati</t>
  </si>
  <si>
    <t>410.100.55</t>
  </si>
  <si>
    <t>B.2.A.7.5</t>
  </si>
  <si>
    <t xml:space="preserve"> da privato per cittadini non residenti - Extraregione (mobilità attiva in compensazione)</t>
  </si>
  <si>
    <t>GEWINN- UND VERLUSTRECHNUNG</t>
  </si>
  <si>
    <t>AUFWÄNDE</t>
  </si>
  <si>
    <t>COSTI</t>
  </si>
  <si>
    <t>300.000.00</t>
  </si>
  <si>
    <t>ACQUISTI DI BENI SANITARI</t>
  </si>
  <si>
    <t>300.100.00</t>
  </si>
  <si>
    <t>PRODOTTI FARMACEUTICI ED EMODERIVATI</t>
  </si>
  <si>
    <t>05</t>
  </si>
  <si>
    <t>PRODOTTI SANITARI PER USO VETERINARIO</t>
  </si>
  <si>
    <t>300.600.10</t>
  </si>
  <si>
    <t>310.000.00</t>
  </si>
  <si>
    <t>ACQUISTI DI BENI NON SANITARI</t>
  </si>
  <si>
    <t>310.100.00</t>
  </si>
  <si>
    <t>LEBENSMITTEL</t>
  </si>
  <si>
    <t>PRODOTTI ALIMENTARI</t>
  </si>
  <si>
    <t>310.100.10</t>
  </si>
  <si>
    <t>Prodotti alimentari</t>
  </si>
  <si>
    <t>02) Acq. Beni non San.</t>
  </si>
  <si>
    <t>B.1.b</t>
  </si>
  <si>
    <t>310.200.00</t>
  </si>
  <si>
    <t>TEXTILIEN, BEKLEIDUNG UND MATERIAL FÜR REINIGUNG UND HAUSHALT</t>
  </si>
  <si>
    <t>TESSILI, VESTIARIO E MATERIALI PER LA PULIZIA E DI CONVIVENZA</t>
  </si>
  <si>
    <t>310.200.10</t>
  </si>
  <si>
    <t>TEXTILIEN UND BEKLEIDUNG</t>
  </si>
  <si>
    <t xml:space="preserve">TESSILI E VESTIARIO </t>
  </si>
  <si>
    <t>Materiali di guardaroba, di pulizia e di convivenza in genere</t>
  </si>
  <si>
    <t>310.200.20</t>
  </si>
  <si>
    <t>MATERIAL FÜR REINIGUNG UND HAUSHALT</t>
  </si>
  <si>
    <t>490.700.41</t>
  </si>
  <si>
    <t>490.700.46</t>
  </si>
  <si>
    <t>490.700.61</t>
  </si>
  <si>
    <t>490.700.66</t>
  </si>
  <si>
    <t>B.8.A.1</t>
  </si>
  <si>
    <t>500.100.11</t>
  </si>
  <si>
    <t>B.8.A.2</t>
  </si>
  <si>
    <t>500.100.21</t>
  </si>
  <si>
    <t>B.8.B.1</t>
  </si>
  <si>
    <t>500.100.31</t>
  </si>
  <si>
    <t>B.8.B.2</t>
  </si>
  <si>
    <t>500.100.41</t>
  </si>
  <si>
    <t>500.200.11</t>
  </si>
  <si>
    <t>500.200.21</t>
  </si>
  <si>
    <t>500.300.11</t>
  </si>
  <si>
    <t>500.300.21</t>
  </si>
  <si>
    <t>500.600.11</t>
  </si>
  <si>
    <t>500.600.21</t>
  </si>
  <si>
    <t>500.600.31</t>
  </si>
  <si>
    <t>Quota imputata all'esercizio dei finanziamenti per investimenti dallo Stato</t>
  </si>
  <si>
    <t>A.7.C</t>
  </si>
  <si>
    <t>Quota imputata all'esercizio dei finanziamenti per beni di prima dotazione</t>
  </si>
  <si>
    <t>A.7.F</t>
  </si>
  <si>
    <t>Quota imputata all'esercizio di altre poste del patrimonio netto</t>
  </si>
  <si>
    <r>
      <t>Beträge</t>
    </r>
    <r>
      <rPr>
        <b/>
        <sz val="12"/>
        <rFont val="Verdana"/>
        <family val="2"/>
      </rPr>
      <t xml:space="preserve">: Euro    </t>
    </r>
  </si>
  <si>
    <t>470.800.31</t>
  </si>
  <si>
    <t>470.800.36</t>
  </si>
  <si>
    <t>470.800.41</t>
  </si>
  <si>
    <t>470.800.46</t>
  </si>
  <si>
    <t>46</t>
  </si>
  <si>
    <t>470.800.51</t>
  </si>
  <si>
    <t>A.4.A.3.8</t>
  </si>
  <si>
    <t>Prestazioni trasporto ambulanze ed elisoccorso Extraregione</t>
  </si>
  <si>
    <t>720.200.28</t>
  </si>
  <si>
    <t>28</t>
  </si>
  <si>
    <t>A.4.A.3.10</t>
  </si>
  <si>
    <t>Ricavi per cessione di emocomponenti e cellule staminali Extraregione</t>
  </si>
  <si>
    <t>720.200.29</t>
  </si>
  <si>
    <t>29</t>
  </si>
  <si>
    <t>A.4.A.3.9</t>
  </si>
  <si>
    <t>720.250.00</t>
  </si>
  <si>
    <t>720.250.10</t>
  </si>
  <si>
    <t>A.4.B.1</t>
  </si>
  <si>
    <t>Prestazioni di ricovero da priv. Extraregione in compensazione (mobilità attiva)</t>
  </si>
  <si>
    <t>720.250.20</t>
  </si>
  <si>
    <t>A.4.B.2</t>
  </si>
  <si>
    <t>Prestazioni ambulatoriali da priv. Extraregione in compensazione  (mobilità attiva)</t>
  </si>
  <si>
    <t>720.250.40</t>
  </si>
  <si>
    <t>Altri beni e prodotti non sanitari</t>
  </si>
  <si>
    <t>Sanitätsbetrieb der Autonomen Provinz Bozen  
Azienda sanitaria della Provincia autonoma di Bolzano</t>
  </si>
  <si>
    <t>Wert 
valore</t>
  </si>
  <si>
    <t>%</t>
  </si>
  <si>
    <t>gruppo 
mastro 
conto</t>
  </si>
  <si>
    <t>gruppo</t>
  </si>
  <si>
    <t>mastro</t>
  </si>
  <si>
    <t>conto</t>
  </si>
  <si>
    <t>Codice Allegato 1</t>
  </si>
  <si>
    <t xml:space="preserve">Abschluss / Consuntivo </t>
  </si>
  <si>
    <t xml:space="preserve">Voranschlag / Preventivo </t>
  </si>
  <si>
    <t>A)</t>
  </si>
  <si>
    <t>10</t>
  </si>
  <si>
    <t>000</t>
  </si>
  <si>
    <t>00</t>
  </si>
  <si>
    <t>100</t>
  </si>
  <si>
    <t>200</t>
  </si>
  <si>
    <t>AA0110</t>
  </si>
  <si>
    <t>300</t>
  </si>
  <si>
    <t>400</t>
  </si>
  <si>
    <t>500</t>
  </si>
  <si>
    <t>AA0120</t>
  </si>
  <si>
    <t>20</t>
  </si>
  <si>
    <t>600</t>
  </si>
  <si>
    <t>33</t>
  </si>
  <si>
    <t>36</t>
  </si>
  <si>
    <t>E.2.B.5</t>
  </si>
  <si>
    <t>AKTIVSCHWUND</t>
  </si>
  <si>
    <t>560.200.11</t>
  </si>
  <si>
    <t>Insussistenze passive v/terzi relative alla mobilità extraregionale</t>
  </si>
  <si>
    <t>560.200.12</t>
  </si>
  <si>
    <t>INSUSSISTENZE DELL'ATTIVO RELATIVE AL PERSONALE</t>
  </si>
  <si>
    <t>AKTIVSCHWUND BETREFFEND DAS PERSONAL</t>
  </si>
  <si>
    <t>Insussistenze passive v/terzi relative al personale</t>
  </si>
  <si>
    <t>560.200.13</t>
  </si>
  <si>
    <t>INSUSSISTENZE DELL'ATTIVO RELATIVE ALLE CONVENZIONI CON MEDICI DI BASE</t>
  </si>
  <si>
    <t>AKTIVSCHWUND BETREFFEND DIE KONVENTIONEN FÜR GESUNDHEITLICHE GRUNDVERSORGUNG</t>
  </si>
  <si>
    <t>Insussistenze passive v/terzi relative alle convenzioni con medici di base</t>
  </si>
  <si>
    <t>560.200.14</t>
  </si>
  <si>
    <t>INSUSSISTENZE DELL'ATTIVO RELATIVE ALLE CONVENZIONI PER LA SPECIALISTICA</t>
  </si>
  <si>
    <t>AKTIVSCHWUND BETREFFEND DIE KONVENTIONEN FÜR FACHÄRZTLICHE BETREUUNG</t>
  </si>
  <si>
    <t>Insussistenze passive v/terzi relative alle convenzioni per la specialistica</t>
  </si>
  <si>
    <t>560.200.15</t>
  </si>
  <si>
    <t>480.100.21</t>
  </si>
  <si>
    <t>B.6.B.1</t>
  </si>
  <si>
    <t>480.100.31</t>
  </si>
  <si>
    <t>B.6.B.2</t>
  </si>
  <si>
    <t>480.100.41</t>
  </si>
  <si>
    <t>480.200.11</t>
  </si>
  <si>
    <t>480.200.21</t>
  </si>
  <si>
    <t>480.300.11</t>
  </si>
  <si>
    <t>480.300.21</t>
  </si>
  <si>
    <t>480.600.11</t>
  </si>
  <si>
    <t>480.600.21</t>
  </si>
  <si>
    <t>480.600.31</t>
  </si>
  <si>
    <t>480.600.41</t>
  </si>
  <si>
    <t>480.700.36</t>
  </si>
  <si>
    <t>480.700.41</t>
  </si>
  <si>
    <t>480.700.46</t>
  </si>
  <si>
    <t>480.700.61</t>
  </si>
  <si>
    <t>480.700.66</t>
  </si>
  <si>
    <t>B.7.A.1</t>
  </si>
  <si>
    <t>490.100.11</t>
  </si>
  <si>
    <t>B.7.A.2</t>
  </si>
  <si>
    <t>490.100.21</t>
  </si>
  <si>
    <t>B.7.B.1</t>
  </si>
  <si>
    <t>490.100.31</t>
  </si>
  <si>
    <t>B.7.B.2</t>
  </si>
  <si>
    <t>490.100.41</t>
  </si>
  <si>
    <t>490.200.11</t>
  </si>
  <si>
    <t>Sopravvenienze attive v/terzi relative alle convenzioni con medici di base</t>
  </si>
  <si>
    <t>780.100.14</t>
  </si>
  <si>
    <t>SOPRAVVENIENZE ATTIVE V/TERZI RELATIVE ALLE CONVENZIONI PER LA SPECIALISTICA</t>
  </si>
  <si>
    <t>AUSSERORDENTLICHE ERTRÄGE GEGENÜBER DRITTEN BETREFFEND KONVENTIONEN FÜR FACHÄRZTLICHE BETREUUNG</t>
  </si>
  <si>
    <t>Sopravvenienze attive v/terzi relative alle convenzioni per la specialistica</t>
  </si>
  <si>
    <t>780.100.15</t>
  </si>
  <si>
    <t>SOPRAVVENIENZE ATTIVE V/TERZI RELATIVE ALL'ACQUISTO PRESTAZ. SANITARIE DA OPERATORI ACCREDITATI</t>
  </si>
  <si>
    <t>Sopravvenienze attive v/terzi relative all'acquisto prestaz. sanitarie da operatori accreditati</t>
  </si>
  <si>
    <t>780.100.16</t>
  </si>
  <si>
    <t>SOPRAVVENIENZE ATTIVE V/TERZI RELATIVE ALL'ACQUISTO DI BENI E SERVIZI</t>
  </si>
  <si>
    <t>AUSSERORDENTLICHE ERTRÄGE GEGENÜBER DRITTEN BETREFFEND ANKÄUFE VON GÜTERN UND DIENSTLEISTUNGEN</t>
  </si>
  <si>
    <t>Sopravvenienze attive v/terzi relative all'acquisto di beni e servizi</t>
  </si>
  <si>
    <t>780.100.17</t>
  </si>
  <si>
    <t xml:space="preserve">ALTRE SOPRAVVENIENZE ATTIVE </t>
  </si>
  <si>
    <t xml:space="preserve">ANDERE AUSSERORDENTLICHE ERTRÄGE </t>
  </si>
  <si>
    <t>780.200.11</t>
  </si>
  <si>
    <t>E.1.B.3.2.A</t>
  </si>
  <si>
    <t>Insussistenze attive v/terzi relative alla mobilità extraregionale</t>
  </si>
  <si>
    <t>780.200.12</t>
  </si>
  <si>
    <t>INSUSSISTENZE DEL PASSIVO RELATIVE AL PERSONALE</t>
  </si>
  <si>
    <t>PASSIVSCHWUND BETREFFEND DAS PERSONAL</t>
  </si>
  <si>
    <t>E.1.B.3.2.B</t>
  </si>
  <si>
    <t>Insussistenze attive v/terzi relative al personale</t>
  </si>
  <si>
    <t>780.200.13</t>
  </si>
  <si>
    <t>INSUSSISTENZE DEL PASSIVO RELATIVE ALLE CONVENZIONI CON MEDICI DI BASE</t>
  </si>
  <si>
    <t>PASSIVSCHWUND BETREFFEND DIE KONVENTIONEN FÜR GESUNDHEITLICHE GRUNDVERSORGUNG</t>
  </si>
  <si>
    <t>E.1.B.3.2.C</t>
  </si>
  <si>
    <t>Insussistenze attive v/terzi relative alle convenzioni con medici di base</t>
  </si>
  <si>
    <t>780.200.14</t>
  </si>
  <si>
    <t>INSUSSISTENZE DEL PASSIVO RELATIVE ALLE CONVENZIONI PER LA SPECIALISTICA</t>
  </si>
  <si>
    <t>PASSIVSCHWUND BETREFFEND DIE KONVENTIONEN FÜR FACHÄRZTLICHE BETREUUNG</t>
  </si>
  <si>
    <t>E.1.B.3.2.D</t>
  </si>
  <si>
    <t>Insussistenze attive v/terzi relative alle convenzioni per la specialistica</t>
  </si>
  <si>
    <t>780.200.15</t>
  </si>
  <si>
    <t>INSUSSISTENZE DEL PASSIVO RELATIVE ALL'ACQUISTO PRESTAZ. SANITARIE DA OPERATORI ACCREDITATI</t>
  </si>
  <si>
    <t>E.1.B.3.2.E</t>
  </si>
  <si>
    <t>Insussistenze attive v/terzi relative all'acquisto prestaz. sanitarie da operatori accreditati</t>
  </si>
  <si>
    <t>780.200.16</t>
  </si>
  <si>
    <t>INSUSSISTENZE DEL PASSIVO RELATIVE ALL'ACQUISTO DI BENI E SERVIZI</t>
  </si>
  <si>
    <t>PASSIVSCHWUND BETREFFEND DIE ANKÄUFE VON GÜTERN UND DIENSTLEISTUNGEN</t>
  </si>
  <si>
    <t>550</t>
  </si>
  <si>
    <t>Servizi sanitari per assistenza specialistica da IRCCS Privati e Policlinici privati</t>
  </si>
  <si>
    <t>390.150.13</t>
  </si>
  <si>
    <t>Servizi sanitari per assistenza specialistica da Case di Cura private</t>
  </si>
  <si>
    <t>390.150.20</t>
  </si>
  <si>
    <t>B.2.A.3.6</t>
  </si>
  <si>
    <t>da privato per cittadini non residenti - Extraregione (mobilità attiva in compensazione)</t>
  </si>
  <si>
    <t>390.150.30</t>
  </si>
  <si>
    <t>ASSISTENZA PROTESICA ART. 26, C. 3 L. 833/78 E DM 27 AGOSTO 1999, N. 332.</t>
  </si>
  <si>
    <t>B.2.A.6.4</t>
  </si>
  <si>
    <t>ASSISTENZA RIABILITATIVA RESIDENZIALE E SEMIRESIDENZIALE IN ISTITUTI COME SCHEMA TIPO ART. 26 L. 833/78 DA PRIVATO PAB</t>
  </si>
  <si>
    <t>Utilizzo fondi per quote inutilizzate contributi di esercizi precedenti da soggetti pubblici (extra fondo) vincolati</t>
  </si>
  <si>
    <t>710.400.20</t>
  </si>
  <si>
    <t>710.400.30</t>
  </si>
  <si>
    <t>UTILIZZO FONDI PER QUOTE INUTILIZZATE CONTRIBUTI DI ESERCIZI PRECEDENTI PER RICERCA</t>
  </si>
  <si>
    <t xml:space="preserve">VERWENDUNG RÜCKSTELLUNGEN FÜR NICHT VERWENDETE BEITRÄGE VERGANGENER GESCHÄFTSJAHRE FÜR FORSCHUNG </t>
  </si>
  <si>
    <t>A.3.C</t>
  </si>
  <si>
    <t>Utilizzo fondi per quote inutilizzate contributi di esercizi precedenti per ricerca</t>
  </si>
  <si>
    <t>710.400.40</t>
  </si>
  <si>
    <t>UTILIZZO FONDI PER QUOTE INUTILIZZATE CONTRIBUTI DI ESERCIZI PRECEDENTI DA PRIVATI</t>
  </si>
  <si>
    <t>VERWENDUNG RÜCKSTELLUNGEN FÜR NICHT VERWENDETE BEITRÄGE VERGANGENER GESCHÄFTSJAHRE VON PRIVATEN</t>
  </si>
  <si>
    <t>A.3.D</t>
  </si>
  <si>
    <t>Utilizzo fondi per quote inutilizzate contributi vincolati di esercizi precedenti da privati</t>
  </si>
  <si>
    <t>Altre prestazioni sanitarie e socio-sanitarie a rilevanza sanitaria non soggette a compensazione Extraregione</t>
  </si>
  <si>
    <t>A.4.a</t>
  </si>
  <si>
    <t>A.4.A.3.1</t>
  </si>
  <si>
    <t>720.100.22</t>
  </si>
  <si>
    <t>PSYCHIATRISCHE LEISTUNGEN IN WOHNSTÄTTEN UND ÜBERGANGSWOHNHEIMEN AN ÖFFENTLICHE SANITÄTSBETRIEBE AUSSERHALB DES LANDES</t>
  </si>
  <si>
    <t>A.4.A.3.3</t>
  </si>
  <si>
    <t>B.2.A.15.4.C</t>
  </si>
  <si>
    <t>Rimborso oneri stipendiali personale sanitario in comando da aziende di altre Regioni (Extraregione)</t>
  </si>
  <si>
    <t>B.2.A.15.4.B</t>
  </si>
  <si>
    <t>Rimborso oneri stipendiali personale sanitario in comando da Regioni, soggetti pubblici e da Università</t>
  </si>
  <si>
    <t>Rimborso oneri stipendiali personale non sanitario in comando da aziende di altre Regioni (Extraregione)</t>
  </si>
  <si>
    <t>B.2.B.2.4.B</t>
  </si>
  <si>
    <t>Rimborso oneri stipendiali personale non sanitario in comando da Regione, soggetti pubblici e da Università</t>
  </si>
  <si>
    <t>B.10</t>
  </si>
  <si>
    <t>COSTI DI RICERCA E DI SVILUPPO  - AMMORTAMENTI</t>
  </si>
  <si>
    <t>KOSTEN FÜR FORSCHUNG, ENTWICKLUNG - ABSCHREIBUNGEN</t>
  </si>
  <si>
    <t>COSTI DI RICERCA  E DI SVILUPPO  - AMMORTAMENTI</t>
  </si>
  <si>
    <t>520.300.20</t>
  </si>
  <si>
    <t>DIRITTI DI BREVETTO E DIRITTI DI UTILIZZAZIONE DELLE OPERE D'INGEGNO DERIVANTI DALL'ATTIVITÁ DI RICERCA - AMMORTAMENTI</t>
  </si>
  <si>
    <t>PATENTRECHTE UND RECHTE ZUR NUTZUNG VON GEISTESWERKEN AUS FORSCHUNGSTÄTIGKEIT - ABSCHREIBUNGEN</t>
  </si>
  <si>
    <t>520.600.05</t>
  </si>
  <si>
    <t>PUBBLICITÀ - AMMORTAMENTI</t>
  </si>
  <si>
    <t>WERBUNG - ABSCHREIBUNGEN</t>
  </si>
  <si>
    <t xml:space="preserve"> ALTRE IMMOBILIZZAZIONI - AMMORTAMENTI</t>
  </si>
  <si>
    <t>SONSTIGES ANLAGEVERMÖGEN - ABSCHREIBUNGEN</t>
  </si>
  <si>
    <t>520.600.20</t>
  </si>
  <si>
    <t>B.12.B</t>
  </si>
  <si>
    <t>Svalutazione delle immobilizzazioni immateriali e materiali</t>
  </si>
  <si>
    <t>Acc. Rinnovi contratt.: dirigenza medica</t>
  </si>
  <si>
    <t>Acc. Rinnovi contratt.: dirigenza non medica</t>
  </si>
  <si>
    <t>Acc. Rinnovi contratt.: comparto</t>
  </si>
  <si>
    <t>ACCANTONAMENTI AL FONDO ONERI PER RINNOVO ACCORDI PER IL PERSONALE CONVENZIONATO MMG/PLS/MCA</t>
  </si>
  <si>
    <t>ZUWEISUNGEN AN RÜCKSTELLUNGEN FÜR ERNEUERUNG DER ABKOMMEN MIT DEM VERTRAGSGEBUNDENEN PERSONAL (GESUNDHEITLICHE GRUNDVERSORGUNG)</t>
  </si>
  <si>
    <t xml:space="preserve"> Acc. Rinnovi convenzioni MMG/PLS/MCA</t>
  </si>
  <si>
    <t>535.500.20</t>
  </si>
  <si>
    <t>ACCANTONAMENTI AL FONDO ONERI PER RINNOVO ACCORDI PER IL PERSONALE CONVENZIONATO MEDICI SUMAI</t>
  </si>
  <si>
    <t>ZUWEISUNGEN AN RÜCKSTELLUNGEN FÜR ERNEUERUNG DER ABKOMMEN MIT DEM VERTRAGSGEBUNDENEN PERSONAL (SUMAI)</t>
  </si>
  <si>
    <t xml:space="preserve"> Acc. Rinnovi convenzioni medici Sumai</t>
  </si>
  <si>
    <t>ZUWEISUNGEN AN RÜCKSTELLUNGEN FÜR STREIFÄLLE DES BEDIENSTETEN PERSONALS</t>
  </si>
  <si>
    <t>535.700.30</t>
  </si>
  <si>
    <t>ACCANTONAMENTI PER RISCHI CONNESSI AD ACQUISTO PRESTAZIONI SANITARIE DA PRIVATO</t>
  </si>
  <si>
    <t>Accantonamenti per rischi connessi all'acquisto di prestazioni sanitarie da privato</t>
  </si>
  <si>
    <t>535.700.40</t>
  </si>
  <si>
    <t>ACCANTONAMENTI PER COPERTURA DIRETTA DEI RISCHI (AUTOASSICURAZIONE)</t>
  </si>
  <si>
    <t>ZUWEISUNGEN AN RÜCKSTELLUNGEN FÜR DIE DIREKTE ABDECKUNG VON RISIKEN (SELBSTVERSICHERUNG)</t>
  </si>
  <si>
    <t>Accantonamenti per copertura diretta dei rischi (autoassicurazione)</t>
  </si>
  <si>
    <t>535.800.00</t>
  </si>
  <si>
    <t>ACCANTONAMENTI PER QUOTE INUTILIZZATE DEI CONTRIBUTI VINCOLATI</t>
  </si>
  <si>
    <t xml:space="preserve">ZUWEISUNGEN AN RÜCKSTELLUNGEN FÜR NICHT VERWENDETE ZWECKGEBUNDENE BEITRÄGE </t>
  </si>
  <si>
    <t>535.800.10</t>
  </si>
  <si>
    <t>ACCANTONAMENTI PER QUOTE INUTILIZZATE DEI CONTRIBUTI VINCOLATI DA PAB DA FSP</t>
  </si>
  <si>
    <t>ZUWEISUNGEN AN RÜCKSTELLUNGEN FÜR NICHT VERWENDETE ZWECKGEBUNDENE BEITRÄGE DES LANDES AUS DEM LGF</t>
  </si>
  <si>
    <t>Accantonamenti per quote inutilizzate contributi da Regione e Prov. Aut. per quota F.S. vincolato</t>
  </si>
  <si>
    <t>535.800.15</t>
  </si>
  <si>
    <t>ACCANTONAMENTI PER QUOTE INUTILIZZATE DEI CONTRIBUTI VINCOLATI DA PAB EXTRA FSP</t>
  </si>
  <si>
    <t>ZUWEISUNGEN AN RÜCKSTELLUNGEN FÜR NICHT VERWENDETE ANTEILE VON ZWECKGEBUNDENEN BEITRÄGEN DES LANDES (AUSSERHALB DES LGF)</t>
  </si>
  <si>
    <t>Accantonamenti per quote inutilizzate contributi da soggetti pubblici (extra fondo) vincolati</t>
  </si>
  <si>
    <t>535.800.20</t>
  </si>
  <si>
    <t>535.800.30</t>
  </si>
  <si>
    <t>ACCANTONAMENTI PER QUOTE INUTILIZZATE DEI CONTRIBUTI PER RICERCA</t>
  </si>
  <si>
    <t>ZUWEISUNGEN AN RÜCKSTELLUNGEN FÜR NICHT VERWENDETE FORSCHUNGSBEITRÄGE</t>
  </si>
  <si>
    <t>C.3.A</t>
  </si>
  <si>
    <t>Interessi passivi su anticipazioni di cassa</t>
  </si>
  <si>
    <t>C.3.B</t>
  </si>
  <si>
    <t>C.3.C</t>
  </si>
  <si>
    <t>C.4.A</t>
  </si>
  <si>
    <t>ONERI STRAORDINARI</t>
  </si>
  <si>
    <t>560.100.11</t>
  </si>
  <si>
    <t>E.2.B.3.2.A</t>
  </si>
  <si>
    <t xml:space="preserve"> Sopravvenienze passive v/terzi relative alla mobilità extraregionale</t>
  </si>
  <si>
    <t>560.100.12</t>
  </si>
  <si>
    <t>SOPRAV. PASSIVE V/TERZI RELATIVE AL PERSONALE - DIRIGENZA MEDICA</t>
  </si>
  <si>
    <t>AUSSERORDENTLICHE AUFWÄNDE GEGENÜBER DRITTEN BETREFFEND ÄRZTLICHES LEITENDES PERSONAL</t>
  </si>
  <si>
    <t>E.2.B.3.2.B.1</t>
  </si>
  <si>
    <t>Soprav. passive v/terzi relative al personale - dirigenza medica</t>
  </si>
  <si>
    <t>560.100.13</t>
  </si>
  <si>
    <t>SOPRAV. PASSIVE V/TERZI RELATIVE AL PERSONALE - DIRIGENZA NON MEDICA</t>
  </si>
  <si>
    <t>AUSSERORDENTLICHE AUFWÄNDE GEGENÜBER DRITTEN BETREFFEND NICHTÄRZTLICHE LEITER</t>
  </si>
  <si>
    <t>E.2.B.3.2.B.2</t>
  </si>
  <si>
    <t>Soprav. passive v/terzi relative al personale - dirigenza non medica</t>
  </si>
  <si>
    <t>560.100.14</t>
  </si>
  <si>
    <t>SOPRAV. PASSIVE V/TERZI RELATIVE AL PERSONALE - COMPARTO</t>
  </si>
  <si>
    <t>AUSSERORDENTLICHE AUFWÄNDE GEGENÜBER DRITTEN BETREFFEND NICHTLEITENDES PERSONAL</t>
  </si>
  <si>
    <t>E.2.B.3.2.B.3</t>
  </si>
  <si>
    <t>Soprav. passive v/terzi relative al personale - comparto</t>
  </si>
  <si>
    <t>560.100.15</t>
  </si>
  <si>
    <t>SOPRAVVENIENZE PASSIVE V/TERZI RELATIVE ALLE CONVENZIONI CON MEDICI DI BASE</t>
  </si>
  <si>
    <t>AUSSERORDENTLICHE AUFWÄNDE GEGENÜBER DRITTEN BETREFFEND KONVENTIONEN FÜR GESUNDHEITLICHE GRUNDVERSORGUNG</t>
  </si>
  <si>
    <t>E.2.B.3.2.C</t>
  </si>
  <si>
    <t>Sopravvenienze passive v/terzi relative alle convenzioni con medici di base</t>
  </si>
  <si>
    <t>560.100.16</t>
  </si>
  <si>
    <t>SOPRAVVENIENZE PASSIVE V/TERZI RELATIVE ALLE CONVENZIONI PER LA SPECIALISTICA</t>
  </si>
  <si>
    <t>AUSSERORDENTLICHE AUFWÄNDE GEGENÜBER DRITTEN BETREFFEND KONVENTIONEN FÜR FACHÄRZTLICHE BETREUUNG</t>
  </si>
  <si>
    <t>E.2.B.3.2.D</t>
  </si>
  <si>
    <t>Sopravvenienze passive v/terzi relative alle convenzioni per la specialistica</t>
  </si>
  <si>
    <t>560.100.17</t>
  </si>
  <si>
    <t>SOPRAVVENIENZE PASSIVE V/TERZI RELATIVE ALL'ACQUISTO PRESTAZ. SANITARIE DA OPERATORI ACCREDITATI</t>
  </si>
  <si>
    <t>E.2.B.3.2.E</t>
  </si>
  <si>
    <t>Sopravvenienze passive v/terzi relative all'acquisto prestaz. sanitarie da operatori accreditati</t>
  </si>
  <si>
    <t>560.100.18</t>
  </si>
  <si>
    <t>SOPRAVVENIENZE PASSIVE V/TERZI RELATIVE ALL'ACQUISTO DI BENI E SERVIZI</t>
  </si>
  <si>
    <t>AUSSERORDENTLICHE AUFWÄNDE GEGENÜBER DRITTEN BETREFFEND ANKÄUFE VON GÜTERN UND DIENSTLEISTUNGEN</t>
  </si>
  <si>
    <t>E.2.B.3.2.F</t>
  </si>
  <si>
    <t>Sopravvenienze passive v/terzi relative all'acquisto di beni e servizi</t>
  </si>
  <si>
    <t>560.100.19</t>
  </si>
  <si>
    <t>19</t>
  </si>
  <si>
    <t>470.800.66</t>
  </si>
  <si>
    <t>66</t>
  </si>
  <si>
    <t>470.800.86</t>
  </si>
  <si>
    <t>86</t>
  </si>
  <si>
    <t>470.800.91</t>
  </si>
  <si>
    <t>470.800.96</t>
  </si>
  <si>
    <t>96</t>
  </si>
  <si>
    <t>B.6.A.1</t>
  </si>
  <si>
    <t>480.100.11</t>
  </si>
  <si>
    <t>B.6.A.2</t>
  </si>
  <si>
    <t>210</t>
  </si>
  <si>
    <t>DIENSTLEISTUNGEN FÜR INSTANDHALTUNG VON MÖBELN UND EINRICHTUNGEN</t>
  </si>
  <si>
    <t>B.2.B.1.2</t>
  </si>
  <si>
    <t>B.2.B.1.4</t>
  </si>
  <si>
    <t>Servizi di assistenza informatica</t>
  </si>
  <si>
    <t>B.2.A.11.2</t>
  </si>
  <si>
    <t>340.350.12</t>
  </si>
  <si>
    <t>SERVIZI DI TRASPORTO SANITARI DA PRIVATO - ELISOCCORSO</t>
  </si>
  <si>
    <t>B.2.A.11.4</t>
  </si>
  <si>
    <t>340.350.25</t>
  </si>
  <si>
    <t xml:space="preserve">SERVIZI DI TRASPORTO SANITARI DA PUBBLICO EXTRA PAB FATTURATI </t>
  </si>
  <si>
    <t>B.2.A.16.3</t>
  </si>
  <si>
    <t>Altri servizi sanitari e sociosanitari a rilevanza sanitaria da pubblico (Extraregione)</t>
  </si>
  <si>
    <t>340.350.26</t>
  </si>
  <si>
    <t>B.2.A.11.3</t>
  </si>
  <si>
    <t>da pubblico (Extraregione)</t>
  </si>
  <si>
    <t>B.2.B.1.6</t>
  </si>
  <si>
    <t>B.2.B.1.7</t>
  </si>
  <si>
    <t>B.2.A.15.2</t>
  </si>
  <si>
    <t>Consulenze sanitarie e sociosanit. da terzi - Altri soggetti pubblici</t>
  </si>
  <si>
    <t>B.2.A.15.3.B</t>
  </si>
  <si>
    <t>Altre consulenze sanitarie e sociosanitarie da privato</t>
  </si>
  <si>
    <t>B.2.B.2.2</t>
  </si>
  <si>
    <t>Consulenze non sanitarie da Terzi - Altri soggetti pubblici</t>
  </si>
  <si>
    <t xml:space="preserve">Consulenze, collaborazioni, interinale, altre prestazioni di lavoro non sanitarie </t>
  </si>
  <si>
    <t>B.2.B.2.3.A</t>
  </si>
  <si>
    <t>da privato (intraregionale)</t>
  </si>
  <si>
    <t>B.2.A.15.3.E</t>
  </si>
  <si>
    <t>Lavoro interninale - area sanitaria</t>
  </si>
  <si>
    <t>B.2.B.1.9</t>
  </si>
  <si>
    <t>B.2.B.1.10</t>
  </si>
  <si>
    <t>B.2.B.1.8</t>
  </si>
  <si>
    <t>Costi per assistenza MMG</t>
  </si>
  <si>
    <t>Costi per assistenza PLS</t>
  </si>
  <si>
    <t>B.2.A.1.1.C</t>
  </si>
  <si>
    <t>Costi per assistenza Continuità assistenziale</t>
  </si>
  <si>
    <t>360.900.20</t>
  </si>
  <si>
    <t>B.2.A.1.3</t>
  </si>
  <si>
    <t>da pubblico (Aziende sanitarie pubbliche Extraregione) - Mobilità extraregionale</t>
  </si>
  <si>
    <t>B.2.A.2.1</t>
  </si>
  <si>
    <t>370.200.00</t>
  </si>
  <si>
    <t>ACQUISTI DI SERVIZI PER ASSISTENZA FARMACEUTICA</t>
  </si>
  <si>
    <t>ANKAUF LEISTUNGEN FÜR PHARMAZEUTISCHE BETREUUNG</t>
  </si>
  <si>
    <t>370.200.11</t>
  </si>
  <si>
    <t>B.2.A.2.3</t>
  </si>
  <si>
    <t>Accantonamenti per premio di operosità (SUMAI)</t>
  </si>
  <si>
    <t>Servizi sanitari per assistenza specialistica da altri privati</t>
  </si>
  <si>
    <t>ASSISTENZA SPECIALISTICA ESTERNA DA CASE DI CURA PRIVATE CONVENZIONATE</t>
  </si>
  <si>
    <t>EXTERNE FACHÄRZTLICHE BETREUUNG VON ANDEREN PRIVATEN</t>
  </si>
  <si>
    <t>390.150.00</t>
  </si>
  <si>
    <t>ACQUISTI SERVIZI PER ASSISTENZA SPECIALISTICA ESTERNA</t>
  </si>
  <si>
    <t>ANKAUF LEISTUNGEN FÜR EXTERNE FACHÄRZTLICHE BETREUUNG</t>
  </si>
  <si>
    <t>390.150.10</t>
  </si>
  <si>
    <t>EXTERNE FACHÄRZTLICHE BETREUUNG VON SANITÄTSBETRIEBEN AUSSERHALB DES LANDES DIREKT VERRECHNET</t>
  </si>
  <si>
    <t>390.150.11</t>
  </si>
  <si>
    <t>390.150.12</t>
  </si>
  <si>
    <t>BEITRÄGE FÜR LAUFENDE AUSGABEN VOM GESUNDHEITSMINISTERIUM UND ANDEREN KÖRPERSCHAFTEN FÜR FORSCHUNG</t>
  </si>
  <si>
    <t>710.300.10</t>
  </si>
  <si>
    <t>CONTRIBUTI IN C/ESERCIZIO DA MINISTERO DELLA SALUTE PER RICERCA CORRENTE</t>
  </si>
  <si>
    <t>BEITRÄGE FÜR LAUFENDE AUSGABEN VOM GESUNDHEITSMINISTERIUM FÜR LAUFENDE FORSCHUNG</t>
  </si>
  <si>
    <t>A.1.C.1</t>
  </si>
  <si>
    <t>Contributi da Ministero della salute per ricerca corrente</t>
  </si>
  <si>
    <t>710.300.20</t>
  </si>
  <si>
    <t>CONTRIBUTI IN C/ESERCIZIO DA MINISTERO DELLA SALUTE PER RICERCA FINALIZZATA</t>
  </si>
  <si>
    <t>BEITRÄGE FÜR LAUFENDE AUSGABEN VOM GESUNDHEITSMINISTERIUM FÜR ZIELGERICHTETE FORSCHUNG</t>
  </si>
  <si>
    <t>A.1.C.2</t>
  </si>
  <si>
    <t xml:space="preserve">Contributi da Ministero della salute per ricerca finalizzata </t>
  </si>
  <si>
    <t>A.1.c.2</t>
  </si>
  <si>
    <t>710.300.30</t>
  </si>
  <si>
    <t xml:space="preserve">CONTRIBUTI IN C/ESERCIZIO DA ALTRI SOGGETTI PUBBLICI PER RICERCA </t>
  </si>
  <si>
    <t>BEITRÄGE FÜR LAUFENDE AUSGABEN VON ANDEREN ÖFFENTLICHEN KÖRPERSCHAFTEN FÜR FORSCHUNG</t>
  </si>
  <si>
    <t>710.300.40</t>
  </si>
  <si>
    <t xml:space="preserve">CONTRIBUTI IN C/ESERCIZIO DA PRIVATI PER RICERCA </t>
  </si>
  <si>
    <t>BEITRÄGE FÜR LAUFENDE AUSGABEN VON PRIVATEN FÜR FORSCHUNG</t>
  </si>
  <si>
    <t>A.1.C.4</t>
  </si>
  <si>
    <t>Contributi da privati per ricerca</t>
  </si>
  <si>
    <t>A.1.c.4</t>
  </si>
  <si>
    <t>710.350.00</t>
  </si>
  <si>
    <t xml:space="preserve">CONTRIBUTI IN C/ESERCIZIO DA PRIVATI </t>
  </si>
  <si>
    <t>BEITRÄGE FÜR LAUFENDE AUSGABEN VON PRIVATEN</t>
  </si>
  <si>
    <t>710.350.10</t>
  </si>
  <si>
    <t>Contributi c/esercizio da privati</t>
  </si>
  <si>
    <t>710.400.00</t>
  </si>
  <si>
    <t>UTILIZZO FONDI PER QUOTE INUTILIZZATE CONTRIBUTI VINCOLATI DI ESERCIZI PRECEDENTI</t>
  </si>
  <si>
    <t>VERWENDUNG RÜCKSTELLUNGEN FÜR NICHT VERWENDETE ZWECKGEBUNDENE BEITRÄGE VERGANGENER GESCHÄFTSJAHRE</t>
  </si>
  <si>
    <t>710.400.10</t>
  </si>
  <si>
    <t>UTILIZZO FONDI PER QUOTE INUTILIZZATE CONTRIBUTI VINCOLATI DI ESERCIZI PRECEDENTI DA PAB PER FSP</t>
  </si>
  <si>
    <t xml:space="preserve">VERWENDUNG RÜCKSTELLUNGEN FÜR NICHT VERWENDETE ZWECKGEBUNDENE BEITRÄGE DES LANDES AUS LGF VERGANGENER GESCHÄFTSJAHRE </t>
  </si>
  <si>
    <t>A.3.A</t>
  </si>
  <si>
    <t>Utilizzo fondi per quote inutilizzate contributi di esercizi precedenti da Regione o Prov. Aut. per quota F.S. regionale vincolato</t>
  </si>
  <si>
    <t>A.3</t>
  </si>
  <si>
    <t>710.400.15</t>
  </si>
  <si>
    <t>UTILIZZO FONDI PER QUOTE INUTILIZZATE CONTRIBUTI VINCOLATI DI ESERCIZI PRECEDENTI DA PAB EXTRA FSP</t>
  </si>
  <si>
    <t>VERWENDUNG RÜCKSTELLUNGEN FÜR NICHT VERWENDETE ZWECKGEBUNDENE BEITRÄGE DES LANDES VERGANGENER GESCHÄFTSJAHRE AUSSERHALB DES LGF</t>
  </si>
  <si>
    <t>A.3.B</t>
  </si>
  <si>
    <t>BETEILIGUNGEN AN DAS PERSONAL FÜR FREIBERUFLICHE LEISTUNGEN - SONSTIGES</t>
  </si>
  <si>
    <t>B.2.A.13.6</t>
  </si>
  <si>
    <t>Compartecipazione al personale per att. libero professionale intramoenia- Altro</t>
  </si>
  <si>
    <t>510.100.50</t>
  </si>
  <si>
    <t>ZUSÄTZLICHE LEISTUNGEN, DIE VOM ÄRZTLICHEN PERSONAL FÜR FREIBERUFLICHE TÄTIGKEIT ERBRACHT WERDEN - FACHARZTBEREICH</t>
  </si>
  <si>
    <t xml:space="preserve">EXTERNES TECHNISCHES PERSONAL - BEFRISTET  </t>
  </si>
  <si>
    <t>B.5.A.1.3</t>
  </si>
  <si>
    <t>Costo del personale dirigente medico - altro</t>
  </si>
  <si>
    <t>B.2.A.15.3.C</t>
  </si>
  <si>
    <t>B.2.B.2.3.B</t>
  </si>
  <si>
    <t>B.2.B.2.3.E</t>
  </si>
  <si>
    <t>Altre collaborazioni e prestazioni di lavoro - area non sanitaria</t>
  </si>
  <si>
    <t>B.2.A.15.3.F</t>
  </si>
  <si>
    <t xml:space="preserve">Altre collaborazioni e prestazioni di lavoro - area sanitaria </t>
  </si>
  <si>
    <t>B.2.B.3.2</t>
  </si>
  <si>
    <t>B.2.B.3.1</t>
  </si>
  <si>
    <t>COMPENSI PER IL PERSONALE COMANDATO ALL'AZIENDA</t>
  </si>
  <si>
    <t>A.1.b.5</t>
  </si>
  <si>
    <t>5)</t>
  </si>
  <si>
    <t>Contributi da aziende sanitarie pubbliche (extra fondo)</t>
  </si>
  <si>
    <t>A.1.b.6</t>
  </si>
  <si>
    <t>6)</t>
  </si>
  <si>
    <t>Contributi da altri soggetti pubblici</t>
  </si>
  <si>
    <t>c)</t>
  </si>
  <si>
    <t>Contributi in c/esercizio - per ricerca</t>
  </si>
  <si>
    <t>A.1.c.1</t>
  </si>
  <si>
    <t>da Ministero della Salute per ricerca corrente</t>
  </si>
  <si>
    <t>da Ministero della Salute per ricerca finalizzata</t>
  </si>
  <si>
    <t>da Regione e altri soggetti pubblici</t>
  </si>
  <si>
    <t>da privati</t>
  </si>
  <si>
    <t>A.1.d</t>
  </si>
  <si>
    <t>d)</t>
  </si>
  <si>
    <t>Contributi in c/esercizio - da privati</t>
  </si>
  <si>
    <t>A.2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</si>
  <si>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</si>
  <si>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</si>
  <si>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</si>
  <si>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A.2.4.a</t>
  </si>
  <si>
    <t>Ricavi per prestazioni sanitarie e sociosanitarie - ad aziende sanitarie pubbliche</t>
  </si>
  <si>
    <t>A.2.4.b</t>
  </si>
  <si>
    <t>Ricavi per prestazioni sanitarie e sociosanitarie - intramoenia</t>
  </si>
  <si>
    <t>A.2.4.c</t>
  </si>
  <si>
    <t>Ricavi per prestazioni sanitarie e sociosanitarie - altro</t>
  </si>
  <si>
    <t>A.5</t>
  </si>
  <si>
    <t>Concorsi, recuperi e rimborsi</t>
  </si>
  <si>
    <t>A.6</t>
  </si>
  <si>
    <t>Compartecipazione alla spesa per prestazioni sanitarie (Ticket)</t>
  </si>
  <si>
    <t>A.7</t>
  </si>
  <si>
    <t>7)</t>
  </si>
  <si>
    <t>Quota contributi in c/capitale imputata nell'esercizio</t>
  </si>
  <si>
    <t>A.8</t>
  </si>
  <si>
    <t>8)</t>
  </si>
  <si>
    <t>Incrementi delle immobilizzazioni per lavori interni</t>
  </si>
  <si>
    <t>A.9</t>
  </si>
  <si>
    <t>9)</t>
  </si>
  <si>
    <t>Altri ricavi e proventi</t>
  </si>
  <si>
    <t>Totale A)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</si>
  <si>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</si>
  <si>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</si>
  <si>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</si>
  <si>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</si>
  <si>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</si>
  <si>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</si>
  <si>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</si>
  <si>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e)</t>
  </si>
  <si>
    <t>Acquisti di servizi sanitari per assistenza integrativa</t>
  </si>
  <si>
    <t>f)</t>
  </si>
  <si>
    <t>Acquisti di servizi sanitari per assistenza protesica</t>
  </si>
  <si>
    <t>g)</t>
  </si>
  <si>
    <t>Acquisti di servizi sanitari per assistenza ospedaliera</t>
  </si>
  <si>
    <t>h)</t>
  </si>
  <si>
    <t>Acquisti prestazioni di psichiatrica residenziale e semiresidenziale</t>
  </si>
  <si>
    <t>i)</t>
  </si>
  <si>
    <t>Acquisti prestazioni di distribuzione farmaci File F</t>
  </si>
  <si>
    <t>B.2.j</t>
  </si>
  <si>
    <t>j)</t>
  </si>
  <si>
    <t>Acquisti prestazioni termali in convenzione</t>
  </si>
  <si>
    <t>B.2.k</t>
  </si>
  <si>
    <t>k)</t>
  </si>
  <si>
    <t>Acquisti prestazioni di trasporto sanitario</t>
  </si>
  <si>
    <t>B.2.l</t>
  </si>
  <si>
    <t>l)</t>
  </si>
  <si>
    <t>Acquisti prestazioni  socio-sanitarie a rilevanza sanitaria</t>
  </si>
  <si>
    <t>B.2.m</t>
  </si>
  <si>
    <t>m)</t>
  </si>
  <si>
    <t>B.2.n</t>
  </si>
  <si>
    <t>n)</t>
  </si>
  <si>
    <t>Rimborsi Assegni e contributi sanitari</t>
  </si>
  <si>
    <t>B.2.o</t>
  </si>
  <si>
    <t>o)</t>
  </si>
  <si>
    <t>470.200.21</t>
  </si>
  <si>
    <t>470.200.31</t>
  </si>
  <si>
    <t>470.300.11</t>
  </si>
  <si>
    <t>470.300.21</t>
  </si>
  <si>
    <t>470.300.31</t>
  </si>
  <si>
    <t>470.600.11</t>
  </si>
  <si>
    <t>470.600.21</t>
  </si>
  <si>
    <t>470.700.11</t>
  </si>
  <si>
    <t>470.700.21</t>
  </si>
  <si>
    <t>A.4.B.4</t>
  </si>
  <si>
    <t>Altre prestazioni sanitarie e sociosanitarie a rilevanza sanitaria erogate da privati v/residenti Extraregione in compensazione (mobilità attiva)</t>
  </si>
  <si>
    <t>A.9.C</t>
  </si>
  <si>
    <t>A.9.A</t>
  </si>
  <si>
    <t>RICAVI PER PRESTAZIONI VETERINARIE AREA A EROGATE A SOGGETTI PRIVATI</t>
  </si>
  <si>
    <t>ERLÖSE AUS TIERÄRZTLICHEN LEISTUNGEN BEREICH A FÜR PRIVATE</t>
  </si>
  <si>
    <t>720.600.15</t>
  </si>
  <si>
    <t>RICAVI PER PRESTAZIONI VETERINARIE AREA A EROGATE A SOGGETTI PUBBLICI</t>
  </si>
  <si>
    <t>ERLÖSE AUS TIERÄRZTLICHEN LEISTUNGEN BEREICH A FÜR ÖFFENTLICHE EINRICHTUNGEN</t>
  </si>
  <si>
    <t>RICAVI PER PRESTAZIONI VETERINARIE AREA B EROGATE A SOGGETTI PRIVATI</t>
  </si>
  <si>
    <t>300.100.12</t>
  </si>
  <si>
    <t>MEDICINALI CON AIC, AD ECCEZIONE DI VACCINI ED EMODERIVATI DI PRODUZIONE REGIONALE</t>
  </si>
  <si>
    <t>B.1.A.1.1</t>
  </si>
  <si>
    <t xml:space="preserve">B.1.a </t>
  </si>
  <si>
    <t>300.100.22</t>
  </si>
  <si>
    <t xml:space="preserve">PRODOTTI FARMACEUTICI DISTRIBUZIONE PER CONTO LEGGE N.405/2001 ART.8 LETT.A) </t>
  </si>
  <si>
    <t>300.100.25</t>
  </si>
  <si>
    <t>MEDICINALI SENZA AIC</t>
  </si>
  <si>
    <t>PHARMAZEUTISCHE PRODUKTE OHNE AIC</t>
  </si>
  <si>
    <t>B.1.A.1.2</t>
  </si>
  <si>
    <t>Medicinali senza AIC</t>
  </si>
  <si>
    <t>300.100.32</t>
  </si>
  <si>
    <t>300.100.33</t>
  </si>
  <si>
    <t>300.100.41</t>
  </si>
  <si>
    <t>B.1.A.1.3</t>
  </si>
  <si>
    <t>300.110.00</t>
  </si>
  <si>
    <t>SANGUE ED EMOCOMPONENTI</t>
  </si>
  <si>
    <t>300.110.10</t>
  </si>
  <si>
    <t>B.1.A.2.2</t>
  </si>
  <si>
    <t>da pubblico (Aziende sanitarie pubbliche extra Regione) – Mobilità extraregionale</t>
  </si>
  <si>
    <t>300.110.20</t>
  </si>
  <si>
    <t>SANGUE ED EMOCOMPONENTI DA ALTRI SOGGETTI</t>
  </si>
  <si>
    <t>B.1.A.2.3</t>
  </si>
  <si>
    <t>da altri soggetti</t>
  </si>
  <si>
    <t>B.1.A.4</t>
  </si>
  <si>
    <t xml:space="preserve"> Prodotti dietetici</t>
  </si>
  <si>
    <t>300.200.12</t>
  </si>
  <si>
    <t>MATERIALI PER LA PROFILASSI (VACCINI)</t>
  </si>
  <si>
    <t>MATERIAL FÜR DIE PROPHYLAXE (IMPFSTOFFE)</t>
  </si>
  <si>
    <t>B.1.A.5</t>
  </si>
  <si>
    <t xml:space="preserve"> Materiali per la profilassi (vaccini)</t>
  </si>
  <si>
    <t>300.320.00</t>
  </si>
  <si>
    <t xml:space="preserve">PRODOTTI CHIMICI </t>
  </si>
  <si>
    <t>300.320.10</t>
  </si>
  <si>
    <t>PRODOTTI CHIMICI</t>
  </si>
  <si>
    <t>CHEMISCHE PRODUKTE</t>
  </si>
  <si>
    <t>B.1.A.6</t>
  </si>
  <si>
    <t>300.450.00</t>
  </si>
  <si>
    <t>DISPOSITIVI MEDICI</t>
  </si>
  <si>
    <t>MEDIZINPRODUKTE</t>
  </si>
  <si>
    <t>300.450.10</t>
  </si>
  <si>
    <t>B.1.A.3.1</t>
  </si>
  <si>
    <t>300.450.20</t>
  </si>
  <si>
    <t>DISPOSITIVI MEDICI IMPIANTABILI ATTIVI</t>
  </si>
  <si>
    <t>AKTIVE IMPLANTIERBARE MEDIZINISCHE GERÄTE</t>
  </si>
  <si>
    <t>B.1.A.3.2</t>
  </si>
  <si>
    <t>Dispositivi medici impiantabili attivi</t>
  </si>
  <si>
    <t>300.450.30</t>
  </si>
  <si>
    <t>DISPOSITIVI MEDICO DIAGNOSTICI IN VITRO (IVD)</t>
  </si>
  <si>
    <t>IN-VITRO-DIAGNOSTIKA (IVD)</t>
  </si>
  <si>
    <t>B.1.A.3.3</t>
  </si>
  <si>
    <t>Dispositivi medico diagnostici in vitro (IVD)</t>
  </si>
  <si>
    <t>INSGESAMTE KOSTEN</t>
  </si>
  <si>
    <t>INSGESAMTE ERLÖSE</t>
  </si>
  <si>
    <t>WIRTSCHAFTLICHES ERGEBNIS</t>
  </si>
  <si>
    <r>
      <t>S</t>
    </r>
    <r>
      <rPr>
        <b/>
        <sz val="12"/>
        <rFont val="Verdana"/>
        <family val="2"/>
      </rPr>
      <t>CHEMA</t>
    </r>
    <r>
      <rPr>
        <b/>
        <sz val="14"/>
        <rFont val="Verdana"/>
        <family val="2"/>
      </rPr>
      <t xml:space="preserve"> D</t>
    </r>
    <r>
      <rPr>
        <b/>
        <sz val="12"/>
        <rFont val="Verdana"/>
        <family val="2"/>
      </rPr>
      <t xml:space="preserve">I </t>
    </r>
    <r>
      <rPr>
        <b/>
        <sz val="14"/>
        <rFont val="Verdana"/>
        <family val="2"/>
      </rPr>
      <t>B</t>
    </r>
    <r>
      <rPr>
        <b/>
        <sz val="12"/>
        <rFont val="Verdana"/>
        <family val="2"/>
      </rPr>
      <t>ILANCIO</t>
    </r>
    <r>
      <rPr>
        <b/>
        <sz val="14"/>
        <rFont val="Verdana"/>
        <family val="2"/>
      </rPr>
      <t xml:space="preserve">
</t>
    </r>
    <r>
      <rPr>
        <i/>
        <sz val="14"/>
        <rFont val="Verdana"/>
        <family val="2"/>
      </rPr>
      <t>Decreto Interministeriale del 20 marzo 2013</t>
    </r>
  </si>
  <si>
    <r>
      <t xml:space="preserve">BILANZSCHEMA
</t>
    </r>
    <r>
      <rPr>
        <i/>
        <sz val="14"/>
        <rFont val="Verdana"/>
        <family val="2"/>
      </rPr>
      <t>Interministerielles Dekret vom 20. März 2013</t>
    </r>
  </si>
  <si>
    <t>Beiträge von anderen öffentlichen Subjekten</t>
  </si>
  <si>
    <t>340.900.45</t>
  </si>
  <si>
    <t>RIMBORSO SPESE AL PERSONALE DIPENDENTE</t>
  </si>
  <si>
    <t>SPESENRÜCKVERGÜTUNGEN AN DAS BEDIENSTETE PERSONAL</t>
  </si>
  <si>
    <t>490.200.21</t>
  </si>
  <si>
    <t>490.300.11</t>
  </si>
  <si>
    <t>490.300.21</t>
  </si>
  <si>
    <t>490.600.11</t>
  </si>
  <si>
    <t>490.600.21</t>
  </si>
  <si>
    <t>490.600.31</t>
  </si>
  <si>
    <t>490.600.41</t>
  </si>
  <si>
    <t>490.700.11</t>
  </si>
  <si>
    <t>490.700.16</t>
  </si>
  <si>
    <t>490.700.21</t>
  </si>
  <si>
    <t>490.700.26</t>
  </si>
  <si>
    <t>490.700.31</t>
  </si>
  <si>
    <t>490.700.36</t>
  </si>
  <si>
    <t>E.1.B.3.2.F</t>
  </si>
  <si>
    <t>Insussistenze attive v/terzi relative all'acquisto di beni e servizi</t>
  </si>
  <si>
    <t>780.200.17</t>
  </si>
  <si>
    <t>ALTRE INSUSSISTENZE DEL PASSIVO</t>
  </si>
  <si>
    <t>SONSTIGER PASSIVSCHWUND</t>
  </si>
  <si>
    <t>E.1.A</t>
  </si>
  <si>
    <t>A.7.B</t>
  </si>
  <si>
    <t>Quota imputata all'esercizio dei finanziamenti per investimenti da Regione</t>
  </si>
  <si>
    <t>810.300.20</t>
  </si>
  <si>
    <t>UTILIZZO QUOTA DEGLI ALTRI CONTRIBUTI IN C/ESERCIZIO DESTINATI AD INVESTIMENTI DA PAB PER QUOTA F.S.P</t>
  </si>
  <si>
    <t xml:space="preserve">VERWENDUNG VON ANTEILEN VON ANDEREN BEITRÄGEN FÜR LAUFENDE AUSGABEN, DIE FÜR INVESTITIONEN ZUGEWIESEN WURDEN,  VOM LAND, BETREFFEND DEN L.G.F. </t>
  </si>
  <si>
    <t>A.7.D</t>
  </si>
  <si>
    <t>Quota imputata all'esercizio dei contributi in c/esercizio FSR destinati ad investimenti</t>
  </si>
  <si>
    <t>810.300.30</t>
  </si>
  <si>
    <t>UTILIZZO QUOTA DEGLI ALTRI CONTRIBUTI IN C/ESERCIZIO DESTINATI AD INVESTIMENTI  - EXTRA FONDO</t>
  </si>
  <si>
    <t>VERWENDUNG VON ANTEILEN VON ANDEREN BEITRÄGEN FÜR LAUFENDE AUSGABEN, DIE FÜR INVESTITIONEN ZUGEWIESEN WURDEN - AUSSERHALB L.G.F.</t>
  </si>
  <si>
    <t>A.7.E</t>
  </si>
  <si>
    <t>Quota imputata all'esercizio degli altri contributi in c/esercizio destinati ad investimenti</t>
  </si>
  <si>
    <t>810.300.40</t>
  </si>
  <si>
    <t>UTILIZZO QUOTA IMPUTATA ALL'ESERCIZIO DEI FINANZIAMENTI PER INVESTIMENTO DALLO STATO</t>
  </si>
  <si>
    <t>VERWENDUNG VON ANTEILEN VON FINANZIERUNGEN FÜR INVESTITIONEN VOM STAAT, DIE DEM GESCHÄFTSJAHR ZUGEORDNET WERDEN</t>
  </si>
  <si>
    <t>A.7.A</t>
  </si>
  <si>
    <t>B.2.A.16.4</t>
  </si>
  <si>
    <t>B.2.A.14.5</t>
  </si>
  <si>
    <t>B.2.A.14.2</t>
  </si>
  <si>
    <t>RIMBORSI  PER PARTO A DOMICILIO (LP 33/88 ART.21)</t>
  </si>
  <si>
    <t>B.2.A.14.1</t>
  </si>
  <si>
    <t>420.230.20</t>
  </si>
  <si>
    <t>B.4.A</t>
  </si>
  <si>
    <t>Fitti passivi</t>
  </si>
  <si>
    <t>B.4.B.2</t>
  </si>
  <si>
    <t>B.4.C.1</t>
  </si>
  <si>
    <t>B.4.C.2</t>
  </si>
  <si>
    <t>B.9.C.1</t>
  </si>
  <si>
    <t>B.9.C.2</t>
  </si>
  <si>
    <t>E.2.B.2</t>
  </si>
  <si>
    <t>Oneri da cause civili ed oneri processuali</t>
  </si>
  <si>
    <t>ABONNEMENTS</t>
  </si>
  <si>
    <t>B.2.B.1.11.A</t>
  </si>
  <si>
    <t>B.2.B.1.11.B</t>
  </si>
  <si>
    <t>B.5.A.1.1</t>
  </si>
  <si>
    <t>470.100.11</t>
  </si>
  <si>
    <t>B.5.A.1.2</t>
  </si>
  <si>
    <t>470.100.21</t>
  </si>
  <si>
    <t>B.5.A.2.1</t>
  </si>
  <si>
    <t>470.100.31</t>
  </si>
  <si>
    <t>B.5.A.2.2</t>
  </si>
  <si>
    <t>470.100.41</t>
  </si>
  <si>
    <t>B.5.B.1</t>
  </si>
  <si>
    <t>470.100.51</t>
  </si>
  <si>
    <t>B.5.B.2</t>
  </si>
  <si>
    <t>470.100.61</t>
  </si>
  <si>
    <t>470.200.11</t>
  </si>
  <si>
    <t>Prestazioni di File F</t>
  </si>
  <si>
    <t>720.200.27</t>
  </si>
  <si>
    <t>330.500.10</t>
  </si>
  <si>
    <t>B.3.D</t>
  </si>
  <si>
    <t>420.140.20</t>
  </si>
  <si>
    <t>RIMBORSI PER PRESTAZIONI SPECIALISTICHE ALL'ESTERO</t>
  </si>
  <si>
    <t>RÜCKVERGÜTUNGEN FÜR FACHÄRZTLICHE LEISTUNGEN IM AUSLAND</t>
  </si>
  <si>
    <t>Rimborsi, assegni e contributi sanitari</t>
  </si>
  <si>
    <t>CONVENZIONI PER ASSISTENZA FARMACEUTICA - FARMACIE PRIVATE</t>
  </si>
  <si>
    <t>KONVENTIONEN FÜR PHARMAZEUTISCHE BETREUUNG - PRIVATE APOTHEKEN</t>
  </si>
  <si>
    <t>CONVENZIONI PER ASSISTENZA FARMACEUTICA - FARMACIE COMUNALI</t>
  </si>
  <si>
    <t>KONVENTIONEN FÜR PHARMAZEUTISCHE BETREUUNG - GEMEINDEAPOTHEKEN</t>
  </si>
  <si>
    <t>RIMBORSI PER PRESTAZIONI SPECIALISTICHE IN ITALIA</t>
  </si>
  <si>
    <t>RÜCKERSTATTUNGEN FÜR FACHÄRZTLICHE LEISTUNGEN IN ITALIEN</t>
  </si>
  <si>
    <t>IVA INDETRAIBILE EX ART. 19 C. 3 DPR 633/72</t>
  </si>
  <si>
    <t>NICHT ABZIEHBARE MWST GEM. EX-ART.19 ABS. 3, DPR 633/72</t>
  </si>
  <si>
    <t>VORANSCHLAG</t>
  </si>
  <si>
    <t>PREVENTIVO</t>
  </si>
  <si>
    <t>GESUNDHEITSMINISTERIUM</t>
  </si>
  <si>
    <t>Generaldirektion der Sanitätsprogrammierung</t>
  </si>
  <si>
    <t>Generaldirektion des Informationsystem und sanitäres Amt für Statistik</t>
  </si>
  <si>
    <t>STRUKTUR</t>
  </si>
  <si>
    <t>ZEITRAUM</t>
  </si>
  <si>
    <t xml:space="preserve"> REGION</t>
  </si>
  <si>
    <t>BETRIEB</t>
  </si>
  <si>
    <t xml:space="preserve">    HAUSHALTSPLAN</t>
  </si>
  <si>
    <t>ABSCHLUSSRECHNUNG</t>
  </si>
  <si>
    <t>GENEHMIGUNG DER BILANZ DURCH DAS RECHNUNGSPRÜFERKOLLEGIUM</t>
  </si>
  <si>
    <t>NEIN</t>
  </si>
  <si>
    <t>KODEX</t>
  </si>
  <si>
    <t>BETRAG</t>
  </si>
  <si>
    <t>A)  Produktionswert</t>
  </si>
  <si>
    <t>A.1)  Beiträge für laufende Ausgaben</t>
  </si>
  <si>
    <t>A.1.B) Beiträge für laufende Beiträge (außerhalb Fonds)</t>
  </si>
  <si>
    <t>A.1.B.1.4) Beiträge von Region oder Aut. Prov. (außerhalb Fonds) - Sonstiges</t>
  </si>
  <si>
    <t>A.1.B.2)  Beiträge von offentlichen Sanitätsbetrieben der Region oder Aut. Prov. (außerhalb Fonds)</t>
  </si>
  <si>
    <t>A.1.B.2.2) Beiträge von öffentlichen Sanitätsbetrieben der Region oder Aut. Prov. (außerhalb Fonds) Sonstiges</t>
  </si>
  <si>
    <t xml:space="preserve">A.1.B.3) Beiträge von anderen öffentlichen Subjekten (außerhalb Fonds) </t>
  </si>
  <si>
    <t>A.1.C.1) Beiträge vom Gesundheitsministerium für laufende Forschung</t>
  </si>
  <si>
    <t>A.1.C.2) Beiträge vom Gesundheitsministerium für zielgerichtete Forschung</t>
  </si>
  <si>
    <t>A.1.C.3) Beiträge von der Region und anderen öffentlichen Subjekten für Forschung</t>
  </si>
  <si>
    <t>A.1.C.4) Beiträge von Privaten für Forschung</t>
  </si>
  <si>
    <t>A.1.D) Beiträge für laufende Ausgaben von Privaten</t>
  </si>
  <si>
    <t>A.2)  Berichtigung der Beiträge für laufende Ausgaben für Zuweisung an Investitionen</t>
  </si>
  <si>
    <t>A.3.C)  Verwendung Rückstellungen für nicht verwendete Anteile von Beiträgen der Vorjahre für Forschungstätigkeit</t>
  </si>
  <si>
    <t>A.4.A.1.1) Krankenhausaufenthaltsbezogene Leistungen</t>
  </si>
  <si>
    <t>A.4.A.1.2) Leistungen für ambulante fachärztliche Betreuung</t>
  </si>
  <si>
    <t>A.4.A.3.1) Krankenhausaufenthaltsbezogene Leistungen</t>
  </si>
  <si>
    <t>A.5.A) Rückerstattungen von Versicherungen</t>
  </si>
  <si>
    <t>A.5.D) Kostenbeiträge, Rückerstattungen und Rückerlangungen von anderen öffentlichen Subjekten</t>
  </si>
  <si>
    <t>A.5.D.3)  Sonstige Kostenbeiträge, Rückerstattungen und Rückerlangungen von anderen öffentlichen Subjekten</t>
  </si>
  <si>
    <t>A.5.E) Kostenbeiträge, Rückerstattungen und Rückerlangungen von Privaten</t>
  </si>
  <si>
    <t>A.5.E.1.1) Pay-back bei Überschreitung der Ausgabenhöchstgrenze für die pharmazeutische Betreuung auf dem Territorium</t>
  </si>
  <si>
    <t>A.5.E.1.2) Pay-back bei Überschreitung der Ausgabenhöchstgrenze für die pharmazeutische Betreuung im Krankenhaus</t>
  </si>
  <si>
    <t>A.5.E.1.3) Weiteres Pay-back</t>
  </si>
  <si>
    <t xml:space="preserve">A.7)  Dem Geschäftsjahr zugeschriebener Anteil der Investitionsbeiträge </t>
  </si>
  <si>
    <t>A.7.A) Dem Geschäftsjahr zugeschriebener Anteil der Finanzierungen für Investitionen vom Staat</t>
  </si>
  <si>
    <t>A.7.B)  Dem Geschäftsjahr zugeschriebener Anteil der Finanzierungen für Investitionen von Region</t>
  </si>
  <si>
    <t>A.7.C)  Dem Geschäftsjahr zugeschriebener Anteil der Finanzierungen für Güter erstmaliger Ausstattung</t>
  </si>
  <si>
    <t>A.7.D) Dem Geschäftsjahr zugeschriebener Anteil der für Investitionen bestimmte laufenden Beiträge des regionalen GF</t>
  </si>
  <si>
    <t>A.7.E) Dem Geschäftsjahr zugeschriebener Anteil sonstiger für Investitionen bestimmte laufende Beiträge</t>
  </si>
  <si>
    <t>A.7.F) Dem Geschäftsjahr zugeschriebener Anteil anderer Posten des Nettovermögens</t>
  </si>
  <si>
    <t>A.8)  Zuwachs des Anlagevermögens infolge interner Arbeiten</t>
  </si>
  <si>
    <t>A.9) Sonstige Erlöse und Erträge</t>
  </si>
  <si>
    <t>A.9.B) Aktivmieten und andere Erträge aus Immobilientätigkeit</t>
  </si>
  <si>
    <t>A.9.C) Sonstige verschiedene Erträge</t>
  </si>
  <si>
    <t>Insgesamt Produktionswert (A)</t>
  </si>
  <si>
    <t>B)  Aufwendungen für die Produktion</t>
  </si>
  <si>
    <t>B.1) Ankauf von Gütern</t>
  </si>
  <si>
    <t>B.1.A.1) Pharmazeutische Produkte und Blutprodukte</t>
  </si>
  <si>
    <t>B.1.A.1.1) Arzneimittel mit AIC, mit Ausnahme von Impfstoffen und Blutprodukten aus regionaler Herstellung</t>
  </si>
  <si>
    <t>B.1.A.1.2) Arzneimittel ohne AIC</t>
  </si>
  <si>
    <t>B.1.A.1.3) Blutprodukte aus regionaler Herstellung</t>
  </si>
  <si>
    <t>B.1.A.2) Blut und Blutbestandteile</t>
  </si>
  <si>
    <t>B.1.A.2.1) von Öffentlichen (Öffentliche Sanitätsbetriebe der Region) – Regionale Mobilität</t>
  </si>
  <si>
    <t>B.1.A.2.2) von Öffentlichen (Öffentliche Sanitätsbetriebe außerhalb der Region) – Überregionale Mobilität</t>
  </si>
  <si>
    <t>B.1.A.2.3) von anderen Subjekten</t>
  </si>
  <si>
    <t>B.1.A.3) Medizinprodukte</t>
  </si>
  <si>
    <t>B.1.A.3.1) Medizinprodukte</t>
  </si>
  <si>
    <t>B.1.A.3.2) Aktive implantierbare medizinische Geräte</t>
  </si>
  <si>
    <t>B.1.A.3.3) In-vitro-Diagnostika (IVD)</t>
  </si>
  <si>
    <t>B.1.A.4) Diätprodukte</t>
  </si>
  <si>
    <t>B.1.A.5) Materialien für die Prophylaxe (Impfungen)</t>
  </si>
  <si>
    <t>B.1.A.6) Chemische Produkte</t>
  </si>
  <si>
    <t>B.1.B.1) Lebensmittel</t>
  </si>
  <si>
    <t>B.1.B.2) Kleidung, Reinigungs- und Haushaltsmaterial</t>
  </si>
  <si>
    <t>B.1.B.3) Brenn-, Treib- und Schmierstoffe</t>
  </si>
  <si>
    <t>B.1.B.5) Material für die Instandhaltung</t>
  </si>
  <si>
    <t>B.2)  Ankauf von Dienstleistungen</t>
  </si>
  <si>
    <t>B.2.A.1.1) - laut Vertrag</t>
  </si>
  <si>
    <t>B.2.A.1.1.A) Aufwendungen für Betreuung durch Ärzte für Allgemeinmedizin</t>
  </si>
  <si>
    <t>B.2.A.1.1.B) Aufwendungen für Betreuung durch Kinderärzte freier Wahl</t>
  </si>
  <si>
    <t>B.2.A.1.1.C) Aufwendungen für Betreuungskontinuität</t>
  </si>
  <si>
    <t>B.2.A.1.1.D) Sonstiges (Medizin der Dienste, Psychologen, Notärzte usw.)</t>
  </si>
  <si>
    <t>B.2.A.1.2) - bei öffentlichen Subjekten (öffentliche Sanitätsbetriebe der Region) - Mobilität innerhalb der Region</t>
  </si>
  <si>
    <t>B.2.A.1.3) - bei öffentlichen Subjekten (öffentliche Sanitätsbetriebe der Region) - Mobilität außerhalb der Region</t>
  </si>
  <si>
    <t>B.2.A.2.1)  - laut Vertrag</t>
  </si>
  <si>
    <t>B.2.A.2.2) - bei öffentlichen Subjekten (öffentliche Sanitätsbetriebe der Region) - Mobilität innerhalb der Region</t>
  </si>
  <si>
    <t>B.2.A.2.3) - bei öffentlichen Subjekten (außerhalb der Region)</t>
  </si>
  <si>
    <t>B.2.A.3.1) - bei öffentlichen Subjekten (öffentliche Sanitätsbetriebe der Region)</t>
  </si>
  <si>
    <t>B.2.A.4.1) - bei öffentlichen Subjekten (öffentliche Sanitätsbetriebe der Region)</t>
  </si>
  <si>
    <t>B.2.A.4.2) - bei öffentlichen Subjekten (sonstige öffentliche Subjekte der Region)</t>
  </si>
  <si>
    <t>B.2.A.4.3) - bei öffentlichen Subjekten (außerhalb der Region) ohne Verrechnung</t>
  </si>
  <si>
    <t>B.2.A.4.4) - bei privaten Subjekten (innerhalb der Region)</t>
  </si>
  <si>
    <t>B.2.A.4.5) - bei privaten Subjekten (außerhalb der Region)</t>
  </si>
  <si>
    <t>B.2.A.5.1) - bei öffentlichen Subjekten (öffentliche Sanitätsbetriebe der Region)</t>
  </si>
  <si>
    <t>B.2.A.5.2) - bei öffentlichen Subjekten (sonstige öffentliche Subjekte der Region)</t>
  </si>
  <si>
    <t>B.2.A.5.3) - bei öffentlichen Subjekten (außerhalb der Region)</t>
  </si>
  <si>
    <t>B.2.A.5.4) - bei privaten Subjekten</t>
  </si>
  <si>
    <t>B.2.A.6.1) - bei öffentlichen Subjekten (öffentliche Sanitätsbetriebe der Region)</t>
  </si>
  <si>
    <t>B.2.A.6.2) - bei öffentlichen Subjekten (sonstige öffentliche Subjekte der Region)</t>
  </si>
  <si>
    <t>B.2.A.6.3) - bei öffentlichen Subjekten (außerhalb der Region)</t>
  </si>
  <si>
    <t>B.2.A.6.4) - bei privaten Subjekten</t>
  </si>
  <si>
    <t>B.2.A.7.1) - bei öffentlichen Subjekten (öffentliche Sanitätsbetriebe der Region)</t>
  </si>
  <si>
    <t>B.2.A.7.2) - bei öffentlichen Subjekten (sonstige öffentliche Subjekte der Region)</t>
  </si>
  <si>
    <t>B.2.A.7.3) - bei öffentlichen Subjekten (außerhalb der Region)</t>
  </si>
  <si>
    <t>B.2.A.7.4) - bei privaten Subjekten</t>
  </si>
  <si>
    <t>B.2.A.7.5) - bei privaten Subjekten für nicht ansässige Bürger - außerhalb der Region (aktive Mobilität mit Verrechnung)</t>
  </si>
  <si>
    <t>B.2.A.8.1) - bei öffentlichen Subjekten (öffentliche Sanitätsbetriebe der Region)</t>
  </si>
  <si>
    <t>B.2.A.8.2) - bei öffentlichen Subjekten (sonstige öffentliche Subjekte der Region)</t>
  </si>
  <si>
    <t>B.2.A.8.4) - bei privaten Subjekten (innerhalb der Region)</t>
  </si>
  <si>
    <t>B.2.A.9.1) - bei öffentlichen Subjekten (öffentliche Sanitätsbetriebe der Region) - Mobilität innerhalb der Region</t>
  </si>
  <si>
    <t>B.2.A.9.2) - bei öffentlichen Subjekten (sonstige öffentliche Subjekte der Region)</t>
  </si>
  <si>
    <t>B.2.A.9.3) - bei öffentlichen Subjekten (außerhalb der Region)</t>
  </si>
  <si>
    <t>B.2.A.9.4) - bei privaten Subjekten (innerhalb der Region)</t>
  </si>
  <si>
    <t>B.2.A.9.5) - bei privaten Subjekten (außerhalb der Region)</t>
  </si>
  <si>
    <t>B.2.A.10.1) - bei öffentlichen Subjekten (öffentliche Sanitätsbetriebe der Region) - Mobilität innerhalb der Region</t>
  </si>
  <si>
    <t>B.2.A.10.2) - bei öffentlichen Subjekten (sonstige öffentliche Subjekte der Region)</t>
  </si>
  <si>
    <t>B.2.A.10.3) - bei öffentlichen Subjekten (außerhalb der Region)</t>
  </si>
  <si>
    <t>B.2.A.10.4) - bei privaten Subjekten</t>
  </si>
  <si>
    <t>B.2.A.10.5) - bei privaten Subjekten für nicht ansässige Bürger - außerhalb der Region (aktive Mobilität mit Verrechnung)</t>
  </si>
  <si>
    <t>B.2.A.11.4) - bei privaten Subjekten</t>
  </si>
  <si>
    <t>B.2.A.12.1) - bei öffentlichen Subjekten (öffentliche Sanitätsbetriebe der Region) - Mobilität innerhalb der Region</t>
  </si>
  <si>
    <t>B.2.A.12.2) - bei öffentlichen Subjekten (sonstige öffentliche Subjekte der Region)</t>
  </si>
  <si>
    <t>B.2.A.13.2)  Beteiligungen an das Personal für freiberufliche Leistungen Intramoenia - Facharztbereich</t>
  </si>
  <si>
    <t>B.2.A.13.3)  Beteiligungen an das Personal für freiberufliche Leistungen Intramoenia - Bereich öffentliches Gesundheitswesen</t>
  </si>
  <si>
    <t>B.2.A.13.4) Beteiligungen an das Personal für freiberufliche Leistungen Intramoenia - Beratungen (Ex-Art. 55 Abs. 1 Buchst. c), d) und gemäß Ex-Art. 57-58)</t>
  </si>
  <si>
    <t>B.2.A.13.5)   Beteiligungen an das Personal für freiberufliche Leistungen Intramoenia - Beratungen (Ex-Art. 55 Abs. 1 Buchst. c), d) und gemäß Ex-Art. 57-58) (Öffentliche Sanitätsbetriebe der Region)</t>
  </si>
  <si>
    <t>B.2.A.13.6)  Beteiligungen an das Personal für freiberufliche Leistungen - Sonstiges</t>
  </si>
  <si>
    <t>B.2.A.13.7)  Beteiligungen an das Personal für freiberufliche Leistungen Intramoenia - Sonstiges (Öffentliche Sanitätsbetriebe der Region)</t>
  </si>
  <si>
    <t>B.2.A.14.2)  Rückerstattungen für Behandlungen im Ausland</t>
  </si>
  <si>
    <t>B.2.A.14.3)  Beiträge an beteiligte Unternehmen und/oder abhängige Körperschaften der Region</t>
  </si>
  <si>
    <t>B.2.A.14.4) Beitrag Gesetz 210/92</t>
  </si>
  <si>
    <t>B.2.A.14.5) Sonstige Rückerstattungen, Zuweisungen und Beiträge</t>
  </si>
  <si>
    <t>B.2.A.14.6)  Rückerstattungen, Zuweisungen und Beiträge an öffentliche Sanitätsbetriebe der Region</t>
  </si>
  <si>
    <t>B.2.B.1.1)   Wäscherei</t>
  </si>
  <si>
    <t>B.2.B.1.2)   Reinigung</t>
  </si>
  <si>
    <t>B.2.B.1.4)  Heizung</t>
  </si>
  <si>
    <t>B.2.B.1.5)   IT-Supportleistungen</t>
  </si>
  <si>
    <t>B.2.B.1.7)  Abfallentsorgung</t>
  </si>
  <si>
    <t>B.2.B.1.8)  Telefonanschlüsse</t>
  </si>
  <si>
    <t>B.2.B.1.9)  Stromanschlüsse</t>
  </si>
  <si>
    <t>B.2.B.1.10)  Sonstige Anschlüsse</t>
  </si>
  <si>
    <t>B.2.B.1.11) Versicherungsprämien</t>
  </si>
  <si>
    <t>B.2.B.1.11.A)  Versicherungsprämien - Berufshaftpflicht</t>
  </si>
  <si>
    <t>B.2.B.1.11.B)  Versicherungsprämien - andere Versicherungsprämien</t>
  </si>
  <si>
    <t>B.2.B.3.1) (externe und interne) Ausbildung bei öffentlichen Subjekten</t>
  </si>
  <si>
    <t>B.2.B.3.2) (externe und interne) Ausbildung von privaten Subjekten</t>
  </si>
  <si>
    <t>B.3.A) Instandhaltung und Reparaturen von Gebäuden und ihrem Zubehör</t>
  </si>
  <si>
    <t>B.3.B)  Instandhaltung und Reparaturen von Anlagen und Maschinen</t>
  </si>
  <si>
    <t>B.3.D) Instandhaltung und Reparaturen von Einrichtungen und Ausstattungen</t>
  </si>
  <si>
    <t>B.3.E) Instandhaltung und Reparaturen von Fahrzeugen</t>
  </si>
  <si>
    <t>B.3.F)  Sonstige Instandhaltungsarbeiten und Reparaturen</t>
  </si>
  <si>
    <t>B.3.G)  Instandhaltung und Reparaturen durch öffentliche Sanitätsbetriebe der Region</t>
  </si>
  <si>
    <t>B.4.B)  Gebühren für Miete</t>
  </si>
  <si>
    <t>B.4.C) Raten für Leasing</t>
  </si>
  <si>
    <t>B.4.D)  Mieten und Gebühren für Miete von öffentlichen Sanitätsbetrieben der Region</t>
  </si>
  <si>
    <t>B.5.A) Kosten für leitendes Personal des Sanitätsstellenplans</t>
  </si>
  <si>
    <t>B.5.A.1) Kosten für leitendes ärztliches Personal</t>
  </si>
  <si>
    <t>B.5.A.1.1) Kosten für leitendes ärztliches Personal - unbefristete Beschäftigung</t>
  </si>
  <si>
    <t>B.5.A.1.2) Kosten für leitendes ärztliches Personal - befristete Beschäftigung</t>
  </si>
  <si>
    <t>B.5.A.1.3) Kosten für leitendes ärztliches Personal - sonstige Beschäftigung</t>
  </si>
  <si>
    <t>B.5.A.2) Kosten für leitendes nicht ärztliches Personal</t>
  </si>
  <si>
    <t>B.5.A.2.1) Kosten für leitendes nicht ärztliches Personal - unbefristete Beschäftigung</t>
  </si>
  <si>
    <t>B.5.A.2.2) Kosten für leitendes nicht ärztliches Personal - befristete Beschäftigung</t>
  </si>
  <si>
    <t>B.5.A.2.3) Kosten für leitendes nicht ärztliches Personal - sonstige Beschäftigung</t>
  </si>
  <si>
    <t>B.5.B) Kosten für nicht leitendes Personal des Sanitätsstellenplans</t>
  </si>
  <si>
    <t>B.5.B.1) Kosten für nicht leitendes Personal des Sanitätsstellenplans - unbefristete Beschäftigung</t>
  </si>
  <si>
    <t>B.5.B.3) Kosten für nicht leitendes Personal des Sanitätsstellenplans - sonstige Beschäftigung</t>
  </si>
  <si>
    <t>B.6.A) Kosten für leitendes Personal des Fachstellenplans</t>
  </si>
  <si>
    <t>B.6.A.1) Kosten für leitendes Personal des Fachstellenplans - unbefristete Beschäftigung</t>
  </si>
  <si>
    <t>B.6.A.2) Kosten für leitendes Personal des Fachstellenplans - befristete Beschäftigung</t>
  </si>
  <si>
    <t>B.6.A.3) Kosten für leitendes Personal des Fachstellenplans - sonstige Beschäftigung</t>
  </si>
  <si>
    <t>B.6.B) Nicht leitendes Fachpersonal des Fachstellenplans</t>
  </si>
  <si>
    <t>B.6.B.1) Kosten für nicht leitendes Personal des Fachstellenplans - unbefristete Beschäftigung</t>
  </si>
  <si>
    <t>B.6.B.2) Kosten für nicht leitendes Personal des Fachstellenplans - befristete Beschäftigung</t>
  </si>
  <si>
    <t>B.6.B.3) Kosten für nicht leitendes Personal des Fachstellenplans - sonstige Beschäftigung</t>
  </si>
  <si>
    <t>B.7.A.1) Kosten für leitendes Personal des technischen Stellenplans - unbefristete Beschäftigung</t>
  </si>
  <si>
    <t>B.7.A.2) Kosten für leitendes Personal des technischen Stellenplans - befristete Beschäftigung</t>
  </si>
  <si>
    <t>B.7.A.3) Kosten für leitendes Personal des technischen Stellenplans - sonstige Beschäftigung</t>
  </si>
  <si>
    <t>B.7.B) Kosten für nicht leitendes Personal des technischen Stellenplans</t>
  </si>
  <si>
    <t>B.7.B.1) Kosten für nicht leitendes Personal des technischen Stellenplans - unbefristete Beschäftigung</t>
  </si>
  <si>
    <t>B.7.B.2) Kosten für nicht leitendes Personal des technischen Stellenplans - befristete Beschäftigung</t>
  </si>
  <si>
    <t>B.7.B.3) Kosten für nicht leitendes Personal des technischen Stellenplans - sonstige Beschäftigung</t>
  </si>
  <si>
    <t>B.8.A.1) Kosten für leitendes Personal des Verwaltungsstellenplans - unbefristete Beschäftigung</t>
  </si>
  <si>
    <t>B.8.A.2) Kosten für leitendes Personal des Verwaltungsstellenplans - befristete Beschäftigung</t>
  </si>
  <si>
    <t>B.8.A.3) Kosten für leitendes Personal des Verwaltungsstellenplans - sonstige Beschäftigung</t>
  </si>
  <si>
    <t>B.8.B) Kosten für nicht leitendes Personal des Verwaltungsstellenplans</t>
  </si>
  <si>
    <t>B.8.B.1) Kosten für nicht leitendes Personal des Verwaltungsstellenplans - unbefristete Beschäftigung</t>
  </si>
  <si>
    <t>B.8.B.2) Kosten für nicht leitendes Personal des Verwaltungsstellenplans - befristete Beschäftigung</t>
  </si>
  <si>
    <t>B.8.B.3) Kosten für nicht leitendes Personal des Verwaltungsstellenplans - sonstige Beschäftigung</t>
  </si>
  <si>
    <t>B.9.A) Steuern und Gebühren (ausschließlich Wertschöpfungssteuer IRAP und IRES)</t>
  </si>
  <si>
    <t>B.9.B)  Forderungsverluste</t>
  </si>
  <si>
    <t>B.9.C.1)  Entschädigungen, Rückerstattungen von Ausgaben und Sozialabgaben für Leitungsorgane und Aufsichtsrat</t>
  </si>
  <si>
    <t>B.9.C.2) Verschiedene Aufwendungen der Gebarung</t>
  </si>
  <si>
    <t>B.10) Abschreibungen des immateriellen Anlagevermögens</t>
  </si>
  <si>
    <t>B.11) Abschreibungen des materiellen Anlagevermögens</t>
  </si>
  <si>
    <t>B.16.D) Sonstige Rückstellungen</t>
  </si>
  <si>
    <t>Insgesamt Aufwendungen für die Produktion (B)</t>
  </si>
  <si>
    <t>C)  Finanzielle Aufwendungen und Erträge</t>
  </si>
  <si>
    <t>C.1) Aktivzinsen</t>
  </si>
  <si>
    <t>C.1.A) Aktivzinsen auf einheitliches Schatzamtskonto</t>
  </si>
  <si>
    <t>C.1.B) Aktivzinsen auf Post- und Bank K/K</t>
  </si>
  <si>
    <t>C.1.C)  Sonstige Aktivzinsen</t>
  </si>
  <si>
    <t>C.2) Sonstige Erträge</t>
  </si>
  <si>
    <t>C.2.A) Erträge aus Beteiligungen</t>
  </si>
  <si>
    <t>C.2.B) Finanzerträge aus Finanzanlagevermögen</t>
  </si>
  <si>
    <t>C.2.C) Finanzerträge aus Wertpapieren aus dem Anlagevermögen</t>
  </si>
  <si>
    <t>C.3)  Passivzinsen</t>
  </si>
  <si>
    <t>C.3.B) Passivzinsen für Darlehen</t>
  </si>
  <si>
    <t>C.3.C) Sonstige Passivzinsen</t>
  </si>
  <si>
    <t>C.4) Sonstige Aufwendungen</t>
  </si>
  <si>
    <t>C.4.A) Sonstige Finanzaufwendungen</t>
  </si>
  <si>
    <t>Insgesamt Finanzerträge und -Aufwendungen (C)</t>
  </si>
  <si>
    <t>D)  Wertberichtigungen von Finanztätigkeiten</t>
  </si>
  <si>
    <t>D.1)  Aufwertungen</t>
  </si>
  <si>
    <t>D.2)  Abwertungen</t>
  </si>
  <si>
    <t>Insgesamt Wertberichtigungen von Finanztätigkeiten (D)</t>
  </si>
  <si>
    <t>E.1) Außerordentliche Erträge</t>
  </si>
  <si>
    <t>E.1.A) Veräußerungsgewinne</t>
  </si>
  <si>
    <t>E.1.B) Sonstige außerordentliche Erträge</t>
  </si>
  <si>
    <t>E.1.B.1) Erträge aus Schenkungen und verschiedenen unentgeltlichen Zuwendungen</t>
  </si>
  <si>
    <t>E.1.B.2) Außerordentliche Erträge</t>
  </si>
  <si>
    <t>E.1.B.4) Sonstige außerordentliche Erträge</t>
  </si>
  <si>
    <t>E.2) Außerordentliche Aufwendungen</t>
  </si>
  <si>
    <t>E.2.A) Veräußerungsverluste</t>
  </si>
  <si>
    <t>E.2.B) Sonstige außerordentliche Aufwendungen</t>
  </si>
  <si>
    <t>E.2.B.1) Steuerliche Aufwendungen aus Vorjahren</t>
  </si>
  <si>
    <t>E.2.B.2) Aufwendungen aus Zivilverfahren und Prozesse</t>
  </si>
  <si>
    <t>E.2.B.3) Außerordentliche Aufwendungen</t>
  </si>
  <si>
    <t>E.2.B.3.1) Außerordentliche Aufwendungen gegenüber öffentlichen Sanitätsbetrieben der Region</t>
  </si>
  <si>
    <t>E.2.B.3.1.A) Außerordentliche Aufwendungen gegenüber öffentlichen Sanitätsbetrieben betreffend die regionale Mobilität</t>
  </si>
  <si>
    <t>E.2.B.3.1.B) Sonstige außerordentliche Aufwendungen gegenüber öffentlichen Sanitätsbetrieben der Region</t>
  </si>
  <si>
    <t>E.2.B.3.2) Außerordentliche Aufwendungen gegenüber Dritten</t>
  </si>
  <si>
    <t>E.2.B.3.2.A) Außerordentliche Aufwendungen gegenüber Dritten betreffend die überregionale Mobilität</t>
  </si>
  <si>
    <t>E.2.B.3.2.B) Außerordentliche Aufwendungen gegenüber Dritten betreffend das Personal</t>
  </si>
  <si>
    <t>E.2.B.3.2.B.1) Außerordentliche Aufwendungen gegenüber Dritten betreffend das Personal - Ärztliche Leiter</t>
  </si>
  <si>
    <t>E.2.B.3.2.B.3) Außerordentliche Aufwendungen gegenüber Dritten betreffend das Personal - nicht-leitendes Personal</t>
  </si>
  <si>
    <t>E.2.B.3.2.C) Außerordentliche Aufwendungen gegenüber Dritten betreffend die Konventionen für die gesundheitliche Grundversorgung</t>
  </si>
  <si>
    <t>E.2.B.3.2.D) Außerordentliche Aufwendungen gegenüber Dritten betreffend die Konventionen für fachärztliche Betreuung</t>
  </si>
  <si>
    <t>E.2.B.3.2.F) Außerordentliche Aufwendungen gegenüber Dritten betreffend den Ankauf von Gütern und Dienstleistungen</t>
  </si>
  <si>
    <t>E.2.B.3.2.G) Sonstige außerordentliche Aufwendungen gegenüber Dritten</t>
  </si>
  <si>
    <t>Insgesamt außerordentliche Aufwendungen und Erträge (E)</t>
  </si>
  <si>
    <t>Ergebnis vor Steuern (A - B +/- C +/- D +/- E)</t>
  </si>
  <si>
    <t>Y.1.A) IRAP betreffend bedienstetes Personal</t>
  </si>
  <si>
    <t>Y.1.D) IRAP betreffend wirtschaftliche Tätigkeit</t>
  </si>
  <si>
    <t>Y.2.A) IRES auf institutionelle Tätigkeit</t>
  </si>
  <si>
    <t>Y.2.B) IRES auf wirtschaftliche Tätigkeit</t>
  </si>
  <si>
    <t>Y.3) Rückstellung für Steuern (Feststellung, Erlass, usw.)</t>
  </si>
  <si>
    <t>GESCHÄFTSERGEBNIS</t>
  </si>
  <si>
    <t>Der verantwortliche Funktionär für den Bereich Wirtschaft und Finanzen</t>
  </si>
  <si>
    <t>Der Generaldirektor</t>
  </si>
  <si>
    <t>590.200.12</t>
  </si>
  <si>
    <t>WERTSCHÖPFUNGSSTEUER AUF ANGEREIFTEN NICHT GENOSSENEN URLAUB</t>
  </si>
  <si>
    <t>Manutenzione e riparazione mobili e arredi</t>
  </si>
  <si>
    <t>COMPETENZE FISSE - PERSONALE DIRIGENTE MEDICO RUOLO SANITARIO - TEMPO INDETERMINATO</t>
  </si>
  <si>
    <t>FESTE BEZÜGE LEITENDES ÄRZTLICHES PERSONAL DES SANITÄTSSTELLENPLANS - UNBEFRISTET</t>
  </si>
  <si>
    <t>Costo del personale dirigente medico  - TEMPO indeterminato</t>
  </si>
  <si>
    <t>COMPETENZE FISSE - PERSONALE DIRIGENTE MEDICO RUOLO SANITARIO - TEMPO DETERMINATO</t>
  </si>
  <si>
    <t>FESTE BEZÜGE LEITENDES ÄRZTLICHES PERSONAL DES SANITÄTSSTELLENPLANS - BEFRISTET</t>
  </si>
  <si>
    <t>Costo del personale dirigente medico  - TEMPO determinato</t>
  </si>
  <si>
    <t>FERIE MATURATE NON GODUTE - PERSONALE DIRIGENTE MEDICO RUOLO SANITARIO - TEMPO INDETERMINATO</t>
  </si>
  <si>
    <t>ANGEREIFTER UND NICHT GENOSSENER URLAUB - LEITENDES ÄRZTLICHES PERSONAL DES SANITÄTSSTELLENPLANS - UNBEFRISTET</t>
  </si>
  <si>
    <t>FERIE MATURATE NON GODUTE - PERSONALE DIRIGENTE MEDICO RUOLO SANITARIO - TEMPO DETERMINATO</t>
  </si>
  <si>
    <t>ANGEREIFTER UND NICHT GENOSSENER URLAUB - LEITENDES ÄRZTLICHES PERSONAL DES SANITÄTSSTELLENPLANS - BEFRISTET</t>
  </si>
  <si>
    <t>COMPETENZE FISSE - PERSONALE DIRIGENTE NON MEDICO RUOLO SANITARIO - TEMPO INDETERMINATO</t>
  </si>
  <si>
    <t>FESTE BEZÜGE - LEITENDES NICHT ÄRZTLICHES PERSONAL DES SANITÄTSSTELLENPLANS - UNBEFRISTET</t>
  </si>
  <si>
    <t>Costo del personale dirigente non medico  - TEMPO indeterminato</t>
  </si>
  <si>
    <t>COMPETENZE FISSE - PERSONALE DIRIGENTE NON MEDICO RUOLO SANITARIO - TEMPO DETERMINATO</t>
  </si>
  <si>
    <t>FESTE BEZÜGE - LEITENDES NICHT ÄRZTLICHES PERSONAL DES SANITÄTSSTELLENPLANS - BEFRISTET</t>
  </si>
  <si>
    <t>Costo del personale dirigente non medico  - TEMPO determinato</t>
  </si>
  <si>
    <t>FERIE MATURATE NON GODUTE - PERSONALE DIRIGENTE NON MEDICO RUOLO SANITARIO - TEMPO INDETERMINATO</t>
  </si>
  <si>
    <t>ANGEREIFTER UND NICHT GENOSSENER URLAUB - LEITENDES NICHT ÄRZTLICHES PERSONAL DES SANITÄTSSTELLENPLANS - UNBEFRISTET</t>
  </si>
  <si>
    <t>FERIE MATURATE NON GODUTE - PERSONALE DIRIGENTE NON MEDICO RUOLO SANITARIO - TEMPO DETERMINATO</t>
  </si>
  <si>
    <t>ANGEREIFTER UND NICHT GENOSSENER URLAUB - LEITENDES NICHT ÄRZTLICHES PERSONAL DES SANITÄTSSTELLENPLANS - BEFRISTET</t>
  </si>
  <si>
    <t>COMPETENZE FISSE - PERSONALE COMPARTO RUOLO SANITARIO - TEMPO INDETERMINATO</t>
  </si>
  <si>
    <t>Costo del personale comparto ruolo sanitario  - TEMPO indeterminato</t>
  </si>
  <si>
    <t>COMPETENZE FISSE - PERSONALE COMPARTO RUOLO SANITARIO - TEMPO DETERMINATO</t>
  </si>
  <si>
    <t>Costo del personale comparto ruolo sanitario  - TEMPO determinato</t>
  </si>
  <si>
    <t>FERIE MATURATE NON GODUTE - PERSONALE COMPARTO RUOLO SANITARIO - TEMPO INDETERMINATO</t>
  </si>
  <si>
    <t>FERIE MATURATE NON GODUTE - PERSONALE COMPARTO RUOLO SANITARIO - TEMPO DETERMINATO</t>
  </si>
  <si>
    <t>COMPETENZE ACCESSORIE - PERSONALE DIRIGENTE MEDICO RUOLO SANITARIO - TEMPO INDETERMINATO</t>
  </si>
  <si>
    <t>ZUSÄTZLICHE BEZÜGE - LEITENDES ÄRZTLICHES PERSONAL DES SANITÄTSSTELLENPLANS - UNBEFRISTET</t>
  </si>
  <si>
    <t>COMPETENZE ACCESSORIE - PERSONALE DIRIGENTE MEDICO RUOLO SANITARIO - TEMPO DETERMINATO</t>
  </si>
  <si>
    <t>ZUSÄTZLICHE BEZÜGE - LEITENDES ÄRZTLICHES PERSONAL DES SANITÄTSSTELLENPLANS - BEFRISTET</t>
  </si>
  <si>
    <t>COMPETENZE ACCESSORIE - PERSONALE DIRIGENTE NON MEDICO RUOLO SANITARIO - TEMPO INDETERMINATO</t>
  </si>
  <si>
    <t>ZUSÄTZLICHE BEZÜGE - LEITENDES NICHT ÄRZTLICHES PERSONAL DES SANITÄTSSTELLENPLANS - UNBEFRISTET</t>
  </si>
  <si>
    <t>COMPETENZE ACCESSORIE - PERSONALE DIRIGENTE NON MEDICO RUOLO SANITARIO - TEMPO DETERMINATO</t>
  </si>
  <si>
    <t>ZUSÄTZLICHE BEZÜGE - LEITENDES NICHT ÄRZTLICHES PERSONAL DES SANITÄTSSTELLENPLANS - BEFRISTET</t>
  </si>
  <si>
    <t>COMPETENZE ACCESSORIE - PERSONALE COMPARTO RUOLO SANITARIO - TEMPO INDETERMINATO</t>
  </si>
  <si>
    <t>ZUSÄTZLICHE BEZÜGE - NICHT LEITENDES  PERSONAL DES SANITÄTSSTELLENPLANS - UNBEFRISTET</t>
  </si>
  <si>
    <t>INCENTIVI - PERSONALE DIRIGENTE MEDICO RUOLO SANITARIO - TEMPO INDETERMINATO</t>
  </si>
  <si>
    <t>INCENTIVI - PERSONALE DIRIGENTE MEDICO RUOLO SANITARIO - TEMPO DETERMINATO</t>
  </si>
  <si>
    <t>INCENTIVI - PERSONALE DIRIGENTE NON MEDICO RUOLO SANITARIO - TEMPO INDETERMINATO</t>
  </si>
  <si>
    <t>PRODUKTIVITÄTSSTEIGERUNGSPRÄMIEN - LEITENDES NICHT ÄRZTLICHES PERSONAL DES SANITÄTSSTELLENPLANS - UNBEFRISTET</t>
  </si>
  <si>
    <t>INCENTIVI - PERSONALE DIRIGENTE NON MEDICO RUOLO SANITARIO - TEMPO DETERMINATO</t>
  </si>
  <si>
    <t>PRODUKTIVITÄTSSTEIGERUNGSPRÄMIEN - LEITENDES NICHT ÄRZTLICHES PERSONAL DES SANITÄTSSTELLENPLANS - BEFRISTET</t>
  </si>
  <si>
    <t>INCENTIVI - PERSONALE COMPARTO RUOLO SANITARIO - TEMPO INDETERMINATO</t>
  </si>
  <si>
    <t>INCENTIVI - PERSONALE COMPARTO RUOLO SANITARIO - TEMPO DETERMINATO</t>
  </si>
  <si>
    <t>COMPARTECIPAZIONI PER DIFFERENZA DI CLASSE - PERSONALE DIRIGENTE MEDICO RUOLO SANITARIO - TEMPO INDETERMINATO</t>
  </si>
  <si>
    <t>COMPARTECIPAZIONI PER DIFFERENZA DI CLASSE - PERSONALE DIRIGENTE MEDICO RUOLO SANITARIO - TEMPO DETERMINATO</t>
  </si>
  <si>
    <t>COMPARTECIPAZIONI PER DIFFERENZA DI CLASSE - PERSONALE DIRIGENTE NON MEDICO RUOLO SANITARIO - TEMPO INDETERMINATO</t>
  </si>
  <si>
    <t>BETEILIGUNGEN AN DEN PFLEGESATZAUFSCHLÄGEN - LEITENDES NICHT ÄRZTLICHES PERSONAL DES SANITÄTSSTELLENPLANS - UNBEFRISTET</t>
  </si>
  <si>
    <t>COMPARTECIPAZIONI PER DIFFERENZA DI CLASSE - PERSONALE DIRIGENTE NON MEDICO RUOLO SANITARIO - TEMPO DETERMINATO</t>
  </si>
  <si>
    <t>BETEILIGUNGEN AN DEN PFLEGESATZAUFSCHLÄGEN - LEITENDES NICHT ÄRZTLICHES PERSONAL DES SANITÄTSSTELLENPLANS - BEFRISTET</t>
  </si>
  <si>
    <t>ONERI SOCIALI - PERSONALE DIRIGENTE MEDICO RUOLO SANITARIO - TEMPO INDETERMINATO</t>
  </si>
  <si>
    <t>SOZIALABGABEN - LEITENDES ÄRZTLICHES PERSONAL DES SANITÄTSSTELLENPLANS - UNBEFRISTET</t>
  </si>
  <si>
    <t>ONERI SOCIALI - PERSONALE DIRIGENTE MEDICO RUOLO SANITARIO - TEMPO DETERMINATO</t>
  </si>
  <si>
    <t>SOZIALABGABEN - LEITENDES ÄRZTLICHES PERSONAL DES SANITÄTSSTELLENPLANS - BEFRISTET</t>
  </si>
  <si>
    <t>ONERI SOCIALI - PERSONALE DIRIGENTE NON MEDICO RUOLO SANITARIO - TEMPO INDETERMINATO</t>
  </si>
  <si>
    <t>ONERI SOCIALI - PERSONALE DIRIGENTE NON MEDICO RUOLO SANITARIO - TEMPO DETERMINATO</t>
  </si>
  <si>
    <t>ONERI SOCIALI - PERSONALE COMPARTO RUOLO SANITARIO - TEMPO INDETERMINATO</t>
  </si>
  <si>
    <t>ONERI SOCIALI - PERSONALE COMPARTO RUOLO SANITARIO - TEMPO DETERMINATO</t>
  </si>
  <si>
    <t>ONERI SOCIALI FERIE MATURATE NON GODUTE - PERSONALE DIRIGENTE MEDICO RUOLO SANITARIO - TEMPO INDETERMINATO</t>
  </si>
  <si>
    <t>SOZIALABGABEN ANGEREIFTER UND NICHT GENOSSENER URLAUB - LEITENDES ÄRZTLICHES PERSONAL DES SANITÄTSSTELLENPLANS - UNBEFRISTET</t>
  </si>
  <si>
    <t>ONERI SOCIALI FERIE MATURATE NON GODUTE - PERSONALE DIRIGENTE MEDICO RUOLO SANITARIO - TEMPO DETERMINATO</t>
  </si>
  <si>
    <t>SOZIALABGABEN ANGEREIFTER UND NICHT GENOSSENER URLAUB - LEITENDES ÄRZTLICHES PERSONAL DES SANITÄTSSTELLENPLANS - BEFRISTET</t>
  </si>
  <si>
    <t>ONERI SOCIALI FERIE MATURATE NON GODUTE - PERSONALE DIRIGENTE NON MEDICO RUOLO SANITARIO - TEMPO INDETERMINATO</t>
  </si>
  <si>
    <t>SOZIALABGABEN ANGEREIFTER UND NICHT GENOSSENER URLAUB - LEITENDES NICHT ÄRZTLICHES PERSONAL DES SANITÄTSSTELLENPLANS - UNBEFRISTET</t>
  </si>
  <si>
    <t>ONERI SOCIALI FERIE MATURATE NON GODUTE - PERSONALE DIRIGENTE NON MEDICO RUOLO SANITARIO - TEMPO DETERMINATO</t>
  </si>
  <si>
    <t>SOZIALABGABEN ANGEREIFTER UND NICHT GENOSSENER URLAUB - LEITENDES NICHT ÄRZTLICHES PERSONAL DES SANITÄTSSTELLENPLANS - BEFRISTET</t>
  </si>
  <si>
    <t>ONERI SOCIALI FERIE MATURATE NON GODUTE - PERSONALE COMPARTO RUOLO SANITARIO - TEMPO INDETERMINATO</t>
  </si>
  <si>
    <t>ONERI SOCIALI FERIE MATURATE NON GODUTE - PERSONALE COMPARTO RUOLO SANITARIO - TEMPO DETERMINATO</t>
  </si>
  <si>
    <t>ACCANTONAMENTI E ONERI DIFFERITI - PERSONALE RUOLO SANITARIO</t>
  </si>
  <si>
    <t>RÜCKSTELLUNGEN UND AUFGESCHOBENE ZAHLUNGEN AN DAS PERSONAL DES SANITÄTSSTELLENPLANS</t>
  </si>
  <si>
    <t>COMPETENZE ACCESSORIE DA LIQUIDARE - PERSONALE DIRIGENTE MEDICO RUOLO SANITARIO - TEMPO INDETERMINATO</t>
  </si>
  <si>
    <t>COMPETENZE ACCESSORIE DA LIQUIDARE - PERSONALE DIRIGENTE NON MEDICO RUOLO SANITARIO - TEMPO INDETERMINATO</t>
  </si>
  <si>
    <t>COMPETENZE ACCESSORIE DA LIQUIDARE - PERSONALE DIRIGENTE NON MEDICO RUOLO SANITARIO - TEMPO DETERMINATO</t>
  </si>
  <si>
    <t>COMPETENZE ACCESSORIE DA LIQUIDARE - PERSONALE COMPARTO RUOLO SANITARIO - TEMPO DETERMINATO</t>
  </si>
  <si>
    <t>ONERI SOCIALI DA LIQUIDARE - PERSONALE DIRIGENTE MEDICO RUOLO SANITARIO - TEMPO INDETERMINATO</t>
  </si>
  <si>
    <t>ZU LIQUIDIERENDE SOZIALABGABEN - LEITENDES ÄRZTLICHES PERSONAL DES SANITÄTSSTELLENPLANS - UNBEFRISTET</t>
  </si>
  <si>
    <t>ONERI SOCIALI DA LIQUIDARE - PERSONALE DIRIGENTE MEDICO RUOLO SANITARIO - TEMPO DETERMINATO</t>
  </si>
  <si>
    <t>ZU LIQUIDIERENDE SOZIALABGABEN - LEITENDES ÄRZTLICHES PERSONAL DES SANITÄTSSTELLENPLANS - BEFRISTET</t>
  </si>
  <si>
    <t>ONERI SOCIALI DA LIQUIDARE - PERSONALE DIRIGENTE NON MEDICO RUOLO SANITARIO - TEMPO INDETERMINATO</t>
  </si>
  <si>
    <t>ZU LIQUIDIERENDE SOZIALABGABEN - LEITENDES NICHT ÄRZTLICHES PERSONAL DES SANITÄTSSTELLENPLANS - UNBEFRISTET</t>
  </si>
  <si>
    <t>ONERI SOCIALI DA LIQUIDARE - PERSONALE DIRIGENTE NON MEDICO RUOLO SANITARIO - TEMPO DETERMINATO</t>
  </si>
  <si>
    <t>ZU LIQUIDIERENDE SOZIALABGABEN - LEITENDES NICHT ÄRZTLICHES PERSONAL DES SANITÄTSSTELLENPLANS - BEFRISTET</t>
  </si>
  <si>
    <t>ONERI SOCIALI DA LIQUIDARE - PERSONALE COMPARTO RUOLO SANITARIO - TEMPO INDETERMINATO</t>
  </si>
  <si>
    <t>ONERI SOCIALI DA LIQUIDARE - PERSONALE COMPARTO RUOLO SANITARIO - TEMPO DETERMINATO</t>
  </si>
  <si>
    <t>ZU LIQUIDIERENDE SOZIALABGABEN - NICHT LEITENDES  PERSONAL DES SANITÄTSSTELLENPLANS - BEFRISTET</t>
  </si>
  <si>
    <t>ALTRI ONERI PER IL PERSONALE DA LIQUIDARE - PERSONALE DIRIGENTE MEDICO RUOLO SANITARIO - TEMPO INDETERMINATO</t>
  </si>
  <si>
    <t>ANDERE ZU LIQUIDIERENDE PERSONALAUSGABEN - LEITENDES ÄRZTLICHES PERSONAL DES SANITÄTSSTELLENPLANS - UNBEFRISTET</t>
  </si>
  <si>
    <t>ALTRI ONERI PER IL PERSONALE DA LIQUIDARE - PERSONALE DIRIGENTE MEDICO RUOLO SANITARIO - TEMPO DETERMINATO</t>
  </si>
  <si>
    <t>ANDERE ZU LIQUIDIERENDE PERSONALAUSGABEN - LEITENDES ÄRZTLICHES PERSONAL DES SANITÄTSSTELLENPLANS - BEFRISTET</t>
  </si>
  <si>
    <t>ALTRI ONERI PER IL PERSONALE DA LIQUIDARE - PERSONALE DIRIGENTE NON MEDICO RUOLO SANITARIO - TEMPO INDETERMINATO</t>
  </si>
  <si>
    <t>ALTRI ONERI PER IL PERSONALE DA LIQUIDARE - PERSONALE DIRIGENTE NON MEDICO RUOLO SANITARIO - TEMPO DETERMINATO</t>
  </si>
  <si>
    <t>ANDERE ZU LIQUIDIERENDE PERSONALAUSGABEN - LEITENDES NICHT ÄRZTLICHES PERSONAL DES SANITÄTSSTELLENPLANS - BEFRISTET</t>
  </si>
  <si>
    <t>ALTRI ONERI PER IL PERSONALE DA LIQUIDARE - PERSONALE COMPARTO RUOLO SANITARIO - TEMPO INDETERMINATO</t>
  </si>
  <si>
    <t>ANDERE ZU LIQUIDIERENDE PERSONALAUSGABEN - NICHT LEITENDES PERSONAL DES SANITÄTSSTELLENPLANS - UNBEFRISTET</t>
  </si>
  <si>
    <t>ALTRI ONERI PER IL PERSONALE DA LIQUIDARE - PERSONALE COMPARTO RUOLO SANITARIO - TEMPO DETERMINATO</t>
  </si>
  <si>
    <t>ANDERE ZU LIQUIDIERENDE PERSONALAUSGABEN - NICHT LEITENDES PERSONAL DES SANITÄTSSTELLENPLANS - BEFRISTET</t>
  </si>
  <si>
    <t>ACCANTONAMENTO AL FONDO TFR - PERSONALE DIRIGENTE MEDICO RUOLO SANITARIO - TEMPO INDETERMINATO</t>
  </si>
  <si>
    <t>ZUWEISUNG AN RÜCKSTELLUNGEN FÜR ABFERTIGUNG - LEITENDES ÄRZTLICHES PERSONAL DES SANITÄTSSTELLENPLANS - UNBEFRISTET</t>
  </si>
  <si>
    <t>ACCANTONAMENTO AL FONDO TFR - PERSONALE DIRIGENTE MEDICO RUOLO SANITARIO - TEMPO DETERMINATO</t>
  </si>
  <si>
    <t>ZUWEISUNG AN RÜCKSTELLUNGEN FÜR ABFERTIGUNG - LEITENDES ÄRZTLICHES PERSONAL DES SANITÄTSSTELLENPLANS - BEFRISTET</t>
  </si>
  <si>
    <t>ACCANTONAMENTO AL FONDO TFR - PERSONALE DIRIGENTE NON MEDICO RUOLO SANITARIO - TEMPO INDETERMINATO</t>
  </si>
  <si>
    <t>ZUWEISUNG AN RÜCKSTELLUNGEN FÜR ABFERTIGUNG - LEITENDES NICHT ÄRZTLICHES PERSONAL DES SANITÄTSSTELLENPLANS - UNBEFRISTET</t>
  </si>
  <si>
    <t>ACCANTONAMENTO AL FONDO TFR - PERSONALE DIRIGENTE NON MEDICO RUOLO SANITARIO - TEMPO DETERMINATO</t>
  </si>
  <si>
    <t>ZUWEISUNG AN RÜCKSTELLUNGEN FÜR ABFERTIGUNG - LEITENDES NICHT ÄRZTLICHES PERSONAL DES SANITÄTSSTELLENPLANS - BEFRISTET</t>
  </si>
  <si>
    <t>ACCANTONAMENTO AL FONDO TFR - PERSONALE COMPARTO RUOLO SANITARIO - TEMPO INDETERMINATO</t>
  </si>
  <si>
    <t>ACCANTONAMENTO AL FONDO TFR - PERSONALE COMPARTO RUOLO SANITARIO - TEMPO DETERMINATO</t>
  </si>
  <si>
    <t>COMPETENZE FISSE - PERSONALE DIRIGENTE RUOLO PROFESSIONALE - TEMPO INDETERMINATO</t>
  </si>
  <si>
    <t>FESTE BEZÜGE - LEITENDES PERSONAL DES FACHSTELLENPLANS - UNBEFRISTET</t>
  </si>
  <si>
    <t>Costo del personale dirigente ruolo professionale  - TEMPO indeterminato</t>
  </si>
  <si>
    <t>COMPETENZE FISSE - PERSONALE DIRIGENTE RUOLO PROFESSIONALE - TEMPO DETERMINATO</t>
  </si>
  <si>
    <t>FESTE BEZÜGE - LEITENDES PERSONAL DES FACHSTELLENPLANS - BEFRISTET</t>
  </si>
  <si>
    <t>Costo del personale dirigente ruolo professionale  - TEMPO determinato</t>
  </si>
  <si>
    <t xml:space="preserve">FERIE MATURATE NON GODUTE - PERSONALE DIRIGENTE RUOLO PROFESSIONALE - TEMPO INDETERMINATO </t>
  </si>
  <si>
    <t>ANGEREIFTER UND NICHT GENOSSENER URLAUB - LEITENDES PERSONAL DES FACHSTELLENPLANS - UNBEFRISTET</t>
  </si>
  <si>
    <t xml:space="preserve">FERIE MATURATE NON GODUTE - PERSONALE DIRIGENTE RUOLO PROFESSIONALE - TEMPO DETERMINATO </t>
  </si>
  <si>
    <t>ANGEREIFTER UND NICHT GENOSSENER URLAUB - LEITENDES PERSONAL DES FACHSTELLENPLANS - BEFRISTET</t>
  </si>
  <si>
    <t xml:space="preserve">COMPETENZE FISSE - PERSONALE COMPARTO RUOLO PROFESSIONALE - TEMPO INDETERMINATO </t>
  </si>
  <si>
    <t>FESTE BEZÜGE - NICHT LEITENDES  PERSONAL DES FACHSTELLENPLANS - UNBEFRISTET</t>
  </si>
  <si>
    <t>Costo del personale comparto ruolo professionale  - TEMPO indeterminato</t>
  </si>
  <si>
    <t xml:space="preserve">COMPETENZE FISSE - PERSONALE COMPARTO RUOLO PROFESSIONALE - TEMPO DETERMINATO </t>
  </si>
  <si>
    <t>Costo del personale comparto ruolo professionale  - TEMPO determinato</t>
  </si>
  <si>
    <t xml:space="preserve">FERIE MATURATE NON GODUTE - PERSONALE COMPARTO RUOLO PROFESSIONALE - TEMPO INDETERMINATO </t>
  </si>
  <si>
    <t>ANGEREIFTER UND NICHT GENOSSENER URLAUB - NICHT LEITENDES PERSONAL DES FACHSTELLENPLANS - UNBEFRISTET</t>
  </si>
  <si>
    <t xml:space="preserve">FERIE MATURATE NON GODUTE - PERSONALE COMPARTO RUOLO PROFESSIONALE - TEMPO DETERMINATO </t>
  </si>
  <si>
    <t>ANGEREIFTER UND NICHT GENOSSENER URLAUB - NICHT LEITENDES PERSONAL DES FACHSTELLENPLANS - BEFRISTET</t>
  </si>
  <si>
    <t xml:space="preserve">COMPETENZE ACCESSORIE - PERSONALE DIRIGENTE RUOLO PROFESSIONALE - TEMPO INDETERMINATO </t>
  </si>
  <si>
    <t>ZUSÄTZLICHE BEZÜGE - LEITENDES PERSONAL DES FACHSTELLENPLANS - UNBEFRISTET</t>
  </si>
  <si>
    <t xml:space="preserve">COMPETENZE ACCESSORIE - PERSONALE DIRIGENTE RUOLO PROFESSIONALE - TEMPO DETERMINATO </t>
  </si>
  <si>
    <t>ZUSÄTZLICHE BEZÜGE - LEITENDES PERSONAL DES FACHSTELLENPLANS - BEFRISTET</t>
  </si>
  <si>
    <t xml:space="preserve">COMPETENZE ACCESSORIE - PERSONALE COMPARTO RUOLO PROFESSIONALE - TEMPO INDETERMINATO </t>
  </si>
  <si>
    <t>ZUSÄTZLICHE BEZÜGE - NICHT LEITENDES PERSONAL DES FACHSTELLENPLANS - UNBEFRISTET</t>
  </si>
  <si>
    <t xml:space="preserve">COMPETENZE ACCESSORIE - PERSONALE COMPARTO RUOLO PROFESSIONALE - TEMPO DETERMINATO </t>
  </si>
  <si>
    <t>ZUSÄTZLICHE BEZÜGE - NICHT LEITENDES PERSONAL DES FACHSTELLENPLANS - BEFRISTET</t>
  </si>
  <si>
    <t xml:space="preserve">INCENTIVI  - PERSONALE DIRIGENTE RUOLO PROFESSIONALE - TEMPO INDETERMINATO </t>
  </si>
  <si>
    <t>PRODUKTIVITÄTSSTEIGERUNGSPRÄMIEN - LEITENDES PERSONAL DES FACHSTELLENPLANS - UNBEFRISTET</t>
  </si>
  <si>
    <t xml:space="preserve">INCENTIVI - PERSONALE DIRIGENTE RUOLO PROFESSIONALE - TEMPO DETERMINATO </t>
  </si>
  <si>
    <t>PRODUKTIVITÄTSSTEIGERUNGSPRÄMIEN - LEITENDES PERSONAL DES FACHSTELLENPLANS - BEFRISTET</t>
  </si>
  <si>
    <t xml:space="preserve">INCENTIVI - PERSONALE COMPARTO RUOLO PROFESSIONALE - TEMPO INDETERMINATO </t>
  </si>
  <si>
    <t xml:space="preserve">INCENTIVI - PERSONALE COMPARTO RUOLO PROFESSIONALE - TEMPO DETERMINATO </t>
  </si>
  <si>
    <t xml:space="preserve">ONERI SOCIALI - PERSONALE DIRIGENTE RUOLO PROFESSIONALE - TEMPO INDETERMINATO </t>
  </si>
  <si>
    <t>SOZIALABGABEN - LEITENDES PERSONAL DES FACHSTELLENPLANS - UNBEFRISTET</t>
  </si>
  <si>
    <t xml:space="preserve">ONERI SOCIALI - PERSONALE DIRIGENTE RUOLO PROFESSIONALE - TEMPO DETERMINATO </t>
  </si>
  <si>
    <t>SOZIALABGABEN - LEITENDES PERSONAL DES FACHSTELLENPLANS - BEFRISTET</t>
  </si>
  <si>
    <t xml:space="preserve">ONERI SOCIALI - PERSONALE COMPARTO RUOLO PROFESSIONALE - TEMPO INDETERMINATO </t>
  </si>
  <si>
    <t xml:space="preserve">ONERI SOCIALI - PERSONALE COMPARTO RUOLO PROFESSIONALE - TEMPO DETERMINATO </t>
  </si>
  <si>
    <t xml:space="preserve">ONERI SOCIALI FERIE MATURATE NON GODUTE - PERSONALE DIRIGENTE RUOLO PROFESSIONALE - TEMPO INDETERMINATO  </t>
  </si>
  <si>
    <t>SOZIALABGABEN ANGEREIFTER UND NICHT GENOSSENER URLAUB - LEITENDES PERSONAL DES FACHSTELLENPLANS - UNBEFRISTET</t>
  </si>
  <si>
    <t xml:space="preserve">ONERI SOCIALI FERIE MATURATE NON GODUTE - PERSONALE DIRIGENTE RUOLO PROFESSIONALE - TEMPO DETERMINATO  </t>
  </si>
  <si>
    <t>SOZIALABGABEN ANGEREIFTER UND NICHT GENOSSENER URLAUB - LEITENDES PERSONAL DES FACHSTELLENPLANS - BEFRISTET</t>
  </si>
  <si>
    <t xml:space="preserve">ONERI SOCIALI FERIE MATURATE NON GODUTE - PERSONALE COMPARTO RUOLO PROFESSIONALE - TEMPO INDETERMINATO </t>
  </si>
  <si>
    <t xml:space="preserve">ONERI SOCIALI FERIE MATURATE NON GODUTE - PERSONALE COMPARTO RUOLO PROFESSIONALE - TEMPO DETERMINATO </t>
  </si>
  <si>
    <t>ACCANTONAMENTI E ONERI DIFFERITI - PERSONALE RUOLO PROFESSIONALE</t>
  </si>
  <si>
    <t>RÜCKSTELLUNGEN UND AUFGESCHOBENE ZAHLUNGEN AN DAS PERSONAL DES FACHSTELLENPLANS</t>
  </si>
  <si>
    <t xml:space="preserve">INCENTIVI DA LIQUIDARE - PERSONALE DIRIGENTE RUOLO PROFESSIONALE - TEMPO INDETERMINATO </t>
  </si>
  <si>
    <t xml:space="preserve">INCENTIVI DA LIQUIDARE - PERSONALE DIRIGENTE RUOLO PROFESSIONALE - TEMPO DETERMINATO </t>
  </si>
  <si>
    <t xml:space="preserve">INCENTIVI DA LIQUIDARE - PERSONALE COMPARTO RUOLO PROFESSIONALE - TEMPO INDETERMINATO </t>
  </si>
  <si>
    <t xml:space="preserve">INCENTIVI DA LIQUIDARE - PERSONALE COMPARTO RUOLO PROFESSIONALE - TEMPO DETERMINATO </t>
  </si>
  <si>
    <t xml:space="preserve">COMPETENZE ACCESSORIE DA LIQUIDARE - PERSONALE DIRIGENTE RUOLO PROFESSIONALE - TEMPO INDETERMINATO </t>
  </si>
  <si>
    <t xml:space="preserve">COMPETENZE ACCESSORIE DA LIQUIDARE - PERSONALE DIRIGENTE RUOLO PROFESSIONALE - TEMPO DETERMINATO </t>
  </si>
  <si>
    <t xml:space="preserve">COMPETENZE ACCESSORIE DA LIQUIDARE - PERSONALE COMPARTO RUOLO PROFESSIONALE - TEMPO INDETERMINATO </t>
  </si>
  <si>
    <t xml:space="preserve">COMPETENZE ACCESSORIE DA LIQUIDARE - PERSONALE COMPARTO RUOLO PROFESSIONALE - TEMPO DETERMINATO </t>
  </si>
  <si>
    <t xml:space="preserve">ONERI SOCIALI DA LIQUIDARE - PERSONALE DIRIGENTE RUOLO PROFESSIONALE - TEMPO INDETERMINATO </t>
  </si>
  <si>
    <t xml:space="preserve">ONERI SOCIALI DA LIQUIDARE - PERSONALE DIRIGENTE RUOLO PROFESSIONALE - TEMPO DETERMINATO </t>
  </si>
  <si>
    <t xml:space="preserve">ONERI SOCIALI DA LIQUIDARE - PERSONALE COMPARTO RUOLO PROFESSIONALE - TEMPO INDETERMINATO </t>
  </si>
  <si>
    <t xml:space="preserve">ONERI SOCIALI DA LIQUIDARE - PERSONALE COMPARTO RUOLO PROFESSIONALE - TEMPO DETERMINATO </t>
  </si>
  <si>
    <t xml:space="preserve">ALTRI ONERI PER IL PERSONALE DA LIQUIDARE - PERSONALE DIRIGENTE RUOLO PROFESSIONALE - TEMPO INDETERMINATO </t>
  </si>
  <si>
    <t>ANDERE ZU LIQUIDIERENDE PERSONALAUSGABEN - LEITENDES PERSONAL DES FACHSTELLENPLANS - UNBEFRISTET</t>
  </si>
  <si>
    <t xml:space="preserve">ALTRI ONERI PER IL PERSONALE DA LIQUIDARE - PERSONALE DIRIGENTE RUOLO PROFESSIONALE - TEMPO DETERMINATO </t>
  </si>
  <si>
    <t xml:space="preserve">ALTRI ONERI PER IL PERSONALE DA LIQUIDARE - PERSONALE COMPARTO RUOLO PROFESSIONALE - TEMPO INDETERMINATO </t>
  </si>
  <si>
    <t>ANDERE ZU LIQUIDIERENDE PERSONALAUSGABEN - NICHT LEITENDES PERSONAL DES FACHSTELLENPLANS - UNBEFRISTET</t>
  </si>
  <si>
    <t xml:space="preserve">ALTRI ONERI PER IL PERSONALE DA LIQUIDARE - PERSONALE COMPARTO RUOLO PROFESSIONALE - TEMPO DETERMINATO </t>
  </si>
  <si>
    <t>ANDERE ZU LIQUIDIERENDE PERSONALAUSGABEN - NICHT LEITENDES PERSONAL DES FACHSTELLENPLANS - BEFRISTET</t>
  </si>
  <si>
    <t xml:space="preserve">ACCANTONAMENTO AL FONDO TFR - PERSONALE DIRIGENTE RUOLO PROFESSIONALE - TEMPO INDETERMINATO </t>
  </si>
  <si>
    <t>ZUWEISUNG AN RÜCKSTELLUNGEN FÜR ABFERTIGUNG - LEITENDES PERSONAL DES FACHSTELLENPLANS - UNBEFRISTET</t>
  </si>
  <si>
    <t xml:space="preserve">ACCANTONAMENTO AL FONDO TFR - PERSONALE DIRIGENTE RUOLO PROFESSIONALE - TEMPO DETERMINATO </t>
  </si>
  <si>
    <t>ZUWEISUNG AN RÜCKSTELLUNGEN FÜR ABFERTIGUNG - LEITENDES PERSONAL DES FACHSTELLENPLANS - BEFRISTET</t>
  </si>
  <si>
    <t xml:space="preserve">ACCANTONAMENTO AL FONDO TFR - PERSONALE COMPARTO RUOLO PROFESSIONALE - TEMPO INDETERMINATO </t>
  </si>
  <si>
    <t xml:space="preserve">ACCANTONAMENTO AL FONDO TFR - PERSONALE COMPARTO RUOLO PROFESSIONALE - TEMPO DETERMINATO </t>
  </si>
  <si>
    <t>COMPETENZE FISSE - PERSONALE DIRIGENTE RUOLO TECNICO - TEMPO INDETERMINATO</t>
  </si>
  <si>
    <t>FESTE BEZÜGE - LEITENDES PERSONAL DES TECHNISCHEN STELLENPLANS - UNBEFRISTET</t>
  </si>
  <si>
    <t>Costo del personale dirigente ruolo tecnico  - TEMPO indeterminato</t>
  </si>
  <si>
    <t>COMPETENZE FISSE - PERSONALE DIRIGENTE RUOLO TECNICO - TEMPO DETERMINATO</t>
  </si>
  <si>
    <t>FESTE BEZÜGE - LEITENDES PERSONAL DES TECHNISCHEN STELLENPLANS - BEFRISTET</t>
  </si>
  <si>
    <t>Costo del personale dirigente ruolo tecnico  - TEMPO determinato</t>
  </si>
  <si>
    <t>FERIE MATURATE NON GODUTE - PERSONALE DIRIGENTE RUOLO TECNICO - TEMPO INDETERMINATO</t>
  </si>
  <si>
    <t>ANGEREIFTER UND NICHT GENOSSENER URLAUB - LEITENDES PERSONAL DES TECHNISCHEN STELLENPLANS - UNBEFRISTET</t>
  </si>
  <si>
    <t>FERIE MATURATE NON GODUTE - PERSONALE DIRIGENTE RUOLO TECNICO - TEMPO DETERMINATO</t>
  </si>
  <si>
    <t>ANGEREIFTER UND NICHT GENOSSENER URLAUB - LEITENDES PERSONAL DES TECHNISCHEN STELLENPLANS - BEFRISTET</t>
  </si>
  <si>
    <t>COMPETENZE FISSE - PERSONALE COMPARTO RUOLO TECNICO - TEMPO INDETERMINATO</t>
  </si>
  <si>
    <t>Costo del personale comparto ruolo tecnico  - TEMPO indeterminato</t>
  </si>
  <si>
    <t>COMPETENZE FISSE - PERSONALE COMPARTO RUOLO TECNICO - TEMPO DETERMINATO</t>
  </si>
  <si>
    <t>Costo del personale comparto ruolo tecnico  - TEMPO determinato</t>
  </si>
  <si>
    <t>FERIE MATURATE NON GODUTE - PERSONALE COMPARTO RUOLO TECNICO - TEMPO INDETERMINATO</t>
  </si>
  <si>
    <t>FERIE MATURATE NON GODUTE - PERSONALE COMPARTO RUOLO TECNICO - TEMPO DETERMINATO</t>
  </si>
  <si>
    <t>COMPETENZE ACCESSORIE - PERSONALE DIRIGENTE RUOLO TECNICO - TEMPO INDETERMINATO</t>
  </si>
  <si>
    <t>ZUSÄTZLICHE BEZÜGE - LEITENDES PERSONAL DES TECHNISCHEN STELLENPLANS - UNBEFRISTET</t>
  </si>
  <si>
    <t>COMPETENZE ACCESSORIE - PERSONALE DIRIGENTE RUOLO TECNICO - TEMPO DETERMINATO</t>
  </si>
  <si>
    <t>ZUSÄTZLICHE BEZÜGE - LEITENDES PERSONAL DES TECHNISCHEN STELLENPLANS - BEFRISTET</t>
  </si>
  <si>
    <t>COMPETENZE ACCESSORIE - PERSONALE COMPARTO RUOLO TECNICO - TEMPO INDETERMINATO</t>
  </si>
  <si>
    <t>COMPETENZE ACCESSORIE - PERSONALE COMPARTO RUOLO TECNICO - TEMPO DETERMINATO</t>
  </si>
  <si>
    <t>INCENTIVI - PERSONALE DIRIGENTE RUOLO TECNICO - TEMPO INDETERMINATO</t>
  </si>
  <si>
    <t>PRODUKTIVITÄTSSTEIGERUNGSPRÄMIEN - LEITENDES PERSONAL DES TECHNISCHEN STELLENPLANS - UNBEFRISTET</t>
  </si>
  <si>
    <t>INCENTIVI - PERSONALE DIRIGENTE RUOLO TECNICO - TEMPO DETERMINATO</t>
  </si>
  <si>
    <t>PRODUKTIVITÄTSSTEIGERUNGSPRÄMIEN - LEITENDES PERSONAL DES TECHNISCHEN STELLENPLANS - BEFRISTET</t>
  </si>
  <si>
    <t>INCENTIVI - PERSONALE COMPARTO RUOLO TECNICO - TEMPO INDETERMINATO</t>
  </si>
  <si>
    <t>INCENTIVI - PERSONALE COMPARTO RUOLO TECNICO - TEMPO DETERMINATO</t>
  </si>
  <si>
    <t>ONERI SOCIALI - PERSONALE DIRIGENTE RUOLO TECNICO - TEMPO INDETERMINATO</t>
  </si>
  <si>
    <t>SOZIALABGABEN - LEITENDES PERSONAL DES TECHNISCHEN STELLENPLANS - UNBEFRISTET</t>
  </si>
  <si>
    <t>ONERI SOCIALI - PERSONALE DIRIGENTE RUOLO TECNICO - TEMPO DETERMINATO</t>
  </si>
  <si>
    <t>SOZIALABGABEN - LEITENDES PERSONAL DES TECHNISCHEN STELLENPLANS - BEFRISTET</t>
  </si>
  <si>
    <t>ONERI SOCIALI - PERSONALE COMPARTO RUOLO TECNICO - TEMPO INDETERMINATO</t>
  </si>
  <si>
    <t>ONERI SOCIALI - PERSONALE COMPARTO RUOLO TECNICO - TEMPO DETERMINATO</t>
  </si>
  <si>
    <t xml:space="preserve">ONERI SOCIALI FERIE MATURATE NON GODUTE - PERSONALE DIRIGENTE RUOLO TECNICO - TEMPO INDETERMINATO </t>
  </si>
  <si>
    <t>SOZIALABGABEN ANGEREIFTER UND NICHT GENOSSENER URLAUB - LEITENDES PERSONAL DES TECHNISCHEN STELLENPLANS - UNBEFRISTET</t>
  </si>
  <si>
    <t>ONERI SOCIALI FERIE MATURATE NON GODUTE - PERSONALE DIRIGENTE RUOLO TECNICO - TEMPO DETERMINATO</t>
  </si>
  <si>
    <t>SOZIALABGABEN ANGEREIFTER UND NICHT GENOSSENER URLAUB - LEITENDES PERSONAL DES TECHNISCHEN STELLENPLANS - BEFRISTET</t>
  </si>
  <si>
    <t>ONERI SOCIALI FERIE MATURATE NON GODUTE - PERSONALE COMPARTO RUOLO TECNICO - TEMPO INDETERMINATO</t>
  </si>
  <si>
    <t>ONERI SOCIALI FERIE MATURATE NON GODUTE - PERSONALE COMPARTO RUOLO TECNICO - TEMPO DETERMINATO</t>
  </si>
  <si>
    <t>ACCANTONAMENTI E ONERI DIFFERITI - PERSONALE RUOLO TECNICO</t>
  </si>
  <si>
    <t>RÜCKSTELLUNGEN UND AUFGESCHOBENE ZAHLUNGEN AN DAS PERSONAL DES TECHNISCHEN STELLENPLANS</t>
  </si>
  <si>
    <t>INCENTIVI DA LIQUIDARE - PERSONALE DIRIGENTE RUOLO TECNICO - TEMPO INDETERMINATO</t>
  </si>
  <si>
    <t>INCENTIVI DA LIQUIDARE - PERSONALE DIRIGENTE  RUOLO TECNICO - TEMPO DETERMINATO</t>
  </si>
  <si>
    <t>INCENTIVI DA LIQUIDARE - PERSONALE COMPARTO  RUOLO TECNICO - TEMPO INDETERMINATO</t>
  </si>
  <si>
    <t>ZU LIQUIDIERENDE ZUSÄTZLICHE BEZÜGE - LEITENDES PERSONAL DES TECHNISCHEN STELLENPLANS - UNBEFRISTET</t>
  </si>
  <si>
    <t>ZU LIQUIDIERENDE ZUSÄTZLICHE BEZÜGE - LEITENDES PERSONAL DES TECHNISCHEN STELLENPLANS - BEFRISTET</t>
  </si>
  <si>
    <t>ZU LIQUIDIERENDE SOZIALABGABEN - LEITENDES PERSONAL DES TECHNISCHEN STELLENPLANS - UNBEFRISTET</t>
  </si>
  <si>
    <t>ZU LIQUIDIERENDE SOZIALABGABEN - LEITENDES PERSONAL DES TECHNISCHEN STELLENPLANS - BEFRISTET</t>
  </si>
  <si>
    <t>ONERI SOCIALI DA LIQUIDARE - PERSONALE COMPARTO RUOLO TECNICO - TEMPO DETERMINATO</t>
  </si>
  <si>
    <t>ALTRI ONERI PER IL PERSONALE DA LIQUIDARE - PERSONALE DIRIGENTE RUOLO TECNICO - TEMPO INDETERMINATO</t>
  </si>
  <si>
    <t>ANDERE ZU LIQUIDIERENDE PERSONALAUSGABEN - LEITENDES PERSONAL DES TECHNISCHEN STELLENPLANS - UNBEFRISTET</t>
  </si>
  <si>
    <t>ALTRI ONERI PER IL PERSONALE DA LIQUIDARE - PERSONALE DIRIGENTE RUOLO TECNICO - TEMPO DETERMINATO</t>
  </si>
  <si>
    <t>ANDERE ZU LIQUIDIERENDE PERSONALAUSGABEN - LEITENDES PERSONAL DES TECHNISCHEN STELLENPLANS - BEFRISTET</t>
  </si>
  <si>
    <t>ANDERE ZU LIQUIDIERENDE PERSONALAUSGABEN - NICHT LEITENDES PERSONAL DES TECHNISCHEN STELLENPLANS - UNBEFRISTET</t>
  </si>
  <si>
    <t>ALTRI ONERI PER IL PERSONALE DA LIQUIDARE - PERSONALE COMPARTO RUOLO TECNICO - TEMPO DETERMINATO</t>
  </si>
  <si>
    <t>ANDERE ZU LIQUIDIERENDE PERSONALAUSGABEN - NICHT LEITENDES PERSONAL DES TECHNISCHEN STELLENPLANS - BEFRISTET</t>
  </si>
  <si>
    <t>ACCANTONAMENTO AL FONDO TFR - PERSONALE DIRIGENTE RUOLO TECNICO - TEMPO INDETERMINATO</t>
  </si>
  <si>
    <t>ZUWEISUNG AN RÜCKSTELLUNGEN FÜR ABFERTIGUNG - LEITENDES PERSONAL DES TECHNISCHEN STELLENPLANS - UNBEFRISTET</t>
  </si>
  <si>
    <t>ACCANTONAMENTO AL FONDO TFR - PERSONALE DIRIGENTE RUOLO TECNICO - TEMPO DETERMINATO</t>
  </si>
  <si>
    <t>ZUWEISUNG AN RÜCKSTELLUNGEN FÜR ABFERTIGUNG - LEITENDES PERSONAL DES TECHNISCHEN STELLENPLANS - BEFRISTET</t>
  </si>
  <si>
    <t>ACCANTONAMENTO AL FONDO TFR - PERSONALE COMPARTO RUOLO TECNICO - TEMPO INDETERMINATO</t>
  </si>
  <si>
    <t>ACCANTONAMENTO AL FONDO TFR - PERSONALE COMPARTO RUOLO TECNICO - TEMPO DETERMINATO</t>
  </si>
  <si>
    <t>COMPETENZE FISSE - PERSONALE DIRIGENTE RUOLO AMMINISTRATIVO - TEMPO INDETERMINATO</t>
  </si>
  <si>
    <t>FESTE BEZÜGE - LEITENDES PERSONAL DES VERWALTUNGSSTELLENPLANS - UNBEFRISTET</t>
  </si>
  <si>
    <t>Costo del personale dirigente ruolo amministrativo  - TEMPO indeterminato</t>
  </si>
  <si>
    <t>COMPETENZE FISSE - PERSONALE DIRIGENTE RUOLO AMMINISTRATIVO - TEMPO DETERMINATO</t>
  </si>
  <si>
    <t>FESTE BEZÜGE - LEITENDES PERSONAL DES VERWALTUNGSSTELLENPLANS - BEFRISTET</t>
  </si>
  <si>
    <t>Costo del personale dirigente ruolo amministrativo  - TEMPO determinato</t>
  </si>
  <si>
    <t>FERIE MATURATE NON GODUTE - PERSONALE DIRIGENTE RUOLO AMMINISTRATIVO - TEMPO INDETERMINATO</t>
  </si>
  <si>
    <t>ANGEREIFTER UND NICHT GENOSSENER URLAUB - LEITENDES PERSONAL DES VERWALTUNGSSTELLENPLANS - UNBEFRISTET</t>
  </si>
  <si>
    <t>FERIE MATURATE NON GODUTE - PERSONALE DIRIGENTE RUOLO AMMINISTRATIVO - TEMPO DETERMINATO</t>
  </si>
  <si>
    <t>ANGEREIFTER UND NICHT GENOSSENER URLAUB - LEITENDES PERSONAL DES VERWALTUNGSSTELLENPLANS - BEFRISTET</t>
  </si>
  <si>
    <t>COMPETENZE FISSE - PERSONALE COMPARTO RUOLO AMMINISTRATIVO - TEMPO INDETERMINATO</t>
  </si>
  <si>
    <t>Costo del personale comparto ruolo amministrativo  - TEMPO indeterminato</t>
  </si>
  <si>
    <t>COMPETENZE FISSE - PERSONALE COMPARTO RUOLO AMMINISTRATIVO - TEMPO DETERMINATO</t>
  </si>
  <si>
    <t>Costo del personale comparto ruolo amministrativo  - TEMPO determinato</t>
  </si>
  <si>
    <t>FERIE MATURATE NON GODUTE - PERSONALE COMPARTO RUOLO AMMINISTRATIVO - TEMPO INDETERMINATO</t>
  </si>
  <si>
    <t>FERIE MATURATE NON GODUTE - PERSONALE COMPARTO RUOLO AMMINISTRATIVO - TEMPO DETERMINATO</t>
  </si>
  <si>
    <t>COMPETENZE ACCESSORIE - PERSONALE DIRIGENTE RUOLO AMMINISTRATIVO - TEMPO INDETERMINATO</t>
  </si>
  <si>
    <t>ZUSÄTZLICHE BEZÜGE - LEITENDES PERSONAL DES VERWALTUNGSSTELLENPLANS - UNBEFRISTET</t>
  </si>
  <si>
    <t xml:space="preserve">COMPETENZE ACCESSORIE - PERSONALE DIRIGENTE RUOLO AMMINISTRATIVO - TEMPO DETERMINATO </t>
  </si>
  <si>
    <t>ZUSÄTZLICHE BEZÜGE - LEITENDES PERSONAL DES VERWALTUNGSSTELLENPLANS - BEFRISTET</t>
  </si>
  <si>
    <t>COMPETENZE ACCESSORIE - PERSONALE COMPARTO RUOLO AMMINISTRATIVO - TEMPO INDETERMINATO</t>
  </si>
  <si>
    <t>COMPETENZE ACCESSORIE - PERSONALE COMPARTO RUOLO AMMINISTRATIVO - TEMPO DETERMINATO</t>
  </si>
  <si>
    <t xml:space="preserve">INCENTIVI - PERSONALE DIRIGENTE RUOLO AMMINISTRATIVO - TEMPO INDETERMINATO </t>
  </si>
  <si>
    <t>PRODUKTIVITÄTSSTEIGERUNGSPRÄMIEN - LEITENDES PERSONAL DES VERWALTUNGSSTELLENPLANS - UNBEFRISTET</t>
  </si>
  <si>
    <t xml:space="preserve">INCENTIVI - PERSONALE DIRIGENTE RUOLO AMMINISTRATIVO - TEMPO DETERMINATO </t>
  </si>
  <si>
    <t>PRODUKTIVITÄTSSTEIGERUNGSPRÄMIEN - LEITENDES PERSONAL DES VERWALTUNGSSTELLENPLANS - BEFRISTET</t>
  </si>
  <si>
    <t>INCENTIVI - PERSONALE COMPARTO RUOLO AMMINISTRATIVO - TEMPO INDETERMINATO</t>
  </si>
  <si>
    <t>INCENTIVI - PERSONALE COMPARTO RUOLO AMMINISTRATIVO - TEMPO DETERMINATO</t>
  </si>
  <si>
    <t xml:space="preserve">ONERI SOCIALI - PERSONALE DIRIGENTE RUOLO AMMINISTRATIVO - TEMPO INDETERMINATO </t>
  </si>
  <si>
    <t>SOZIALABGABEN - LEITENDES PERSONAL DES VERWALTUNGSSTELLENPLANS - UNBEFRISTET</t>
  </si>
  <si>
    <t xml:space="preserve">ONERI SOCIALI - PERSONALE DIRIGENTE RUOLO AMMINISTRATIVO - TEMPO DETERMINATO </t>
  </si>
  <si>
    <t>SOZIALABGABEN - LEITENDES PERSONAL DES VERWALTUNGSSTELLENPLANS - BEFRISTET</t>
  </si>
  <si>
    <t xml:space="preserve">ONERI SOCIALI - PERSONALE COMPARTO RUOLO AMMINISTRATIVO - TEMPO INDETERMINATO </t>
  </si>
  <si>
    <t xml:space="preserve">ONERI SOCIALI - PERSONALE COMPARTO RUOLO AMMINISTRATIVO - TEMPO DETERMINATO </t>
  </si>
  <si>
    <t xml:space="preserve">ONERI SOCIALI FERIE MATURATE NON GODUTE - PERSONALE DIRIGENTE RUOLO AMMINISTRATIVO - TEMPO INDETERMINATO  </t>
  </si>
  <si>
    <t>SOZIALABGABEN ANGEREIFTER UND NICHT GENOSSENER URLAUB - LEITENDES PERSONAL DES VERWALTUNGSSTELLENPLANS - UNBEFRISTET</t>
  </si>
  <si>
    <t xml:space="preserve">ONERI SOCIALI FERIE MATURATE NON GODUTE - PERSONALE DIRIGENTE RUOLO AMMINISTRATIVO - TEMPO DETERMINATO </t>
  </si>
  <si>
    <t>SOZIALABGABEN ANGEREIFTER UND NICHT GENOSSENER URLAUB - LEITENDES PERSONAL DES VERWALTUNGSSTELLENPLANS - BEFRISTET</t>
  </si>
  <si>
    <t xml:space="preserve">ONERI SOCIALI FERIE MATURATE NON GODUTE - PERSONALE COMPARTO RUOLO AMMINISTRATIVO - TEMPO INDETERMINATO </t>
  </si>
  <si>
    <t xml:space="preserve">ONERI SOCIALI FERIE MATURATE NON GODUTE - PERSONALE COMPARTO RUOLO AMMINISTRATIVO - TEMPO DETERMINATO </t>
  </si>
  <si>
    <t>ACCANTONAMENTI E ONERI DIFFERITI - PERSONALE RUOLO AMMINISTRATIVO</t>
  </si>
  <si>
    <t>RÜCKSTELLUNGEN UND AUFGESCHOBENE ZAHLUNGEN AN DAS PERSONAL DES VERWALTUNGSSTELLENPLANS</t>
  </si>
  <si>
    <t xml:space="preserve">INCENTIVI DA LIQUIDARE - PERSONALE DIRIGENTE RUOLO AMMINISTRATIVO - TEMPO INDETERMINATO  </t>
  </si>
  <si>
    <t xml:space="preserve">INCENTIVI DA LIQUIDARE - PERSONALE DIRIGENTE RUOLO AMMINISTRATIVO - TEMPO DETERMINATO  </t>
  </si>
  <si>
    <t xml:space="preserve">INCENTIVI DA LIQUIDARE - PERSONALE COMPARTO RUOLO AMMINISTRATIVO - TEMPO INDETERMINATO  </t>
  </si>
  <si>
    <t xml:space="preserve">INCENTIVI DA LIQUIDARE - PERSONALE COMPARTO RUOLO AMMINISTRATIVO - TEMPO DETERMINATO  </t>
  </si>
  <si>
    <t>ZU LIQUIDIERENDE ZUSÄTZLICHE BEZÜGE - LEITENDES PERSONAL DES VERWALTUNGSSTELLENPLANS - UNBEFRISTET</t>
  </si>
  <si>
    <t>ZU LIQUIDIERENDE ZUSÄTZLICHE BEZÜGE - LEITENDES PERSONAL DES VERWALTUNGSSTELLENPLANS - BEFRISTET</t>
  </si>
  <si>
    <t>ZU LIQUIDIERENDE ZUSÄTZLICHE BEZÜGE - NICHT LEITENDES PERSONAL DES VERWALTUNGSSTELLENPLANS - UNBEFRISTET</t>
  </si>
  <si>
    <t>ZU LIQUIDIERENDE ZUSÄTZLICHE BEZÜGE - NICHT LEITENDES PERSONAL DES VERWALTUNGSSTELLENPLANS - BEFRISTET</t>
  </si>
  <si>
    <t xml:space="preserve">ONERI SOCIALI DA LIQUIDARE - PERSONALE DIRIGENTE RUOLO AMMINISTRATIVO - TEMPO INDETERMINATO  </t>
  </si>
  <si>
    <t>ZU LIQUIDIERENDE SOZIALABGABEN - LEITENDES PERSONAL DES VERWALTUNGSSTELLENPLANS - UNBEFRISTET</t>
  </si>
  <si>
    <t xml:space="preserve">ONERI SOCIALI DA LIQUIDARE - PERSONALE DIRIGENTE RUOLO AMMINISTRATIVO - TEMPO DETERMINATO  </t>
  </si>
  <si>
    <t>ZU LIQUIDIERENDE SOZIALABGABEN - LEITENDES PERSONAL DES VERWALTUNGSSTELLENPLANS - BEFRISTET</t>
  </si>
  <si>
    <t xml:space="preserve">ONERI SOCIALI DA LIQUIDARE - PERSONALE COMPARTO RUOLO AMMINISTRATIVO - TEMPO INDETERMINATO  </t>
  </si>
  <si>
    <t xml:space="preserve">ONERI SOCIALI DA LIQUIDARE - PERSONALE COMPARTO RUOLO AMMINISTRATIVO - TEMPO DETERMINATO  </t>
  </si>
  <si>
    <t xml:space="preserve">ALTRI ONERI PER IL PERSONALE DA LIQUIDARE - PERSONALE DIRIGENTE RUOLO AMMINISTRATIVO - TEMPO INDETERMINATO  </t>
  </si>
  <si>
    <t>ANDERE ZU LIQUIDIERENDE PERSONALAUSGABEN - LEITENDES PERSONAL DES VERWALTUNGSSTELLENPLANS - UNBEFRISTET</t>
  </si>
  <si>
    <t xml:space="preserve">ALTRI ONERI PER IL PERSONALE DA LIQUIDARE - PERSONALE DIRIGENTE RUOLO AMMINISTRATIVO - TEMPO DETERMINATO  </t>
  </si>
  <si>
    <t>ANDERE ZU LIQUIDIERENDE PERSONALAUSGABEN - LEITENDES PERSONAL DES VERWALTUNGSSTELLENPLANS - BEFRISTET</t>
  </si>
  <si>
    <t xml:space="preserve">ALTRI ONERI PER IL PERSONALE DA LIQUIDARE - PERSONALE COMPARTO RUOLO AMMINISTRATIVO - TEMPO INDETERMINATO  </t>
  </si>
  <si>
    <t>ANDERE ZU LIQUIDIERENDE PERSONALAUSGABEN - NICHT LEITENDES PERSONAL DES VERWALTUNGSSTELLENPLANS - UNBEFRISTET</t>
  </si>
  <si>
    <t xml:space="preserve">ALTRI ONERI PER IL PERSONALE DA LIQUIDARE - PERSONALE COMPARTO RUOLO AMMINISTRATIVO - TEMPO DETERMINATO  </t>
  </si>
  <si>
    <t>ANDERE ZU LIQUIDIERENDE PERSONALAUSGABEN - NICHT LEITENDES PERSONAL DES VERWALTUNGSSTELLENPLANS - BEFRISTET</t>
  </si>
  <si>
    <t xml:space="preserve">ACCANTONAMENTO AL FONDO TFR - PERSONALE DIRIGENTE  RUOLO AMMINISTRATIVO - TEMPO INDETERMINATO  </t>
  </si>
  <si>
    <t>ZUWEISUNG AN RÜCKSTELLUNGEN FÜR ABFERTIGUNG - LEITENDES PERSONAL DES VERWALTUNGSSTELLENPLANS - UNBEFRISTET</t>
  </si>
  <si>
    <t xml:space="preserve">ACCANTONAMENTO AL FONDO TFR - PERSONALE DIRIGENTE  RUOLO AMMINISTRATIVO - TEMPO DETERMINATO  </t>
  </si>
  <si>
    <t>ZUWEISUNG AN RÜCKSTELLUNGEN FÜR ABFERTIGUNG - LEITENDES PERSONAL DES VERWALTUNGSSTELLENPLANS - BEFRISTET</t>
  </si>
  <si>
    <t xml:space="preserve">ACCANTONAMENTO AL FONDO TFR - PERSONALE COMPARTO  RUOLO AMMINISTRATIVO - TEMPO INDETERMINATO  </t>
  </si>
  <si>
    <t xml:space="preserve">ACCANTONAMENTO AL FONDO TFR - PERSONALE COMPARTO  RUOLO AMMINISTRATIVO - TEMPO DETERMINATO  </t>
  </si>
  <si>
    <t>COMPENSI PER IL PERSONALE SANITARIO PREPOSTO ASSISTENZA ZOOIATRICA</t>
  </si>
  <si>
    <t>INSUSSISTENZE DELL'ATTIVO RELATIVE ALL'ACQUISTO PRESTAZ. SANITARIE DA OPERATORI ACCREDITATI</t>
  </si>
  <si>
    <t>INSUSSISTENZE DELL'ATTIVO RELATIVE ALL'ACQUISTO DI BENI E SERVIZI</t>
  </si>
  <si>
    <t>590.200.14</t>
  </si>
  <si>
    <t>WERTSCHÖPFUNGSSTEUER AUF ZU LIQUIDIERENDE LÖHNE UND GEHÄLTER </t>
  </si>
  <si>
    <t>590.220.05</t>
  </si>
  <si>
    <t>ACCANTONAMENTO AL FONDO IMPOSTE E TASSE</t>
  </si>
  <si>
    <t>ZUWEISUNGEN AN RÜCKSTELLUNG FÜR STEUERN UND GEBÜHREN</t>
  </si>
  <si>
    <t>NICHT ABZIEHBARE MWST GEM.EX-ART.19 ABS. 3, DPR 633/72</t>
  </si>
  <si>
    <t>810.300.50</t>
  </si>
  <si>
    <t>UTILIZZO QUOTA DI CONTRIBUTI IN C/CAPITALE DA AMMINISTRAZIONI STATALI PER RICERCA</t>
  </si>
  <si>
    <t>VERWENDUNG VON ANTEILEN VON STAATLICHEN INVESTITIONSBEITRÄGEN FÜR FORSCHUNG</t>
  </si>
  <si>
    <t>810.300.60</t>
  </si>
  <si>
    <t>UTILIZZO QUOTA DI CONTRIBUTI IN C/CAPITALE DA AMMINISTRAZIONI STATALI - EX ART. 20 LEGGE 67/88</t>
  </si>
  <si>
    <t>VERWENDUNG VON ANTEILEN VON STAATLICHEN INVESTITIONSBEITRÄGEN - GEM. ART. 20 GESETZ 67/88</t>
  </si>
  <si>
    <t>810.300.70</t>
  </si>
  <si>
    <t>UTILIZZO FINANZIAMENTI DA PRIVATI VINCOLATI AD INVESTIMENTI - DONAZIONI E LASCITI</t>
  </si>
  <si>
    <t>INCENTIVI DA LIQUIDARE - PERSONALE DIRIGENTE MEDICO RUOLO SANITARIO - TEMPO INDETERMINATO</t>
  </si>
  <si>
    <t>INCENTIVI DA LIQUIDARE - PERSONALE DIRIGENTE MEDICO RUOLO SANITARIO - TEMPO DETERMINATO</t>
  </si>
  <si>
    <t>INCENTIVI DA LIQUIDARE - PERSONALE DIRIGENTE NON MEDICO RUOLO SANITARIO - TEMPO INDETERMINATO</t>
  </si>
  <si>
    <t>INCENTIVI DA LIQUIDARE - PERSONALE DIRIGENTE NON MEDICO RUOLO SANITARIO - TEMPO DETERMINATO</t>
  </si>
  <si>
    <t>INCENTIVI DA LIQUIDARE - PERSONALE COMPARTO RUOLO SANITARIO - TEMPO DETERMINATO</t>
  </si>
  <si>
    <t>COMPETENZE ACCESSORIE DA LIQUIDARE - PERSONALE COMPARTO RUOLO SANITARIO - TEMPO INDETERMINATO</t>
  </si>
  <si>
    <t>ALTRI ONERI PER IL PERSONALE DA LIQUIDARE - PERSONALE COMPARTO RUOLO TECNICO - TEMPO INDETERMINATO</t>
  </si>
  <si>
    <t xml:space="preserve">ALTRO PERSONALE ESTERNO SANITARIO COMPARTO - TEMPO DETERMINATO   </t>
  </si>
  <si>
    <t>ALTRE IMMOBILIZZAZIONI</t>
  </si>
  <si>
    <t>ACCANTONAMENTI PER CONTENZIOSO PERSONALE DIPENDENTE</t>
  </si>
  <si>
    <t xml:space="preserve">ALTRE SOPRAVVENIENZE PASSIVE </t>
  </si>
  <si>
    <t>IRAP FERIE MATURATE NON GODUTE</t>
  </si>
  <si>
    <t>IRAP SU RETRIBUZIONI DA LIQUIDARE</t>
  </si>
  <si>
    <t xml:space="preserve">Vorabschluss/ Preconsuntivo </t>
  </si>
  <si>
    <t>PRECONSUNTIVO</t>
  </si>
  <si>
    <t>VORABSCHLUSS</t>
  </si>
  <si>
    <t>MATERIALI E PRODOTTI  PER USO VETERINARIO</t>
  </si>
  <si>
    <t>ABSCHLUSS</t>
  </si>
  <si>
    <t xml:space="preserve">Importi: Euro    </t>
  </si>
  <si>
    <t>400.500.40</t>
  </si>
  <si>
    <t>RIMBORSI PER ASSISTENZA MEDICA NELLE RESIDENZE PER ANZIANI - DA PUBBLICO DELLA PAB</t>
  </si>
  <si>
    <t>VERGÜTUNGEN FÜR ÄRZTLICHE BETREUUNG IN DEN SENIORENWOHNHEIMEN - VON ÖFFENTLICHEN EINRICHTUNGEN DES LANDES</t>
  </si>
  <si>
    <t>400.500.45</t>
  </si>
  <si>
    <t>VERGÜTUNGEN FÜR ÄRZTLICHE BETREUUNG IN DEN SENIORENWOHNHEIMEN - VON PRIVATEN DES LANDES</t>
  </si>
  <si>
    <t>ACQUISTI DI MATERIALI PER MANUTENZIONE</t>
  </si>
  <si>
    <t>EINKÄUFE VON MATERIAL FÜR INSTANDHALTUNG</t>
  </si>
  <si>
    <t>MATERIALI ED ACCESSORI PER MANUTENZIONE AUTOMEZZI</t>
  </si>
  <si>
    <t>MANUTENZIONE E RIPARAZIONE (ORDINARIA ESTERNALIZZATA)</t>
  </si>
  <si>
    <t>INSTANDHALTUNG UND REPARATUREN  (ORDENTLICHE UND AN DRITTE VERGEBENE)</t>
  </si>
  <si>
    <t>ACQUISTI SERVIZI SANITARI PER MEDICINA DI BASE</t>
  </si>
  <si>
    <t>ACQUISTI SERVIZI SANITARI PER ASSISTENZA FARMACEUTICA</t>
  </si>
  <si>
    <t>370.200.12</t>
  </si>
  <si>
    <t>ANKAUF LEISTUNGEN FÜR PHARMAZEUTISCHE BETREUUNG VON AUSLÄNDISCHEN SANITÄTSBETRIEBEN (VERRECHNETE MOBILITÄT)</t>
  </si>
  <si>
    <t>420.260.00</t>
  </si>
  <si>
    <t>260</t>
  </si>
  <si>
    <t>CONTRIBUTI A SOCIETÁ PARTECIPATE E/O ENTI DIPENDENTI DELLA PAB</t>
  </si>
  <si>
    <t>BEITRÄGE AN BETEILIGTE UNTERNEHMEN UND/ODER ABHÄNGIGE KÖRPERSCHAFTEN DES LANDES</t>
  </si>
  <si>
    <t>420.260.10</t>
  </si>
  <si>
    <t xml:space="preserve">ALTRI CANONI DI NOLEGGIO </t>
  </si>
  <si>
    <t>SONSTIGE GEBÜHREN FÜR MIETE</t>
  </si>
  <si>
    <t>ZUWEISUNGEN AN RÜCKSTELLUNGEN FÜR SONSTIGE AUSZUZAHLENDE ABGABEN - LEITUNGSORGANE</t>
  </si>
  <si>
    <t>ZUWEISUNG AN RÜCKSTELLUNG FÜR LEISTUNGSPRÄMIE (SUMAI)</t>
  </si>
  <si>
    <t>TRASFERIMENTI PREVISTI DALL'ART. 7 del D.LGS. 19.11.2008 N. 194 (RIFINANZIAMENTO CONTROLLI  VETERINARI UFFICIALI)</t>
  </si>
  <si>
    <t>ÜBERWEISUNGEN IM SINNE VON ART. 7 DER GESETZESVERORDNUNG NR. 194 vom 19.11.2008 (REFINANZIERUNG AMTSTIERÄRZTLICHE KONTROLLEN)</t>
  </si>
  <si>
    <t>ACCANTONAMENTI PER RINNOVO CONVENZIONI</t>
  </si>
  <si>
    <t>ZUWEISUNGEN AN RÜCKSTELLUNGEN FÜR VERTRAGSERNEUERUNGEN</t>
  </si>
  <si>
    <t>535.700.25</t>
  </si>
  <si>
    <t>ACCANTONAMENTI PER CONTENZIOSO PERSONALE NON DIPENDENTE</t>
  </si>
  <si>
    <t>ZUWEISUNGEN AN RÜCKSTELLUNGEN FÜR STREIFÄLLE DES NICHT BEDIENSTETEN PERSONALS</t>
  </si>
  <si>
    <t>SOPRAVVENIENZE PASSIVE V/TERZI RELATIVE ALLA MOBILITÀ EXTRA PAB</t>
  </si>
  <si>
    <t>AUSSERORDENTLICHE AUFWÄNDE GEGENÜBER DRITTEN BETREFFEND MOBILITÄT AUSSERHALB DES LANDES</t>
  </si>
  <si>
    <t>INSUSSISTENZE DELL'ATTIVO RELATIVE ALLA MOBILITÀ EXTRA PAB</t>
  </si>
  <si>
    <t>AKTIVSCHWUND BETREFFEND DIE MOBILITÄT AUSSERHALB DES LANDES</t>
  </si>
  <si>
    <t>MINUSVALENZE DA ALIENAZIONI DI IMMOBILIZZAZIONI ACQUISITE CON FINANZIAMENTI PER INVESTIMENTI - SOGGETTE A STERILIZZAZIONE</t>
  </si>
  <si>
    <t>VERLUSTE AUS VERÄUSSERUNGEN VON ANLAGEGÜTERN, DIE MIT FINANZIERUNGEN FÜR INVESTITIONEN ERWORBEN WURDEN - DER STERILISIERUNG UNTERWORFEN</t>
  </si>
  <si>
    <t xml:space="preserve">MINUSVALENZE DA ALIENAZIONI DI IMMOBILIZZAZIONI ACQUISITE CON FINANZIAMENTI PER INVESTIMENTI - SOGGETTE A STERILIZZAZIONE </t>
  </si>
  <si>
    <t>MINUSVALENZE DA ALIENAZIONI DI IMMOBILIZZAZIONI ACQUISITE CON RISERVA UTILE O ALTRI FINANZIAMENTI - NON SOGGETTE A STERILIZZAZIONE</t>
  </si>
  <si>
    <t>VERLUSTE AUS VERÄUSSERUNGEN VON MIT GEWINNVORTRÄGEN ODER ANDEREN FINANZIERUNGEN ERWORBENEN ANLAGEGÜTERN - NICHT DER STERILISIERUNG UNTERWORFEN</t>
  </si>
  <si>
    <t>ASSISTENZA INTEGRATIVA</t>
  </si>
  <si>
    <t>ERGÄNZENDE BETREUUNG</t>
  </si>
  <si>
    <t>RIMBORSI A FARMACIE PUBBLICHE PER PRESIDI SANITARI EX LP 16/2012</t>
  </si>
  <si>
    <t>400.700.21</t>
  </si>
  <si>
    <t>RIMBORSI A FARMACIE PUBBLICHE PER PRESIDI SANITARI EROGATI ALLE CASE DI RIPOSO</t>
  </si>
  <si>
    <t>RIMBORSI A FARMACIE PRIVATE ED ESERCIZI COMMERCIALI PER PRESIDI SANITARI EX LP 16/2012</t>
  </si>
  <si>
    <t>RÜCKERSTATTUNGEN AN PRIVATE APOTHEKEN UND HANDELSBETRIEBE FÜR GALENIKA</t>
  </si>
  <si>
    <t>RÜCKERSTATTUNGEN AN PRIVATE APOTHEKEN UND HANDELSBETRIEBE FÜR DIÄTPRODUKTE</t>
  </si>
  <si>
    <t>PRESTAZIONI DI CUI L.P. 16/2012 (GALENICI E MATERIALE SANITARIO)</t>
  </si>
  <si>
    <t>810.320.00</t>
  </si>
  <si>
    <t>UTILIZZO FINANZIAMENTI PER INVESTIMENTI DA PLUSVALENZE E CONTRIBUTI REINVESTITI</t>
  </si>
  <si>
    <t>VERWENDUNG VON FINANZIERUNGEN AUS INVESTIERTEN VERÄUSSERUNGSGEWINNEN UND BEITRÄGEN</t>
  </si>
  <si>
    <t>810.320.10</t>
  </si>
  <si>
    <t>INSUSSISTENZE DEL PASSIVO RELATIVE ALLA MOBILITÀ EXTRA PAB</t>
  </si>
  <si>
    <t>SOPRAVVENIENZE ATTIVE V/TERZI RELATIVE ALLA MOBILITÀ EXTRA PAB</t>
  </si>
  <si>
    <t>AUSSERORDENTLICHE ERTRÄGE GEGENÜBER DRITTEN BETREFFEND MOBILITÄT AUSSERHALB DES LANDES</t>
  </si>
  <si>
    <t>ALTRI INTERESSI ATTIVI</t>
  </si>
  <si>
    <t>SONSTIGE AKTIVZINSEN</t>
  </si>
  <si>
    <t>SPERIMENTAZIONE FARMACI</t>
  </si>
  <si>
    <t>MODELLVERSUCHE MEDIKAMENTE</t>
  </si>
  <si>
    <t>390.100.05</t>
  </si>
  <si>
    <t>ASSISTENZA SPECIALISTICA ESTERNA DA IRCCS E POLICLINICI PRIVATI CONVENZIONATI</t>
  </si>
  <si>
    <t>EXTERNE FACHÄRZTLICHE BETREUUNG VON KONVENTIONIERTEN PRIVATEN IRCCS UND POLIKLINIKEN</t>
  </si>
  <si>
    <t>390.100.12</t>
  </si>
  <si>
    <t>ASSISTENZA SPECIALISTICA ESTERNA DA OSPEDALI CLASSIFICATI PRIVATI CONVENZIONATI</t>
  </si>
  <si>
    <t>EXTERNE FACHÄRZTLICHE BETREUUNG VON KONVENTIONIERTEN ALS PRIVAT EINGESTUFTEN KRANKENHÄUSERN</t>
  </si>
  <si>
    <t>ASSISTENZA SPECIALISTICA ESTERNA DA ALTRI SOGGETTI PRIVATI CONVENZIONATI</t>
  </si>
  <si>
    <t>EXTERNE FACHÄRZTLICHE BETREUUNG VON ANDEREN KONVENTIONIERTEN PRIVATEN SUBJEKTEN</t>
  </si>
  <si>
    <t>ASSISTENZA SPECIALISTICA ESTERNA DA IRCCS PRIVATI E POLICLINICI PRIVATI</t>
  </si>
  <si>
    <t>EXTERNE FACHÄRZTLICHE BETREUUNG VON PRIVATEN IRCCS UND POLIKLINIKEN</t>
  </si>
  <si>
    <t>ASSISTENZA SPECIALISTICA ESTERNA DA CASE DI CURA PRIVATE</t>
  </si>
  <si>
    <t>390.150.14</t>
  </si>
  <si>
    <t xml:space="preserve">ASSISTENZA SPECIALISTICA ESTERNA DA OSPEDALI CLASSIFICATI PRIVATI </t>
  </si>
  <si>
    <t>EXTERNE FACHÄRZTLICHE BETREUUNG VON  ALS PRIVAT EINGESTUFTEN KRANKENHÄUSERN</t>
  </si>
  <si>
    <t>ASSISTENZA SPECIALISTICA ESTERNA DA PRIVATO PER CITTADINI NON RESIDENTI (MOBILITÀ ATTIVA IN COMPENSAZIONE)</t>
  </si>
  <si>
    <t>ASSISTENZA SPECIALISTICA ESTERNA DA ALTRI PRIVATI</t>
  </si>
  <si>
    <t>390.150.40</t>
  </si>
  <si>
    <t>ASSISTENZA SPECIALISTICA ESTERNA EROGATA DA ISTITUTI PUBBLICI EXTRA PAB (FATTURATA DIRETTAMENTE)</t>
  </si>
  <si>
    <t>EXTERNE FACHÄRZTLICHE BETREUUNG VON ÖFFENTLICHEN EINRICHTUNGEN AUSSERHALB DES LANDES (DIREKT VERRECHNET)</t>
  </si>
  <si>
    <t>390.150.50</t>
  </si>
  <si>
    <t>ACQUISTI SERVIZI SANITARI PER ASSISTENZA PROTESICA, RIABILITATIVA E INTEGRATIVA E ACQUISTO PRESTAZIONI DI PSICHIATRIA, DISTRIBUZIONE DIRETTA FARMACI, TERMALI  E SOCIO SANITARIE A RILEVANZA SANITARIA</t>
  </si>
  <si>
    <t>PROTHETISCHE BETREUUNG ART. 26, ABSATZ 3 G. 833/78 UND M.D.  332 VOM 27. AUGUST 1999</t>
  </si>
  <si>
    <t>400.150.00</t>
  </si>
  <si>
    <t>ASSISTENZA RIABILITATIVA DA SOGGETTI PUBBLICI</t>
  </si>
  <si>
    <t>400.150.10</t>
  </si>
  <si>
    <t>ASSISTENZA RIABILITATIVA RESIDENZIALE E SEMIRESIDENZIALE EX ART 26  L. 833/78 IN ISTITUTI PUBBLICI EXTRA PAB</t>
  </si>
  <si>
    <t>STATIONÄRE UND TEILSTATIONÄRE REHABILITATIONSBETREUUNG IN ÖFFENTLICHEN EINRICHTUNGEN AUSSERHALB DES LANDES GEMÄSS ART. 26 G. 833/78</t>
  </si>
  <si>
    <t>ASSISTENZA RIABILITATIVA DA SOGGETTI PRIVATI</t>
  </si>
  <si>
    <t>REHABILITATIONSBETREUUNG VON PRIVATEN SUBJEKTEN</t>
  </si>
  <si>
    <t>400.200.05</t>
  </si>
  <si>
    <t>ASSISTENZA RIABILITATIVA AMBULATORIALE E DOMICILIARE EX ART. 26  L. 833/78 EROGATA DA ISTITUTI PRIVATI NELLA PAB</t>
  </si>
  <si>
    <t>REHABILITATIONSBETREUUNG IM AMBULATORIUM UND ZUHAUSE GEMÄSS ART. 26 G. 833/78 VON PRIVATEN EINRICHTUNGEN DES LANDES</t>
  </si>
  <si>
    <t>400.300.30</t>
  </si>
  <si>
    <t>400.300.40</t>
  </si>
  <si>
    <t>400.300.50</t>
  </si>
  <si>
    <t>400.300.60</t>
  </si>
  <si>
    <t>400.300.70</t>
  </si>
  <si>
    <t>ACQUISTO PRESTAZIONI DI PSICHIATRIA RESIDENZIALE E SEMIRESIDENZIALE</t>
  </si>
  <si>
    <t>ANKAUF VON STATIONÄR UND TEILSTATIONÄR ERBRACHTEN PSYCHIATRISCHEN LEISTUNGEN</t>
  </si>
  <si>
    <t>400.400.30</t>
  </si>
  <si>
    <t>PRESTAZIONI DI PSICHIATRIA RESIDENZIALE E SEMIRESIDENZIALE AI DISABILI PSICHICI DA PUBBLICO DELLA PAB</t>
  </si>
  <si>
    <t>B.2.A.8.2</t>
  </si>
  <si>
    <t xml:space="preserve">da pubblico (altri soggetti pubbl. della Regione) </t>
  </si>
  <si>
    <t>400.400.40</t>
  </si>
  <si>
    <t>PRESTAZIONI DI PSICHIATRIA RESIDENZIALE E SEMIRESIDENZIALE AI DISABILI PSICHICI DA PUBBLICO EXTRA PAB</t>
  </si>
  <si>
    <t>400.400.50</t>
  </si>
  <si>
    <t>PRESTAZIONI DI PSICHIATRIA RESIDENZIALE E SEMIRESIDENZIALE AI DISABILI PSICHICI DA PRIVATO DELLA PAB</t>
  </si>
  <si>
    <t>400.400.60</t>
  </si>
  <si>
    <t>PRESTAZIONI DI PSICHIATRIA RESIDENZIALE E SEMIRESIDENZIALE AI DISABILI PSICHICI DA PRIVATO EXTRA PAB</t>
  </si>
  <si>
    <t>400.450.00</t>
  </si>
  <si>
    <t xml:space="preserve">ACQUISTO PRESTAZIONI SOCIO-SANITARIE A RILEVANZA SANITARIA - ASSISTENZA A DISABILI </t>
  </si>
  <si>
    <t>ANKAUF SOZIAL-GESUNDHEITLICHER LEISTUNGEN VON GESUNDHEITLICHER RELEVANZ - BETREUUNG VON BEHINDERTEN</t>
  </si>
  <si>
    <t>400.450.10</t>
  </si>
  <si>
    <t>400.450.20</t>
  </si>
  <si>
    <t>400.450.30</t>
  </si>
  <si>
    <t>400.450.40</t>
  </si>
  <si>
    <t>ASSISTENZA TERRITORIALE RESIDENZIALE PER ANZIANI NON AUTOSUFFICIENTI - RETTA GIORNALIERA - DA ISTITUTI PUBBLICI DELLA PAB</t>
  </si>
  <si>
    <t>ASSISTENZA TERRITORIALE RESIDENZIALE  PER ANZIANI NON AUTOSUFFICIENTI - RETTA GIORNALIERA - DA PRIVATO DELLA PAB</t>
  </si>
  <si>
    <t>ASSISTENZA TERRITORIALE RESIDENZIALE PER ANZIANI NON AUTOSUFFICIENTI - COSTI DEL PERSONALE - DA PRIVATO DELLA PAB</t>
  </si>
  <si>
    <t>ASSISTENZA TERRITORIALE RESIDENZIALE PER ANZIANI NON AUTOSUFFICIENTI - DA ISTITUTI PUBBLICI EXTRA PAB</t>
  </si>
  <si>
    <t>ASSISTENZA TERRITORIALE RESIDENZIALE PER ANZIANI NON AUTOSUFFICIENTI - DA PRIVATO EXTRA PAB</t>
  </si>
  <si>
    <t>STATIONÄRE BETREUUNG VON ALTEN, PFLEGEBEDÜRFTIGEN MENSCHEN AUF DEM TERRITORIUM - TAGESSATZ - VON ÖFFENTLICHEN EINRICHTUNGEN DES LANDES</t>
  </si>
  <si>
    <t>STATIONÄRE BETREUUNG VON ALTEN, PFLEGEBEDÜRFTIGEN MENSCHEN AUF DEM TERRITORIUM - PERSONALKOSTEN - VON ÖFFENTLICHEN EINRICHTUNGEN DES LANDES</t>
  </si>
  <si>
    <t>STATIONÄRE BETREUUNG VON ALTEN, PFLEGEBEDÜRFTIGEN MENSCHEN AUF DEM TERRITORIUM - VON ÖFFENTLICHEN EINRICHTUNGEN AUSSERHALB DES LANDES</t>
  </si>
  <si>
    <t>STATIONÄRE BETREUUNG VON ALTEN, PFLEGEBEDÜRFTIGEN MENSCHEN AUF DEM TERRITORIUM - VON PRIVATEN AUSSERHALB DES LANDES</t>
  </si>
  <si>
    <t>400.550.00</t>
  </si>
  <si>
    <t>ACQUISTO PRESTAZIONI SOCIO-SANITARIE A RILEVANZA SANITARIA - CURE PALLIATIVE</t>
  </si>
  <si>
    <t>ANKAUF SOZIAL-GESUNDHEITLICHER LEISTUNGEN VON GESUNDHEITLICHER RELEVANZ - PALLIATIVBETREUUNG</t>
  </si>
  <si>
    <t>400.550.10</t>
  </si>
  <si>
    <t>PALLIATIVBETREUUNG IM AMBULATORIUM UND ZUHAUSE VON ÖFFENTLICHEN EINRICHTUNGEN DES LANDES</t>
  </si>
  <si>
    <t>400.550.20</t>
  </si>
  <si>
    <t>PRESTAZIONI DI ASSISTENZA AMBULATORIALE E DOMICILIARE PER CURE PALLIATIVE EROGATA DA ISTITUTI PUBBLICI EXTRA PAB</t>
  </si>
  <si>
    <t>PALLIATIVBETREUUNG IM AMBULATORIUM UND ZUHAUSE VON ÖFFENTLICHEN EINRICHTUNGEN AUSSERHALB DES LANDES</t>
  </si>
  <si>
    <t>400.550.30</t>
  </si>
  <si>
    <t>PRESTAZIONI DI ASSISTENZA AMBULATORIALE E DOMICILIARE PER CURE PALLIATIVE EROGATA DA ISTITUTI PRIVATI DELLA PAB</t>
  </si>
  <si>
    <t>PALLIATIVBETREUUNG IM AMBULATORIUM UND ZUHAUSE VON PRIVATEN EINRICHTUNGEN DES LANDES</t>
  </si>
  <si>
    <t>400.550.40</t>
  </si>
  <si>
    <t>PRESTAZIONI DI ASSISTENZA AMBULATORIALE E DOMICILIARE PER CURE PALLIATIVE EROGATA DA ISTITUTI PRIVATI EXTRA PAB</t>
  </si>
  <si>
    <t>PALLIATIVBETREUUNG IM AMBULATORIUM UND ZUHAUSE VON PRIVATEN EINRICHTUNGEN AUSSERHALB DES LANDES</t>
  </si>
  <si>
    <t>400.550.50</t>
  </si>
  <si>
    <t>PRESTAZIONI DI ASSISTENZA RIABILITATIVA RESIDENZIALE E SEMIRESIDENZIALE PER CURE PALLIATIVE IN ISTITUTI PUBBLICI DELLA PAB</t>
  </si>
  <si>
    <t>STATIONÄRE UND TEILSTATIONÄRE REHABILITATIONSLEISTUNGEN FÜR PALLIATIVBETREUUNG IN  ÖFFENTLICHEN EINRICHTUNGEN DES LANDES</t>
  </si>
  <si>
    <t>400.550.60</t>
  </si>
  <si>
    <t>PRESTAZIONI DI ASSISTENZA RIABILITATIVA RESIDENZIALE E SEMIRESIDENZIALE PER CURE PALLIATIVE IN ISTITUTI PUBBLICI EXTRA PAB</t>
  </si>
  <si>
    <t>STATIONÄRE UND TEILSTATIONÄRE REHABILITATIONSLEISTUNGEN FÜR PALLIATIVBETREUUNG IN  ÖFFENTLICHEN EINRICHTUNGEN AUSSERHALB DES LANDES</t>
  </si>
  <si>
    <t>400.550.70</t>
  </si>
  <si>
    <t>PRESTAZIONI DI ASSISTENZA RIABILITATIVA RESIDENZIALE E SEMIRESIDENZIALE PER CURE PALLIATIVE IN ISTITUTI PRIVATI DELLA PAB</t>
  </si>
  <si>
    <t>400.550.80</t>
  </si>
  <si>
    <t>PRESTAZIONI DI ASSISTENZA RIABILITATIVA RESIDENZIALE E SEMIRESIDENZIALE PER CURE PALLIATIVE IN ISTITUTI PRIVATI EXTRA PAB</t>
  </si>
  <si>
    <t>STATIONÄRE UND TEILSTATIONÄRE REHABILITATIONSLEISTUNGEN FÜR PALLIATIVBETREUUNG IN  PRIVATEN EINRICHTUNGEN AUSSERHALB DES LANDES</t>
  </si>
  <si>
    <t>400.570.00</t>
  </si>
  <si>
    <t>ACQUISTO PRESTAZIONI SOCIO-SANITARIE A RILEVANZA SANITARIA - ASSISTENZA A PERSONE AFFETTE DA HIV</t>
  </si>
  <si>
    <t>ANKAUF SOZIAL-GESUNDHEITLICHER LEISTUNGEN VON GESUNDHEITLICHER RELEVANZ - BETREUUNG VON PERSONEN MIT HIV-INFEKTION</t>
  </si>
  <si>
    <t>400.570.10</t>
  </si>
  <si>
    <t>PRESTAZIONI DI ASSISTENZA RIABILITATIVA RESIDENZIALE E SEMIRESIDENZIALE A PERSONE AFFETTE DA HIV IN ISTITUTI PRIVATI DELLA PAB</t>
  </si>
  <si>
    <t>STATIONÄRE UND TEILSTATIONÄRE REHABILITATIONSBETREUUNG VON PERSONEN MIT HIV-INFEKTION IN  PRIVATEN EINRICHTUNGEN DES LANDES</t>
  </si>
  <si>
    <t>400.570.20</t>
  </si>
  <si>
    <t>PRESTAZIONI DI ASSISTENZA RIABILITATIVA RESIDENZIALE E SEMIRESIDENZIALE A PERSONE AFFETTE DA HIV IN ISTITUTI PRIVATI EXTRA PAB</t>
  </si>
  <si>
    <t>STATIONÄRE UND TEILSTATIONÄRE REHABILITATIONSBETREUUNG VON PERSONEN MIT HIV-INFEKTION IN  PRIVATEN EINRICHTUNGEN AUSSERHALB DES LANDES</t>
  </si>
  <si>
    <t>410.100.49</t>
  </si>
  <si>
    <t>49</t>
  </si>
  <si>
    <t>ASSISTENZA OSPEDALIERA IN REGIME DI RICOVERO DA  CASE DI CURA PRIVATE CONVENZIONATE - PER ACUZIE</t>
  </si>
  <si>
    <t>ASSISTENZA OSPEDALIERA IN REGIME DI RICOVERO DA  CASE DI CURA PRIVATE CONVENZIONATE - PER POST-ACUZIE</t>
  </si>
  <si>
    <t>410.100.52</t>
  </si>
  <si>
    <t>ASSISTENZA OSPEDALIERA IN REGIME DI RICOVERO DA OSPEDALI CLASSIFICATI PRIVATI</t>
  </si>
  <si>
    <t>STATIONÄRE KRANKENHAUSBETREUUNG VON ALS PRIVAT EINGESTUFTEN KRANKENHÄUSERN</t>
  </si>
  <si>
    <t>B.2.A.7.4.B</t>
  </si>
  <si>
    <t>Servizi sanitari per assistenza ospedaliera da Ospedali Classificati privati</t>
  </si>
  <si>
    <t>PRESTAZIONI DI RICOVERO DA  PRIVATI PER CITTADINI NON RESIDENTI NELLA PAB (MOBILITÁ ATTIVA IN COMPENSAZIONE)</t>
  </si>
  <si>
    <t>AUFENTHALTSBEZOGENE LEISTUNGEN VON PRIVATEN FÜR NICHT IM LAND ANSÄSSIGE BÜRGER (AKTIVE VERRECHNETE MOBILITÄT)</t>
  </si>
  <si>
    <t>SONSTIGE GESUNDHEITSDIENSTE UND SOZIAL-GESUNDHEITLICHE DIENSTE VON GESUNDHEITLICHER RELEVANZ VON SANITÄTSBETRIEBEN  AUSSERHALB DES LANDES (DIREKT VERRECHNET)</t>
  </si>
  <si>
    <t>ALTRI SERVIZI SANITARI DA PRIVATO</t>
  </si>
  <si>
    <t>FORNITURA DI PRODOTTI SANITARI</t>
  </si>
  <si>
    <t>SONSTIGE GESUNDHEITSLEISTUNGEN UND SOZIAL-GESUNDHEITLICHE LEISTUNGEN MIT GESUNDHEITLICHER RELEVANZ FÜR SANITÄTSBETRIEBE AUSSERHALB DES LANDES (DIREKT VERRECHNET)</t>
  </si>
  <si>
    <t>ALTRE PRESTAZIONI SANITARIE E SOCIO-SANITARIE A RILEVANZA SANITARIA AD ALTRI SOGGETTI PUBBLICI</t>
  </si>
  <si>
    <t>ALTRE PRESTAZIONI SANITARIE E SOCIO-SANITARIE A RILEVANZA SANITARIA A STRUTTURE PRIVATE</t>
  </si>
  <si>
    <t>SONSTIGE GESUNDHEITSLEISTUNGEN UND SOZIAL-GESUNDHEITLICHE LEISTUNGEN VON GESUNDHEITLICHER RELEVANZ FÜR PRIVATE EINRICHTUNGEN</t>
  </si>
  <si>
    <t>PRESTAZIONI SANITARIE EROGATE DA PRIVATI  V/ RESIDENTI EXTRAREGIONE (MOBILITÀ ATTIVA IN COMPENSAZIONE)</t>
  </si>
  <si>
    <t>PRESTAZIONI DI RICOVERO EROGATE DA PRIVATI  V/ RESIDENTI EXTRAREGIONE (MOBILITÀ ATTIVA IN COMPENSAZIONE)</t>
  </si>
  <si>
    <t>ALTRE PRESTAZIONI NON DI RICOVERO EROGATE DA PRIVATI  V/ RESIDENTI EXTRAREGIONE (MOBILITÀ ATTIVA IN COMPENSAZIONE)</t>
  </si>
  <si>
    <t>PRESTAZIONI DI RICOVERO PER ACUZIE A PRIVATI</t>
  </si>
  <si>
    <t>PRESTAZIONI DI RICOVERO PER POSTACUZIE A PRIVATI</t>
  </si>
  <si>
    <t>ALTRE PRESTAZIONI SANITARIE E SOCIO-SANITARIE A RILEVANZA SANITARIA A PRIVATI</t>
  </si>
  <si>
    <t>SONSTIGE GESUNDHEITSLEISTUNGEN UND SOZIAL-GESUNDHEITLICHE LEISTUNGEN VON GESUNDHEITLICHER RELEVANZ FÜR PRIVATE</t>
  </si>
  <si>
    <t>RICAVI PER ALTRE PRESTAZIONI NON SANITARIE</t>
  </si>
  <si>
    <t>ERLÖSE AUS ANDEREN NICHT MEDIZINISCHEN LEISTUNGEN</t>
  </si>
  <si>
    <t>IM AUFTRAG VERTEILTE MEDIKAMENTE - GESETZ NR. 405/2001 ART. 8 BUCHST. A)</t>
  </si>
  <si>
    <t>SANGUE ED EMOCOMPONENTI DA AZIENDE SANITARIE PUBBLICHE EXTRA PAB (MOBILITÀ COMPENSATA)</t>
  </si>
  <si>
    <t>ACQUISTI SERVIZI PER ASSISTENZA SANITARIA DI BASE DA  AZIENDE SANITARIE EXTRA PAB (MOBILITÀ COMPENSATA)</t>
  </si>
  <si>
    <t>ANKAUF LEISTUNGEN FÜR GESUNDHEITLICHE GRUNDVERSORGUNG VON SANITÄTSBETRIEBEN AUSSERHALB DES LANDES (VERRECHNETE MOBILITÄT)</t>
  </si>
  <si>
    <t>ANKAUF LEISTUNGEN FÜR PHARMAZEUTISCHE BETREUUNG VON SANITÄTSBETRIEBEN AUSSERHALB DES LANDES (VERRECHNETE MOBILITÄT)</t>
  </si>
  <si>
    <t>CONVENZIONI SANITARIE PER ASSISTENZA SPECIALISTICA AMBULATORIALE INTERNA</t>
  </si>
  <si>
    <t>KONVENTIONEN FÜR INTERNE AMBULANTE FACHÄRZTLICHE BETREUUNG</t>
  </si>
  <si>
    <t>EXTERNE FACHÄRZTLICHE BETREUUNG VON KONVENTIONIERTEN PRIVATKLINIKEN</t>
  </si>
  <si>
    <t>EXTERNE FACHÄRZTLICHE BETREUUNG VON SANITÄTSBETRIEBEN AUSSERHALB DES LANDES (VERRECHNETE MOBILITÄT)</t>
  </si>
  <si>
    <t>EXTERNE FACHÄRZTLICHE BETREUUNG VON PRIVATKLINIKEN</t>
  </si>
  <si>
    <t>EXTERNE FACHÄRZTLICHE BETREUUNG VON PRIVATEN FÜR NICHT ANSÄSSIGE BÜRGER (AKTIVE VERRECHNETE MOBILITÄT)</t>
  </si>
  <si>
    <t>EXTERNE FACHÄRZTLICHE BETREUUNG VON AUSLÄNDISCHEN SANITÄTSBETRIEBEN (VERRECHNETE MOBILITÄT)</t>
  </si>
  <si>
    <t>ACQUISTO PRESTAZIONI SOCIO-SANITARIE A RILEVANZA SANITARIA - ASSISTENZA A NON AUTOSUFFICIENTI</t>
  </si>
  <si>
    <t>ANKAUF SOZIAL-GESUNDHEITLICHER LEISTUNGEN VON GESUNDHEITLICHER RELEVANZ - BETREUUNG VON PFLEGEBEDÜRFTIGEN MENSCHEN</t>
  </si>
  <si>
    <t>STATIONÄRE BETREUUNG VON ALTEN, PFLEGEBEDÜRFTIGEN MENSCHEN AUF DEM TERRITORIUM - TAGESSATZ - VON PRIVATEN DES LANDES</t>
  </si>
  <si>
    <t>STATIONÄRE BETREUUNG VON ALTEN, PFLEGEBEDÜRFTIGEN MENSCHEN  AUF DEM TERRITORIUM - PERSONALKOSTEN - VON PRIVATEN DES LANDES</t>
  </si>
  <si>
    <t>400.500.50</t>
  </si>
  <si>
    <t>SONSTIGE STATIONÄRE BETREUUNG VON PFLEGEBEDÜRFTIGEN MENSCHEN AUF DEM TERRITORIUM - SOZIAL-GESUNDHEITLICHE LEISTUNGEN VON GESUNDHEITLICHER RELEVANZ - VON PRIVATEN DES LANDES</t>
  </si>
  <si>
    <t>THERMALBETREUUNG VON SANITÄTSBETRIEBEN AUSSERHALB DES LANDES (VERRECHNETE MOBILITÄT)</t>
  </si>
  <si>
    <t>ACQUISTO PRESTAZIONI PER DISTRIBUZIONE DIRETTA FARMACI DA AZIENDE SANITARIE EXTRA PAB (MOBILITÀ COMPENSATA)</t>
  </si>
  <si>
    <t>ANKAUF LEISTUNGEN FÜR DIREKTE MEDIKAMENTENVERTEILUNG VON SANITÄTSBETRIEBEN AUSSERHALB DES LANDES (VERRECHNETE MOBILITÄT)</t>
  </si>
  <si>
    <t>AUFENTHALTSBEZOGENE  LEISTUNGEN VON SANITÄTSBETRIEBEN  AUSSERHALB DES LANDES (VERRECHNETE MOBILITÄT)</t>
  </si>
  <si>
    <t>AUFENTHALTSBEZOGENE  LEISTUNGEN VON AUSLÄNDISCHEN SANITÄTSBETRIEBEN (VERRECHNETE MOBILITÄT)</t>
  </si>
  <si>
    <t>STATIONÄRE KRANKENHAUSBETREUUNG VON KONVENTIONIERTEN PRIVATKLINIKEN - AKUTPFLEGE</t>
  </si>
  <si>
    <t>KRANKENHAUSAUFENTHALTSBEZOGENE LEISTUNGEN  FÜR SANITÄTSBETRIEBE AUSSERHALB DES LANDES (VERRECHNETE MOBILITÄT)</t>
  </si>
  <si>
    <t>PRESTAZIONI DI RICOVERO AD AZIENDE SANITARIE ESTERE (MOBILITÀ COMPENSATA)</t>
  </si>
  <si>
    <t>KRANKENHAUSAUFENTHALTSBEZOGENE LEISTUNGEN  FÜR AUSLÄNDISCHE SANITÄTSBETRIEBE (VERRECHNETE MOBILITÄT)</t>
  </si>
  <si>
    <t>RICAVI PER PRESTAZIONI SANITARIE E SOCIO-SANITARIE A RILEVANZA SANITARIA (NON DI RICOVERO)</t>
  </si>
  <si>
    <t xml:space="preserve">ERLÖSE AUS GESUNDHEITSLEISTUNGEN UND SOZIAL-GESUNDHEITLICHEN LEISTUNGEN VON GESUNDHEITLICHER RELEVANZ (NICHT AUFENTHALTSBEZOGENE LEISTUNGEN) </t>
  </si>
  <si>
    <t>ALTRE PRESTAZIONI SANITARIE E SOCIO-SANITARIE A RILEVANZA SANITARIA AD AZIENDE SANITARIE EXTRA PAB (MOBILITÀ COMPENSATA)</t>
  </si>
  <si>
    <t>SONSTIGE GESUNDHEITSLEISTUNGEN UND SOZIAL-GESUNDHEITLICHE LEISTUNGEN VON GESUNDHEITLICHER RELEVANZ FÜR SANITÄTSBETRIEBE AUSSERHALB DES LANDES (VERRECHNETE MOBILITÄT)</t>
  </si>
  <si>
    <t>PRESTAZIONI NON DI RICOVERO AD AZIENDE SANITARIE E CASSE MUTUA ESTERE (FATTURATE DIRETTAMENTE)</t>
  </si>
  <si>
    <t>PRESTAZIONI NON DI RICOVERO AD AZIENDE SANITARIE ESTERE (MOBILITÀ COMPENSATA)</t>
  </si>
  <si>
    <t>740.200.60</t>
  </si>
  <si>
    <t>RÜCKZAHLUNG FÜR VERPFLEGUNG UND UNTERKUNFT DES NICHT BEDIENSTETEN PERSONALS UND VON ANDEREN PRIVATEN SUBJEKTEN</t>
  </si>
  <si>
    <t>RIMBORSO VITTO ED ALLOGGIO DA ALTRI SOGGETTI PUBBLICI</t>
  </si>
  <si>
    <t>RIMBORSO VITTO ED ALLOGGIO DA PERSONALE NON DIPENDENTE E DA ALTRI SOGGETTI PRIVATI</t>
  </si>
  <si>
    <t>RIMBORSI PER ASSISTENZA MEDICA NELLE RESIDENZE PER ANZIANI - DA PRIVATO DELLA PAB</t>
  </si>
  <si>
    <t>ALTRA ASSISTENZA TERRITORIALE  RESIDENZIALE PER NON AUTOSUFFICIENTI - PRESTAZIONI SOCIOSANITARIE A RILEVANZA SANITARIA DA PRIVATO DELLA PAB</t>
  </si>
  <si>
    <t>VERWENDUNGSGEBUNDENE BEITRÄGE DES LANDES FÜR LAUFENDE AUSGABEN AUSSERHALB DES LGF</t>
  </si>
  <si>
    <t>ANDERE AUSSERORDENTLICHE AUFWÄNDE</t>
  </si>
  <si>
    <t>UTILIZZO FINANZIAMENTI PER INVESTIMENTI - DONAZIONI E LASCITI DA SOGGETTI PUBBLICI</t>
  </si>
  <si>
    <t>UTILIZZO QUOTA DI DONAZIONI E LASCITI DA PAB</t>
  </si>
  <si>
    <t>UTILIZZO QUOTA DI DONAZIONI E LASCITI DA ALTRI SOGGETTI PUBBLICI</t>
  </si>
  <si>
    <t>810.310.00</t>
  </si>
  <si>
    <t>810.310.10</t>
  </si>
  <si>
    <t>810.310.20</t>
  </si>
  <si>
    <t>300.450.35</t>
  </si>
  <si>
    <t>PRESIDI SANITARI PER DIABETICI - ART. 3, LEGGE Nr. 115/1987 - DISTRIBUZIONE PER CONTO DELL'AZIENDA</t>
  </si>
  <si>
    <t>400.970.00</t>
  </si>
  <si>
    <t>970</t>
  </si>
  <si>
    <t>ANKAUF LEISTUNGEN FÜR DIE VERTEILUNG IM AUFTRAG DES BETRIEBES VON HEILBEHELFEN</t>
  </si>
  <si>
    <t>400.970.05</t>
  </si>
  <si>
    <t>400.970.15</t>
  </si>
  <si>
    <t>Acquisti di servizi sanitari per assitenza integrativa</t>
  </si>
  <si>
    <t>400.700.22</t>
  </si>
  <si>
    <t>RIMBORSI A FARMACIE PRIVATE PER PRESIDI SANITARI EROGATI ALLE CASE DI RIPOSO</t>
  </si>
  <si>
    <t>descrizioni schema bilancio 2018</t>
  </si>
  <si>
    <t>codice schema bilancio 2018</t>
  </si>
  <si>
    <t>780.200.18</t>
  </si>
  <si>
    <t>INSUSSISTENZE DEL PASSIVO RELATIVE AL PERSONALE - C/TFR</t>
  </si>
  <si>
    <t>PASSIVSCHWUND BETREFFEND DAS PERSONAL K/ABFERTIGUNG ("TFR")</t>
  </si>
  <si>
    <t xml:space="preserve">descrizioni CE/SP ministeriali 2019 </t>
  </si>
  <si>
    <t xml:space="preserve">codice CE/SP ministeriali 2019 </t>
  </si>
  <si>
    <t>Direzione Generale della Digitalizzazione, del Sistema Informativo Sanitario e della Statistica</t>
  </si>
  <si>
    <t>MODELLO DI RILEVAZIONE DEL CONTO ECONOMICO 
ENTI DEL SERVIZIO SANITARIO NAZIONALE</t>
  </si>
  <si>
    <t>ENTE SSN</t>
  </si>
  <si>
    <t xml:space="preserve">    TRIMESTRE</t>
  </si>
  <si>
    <t>(Unità di euro)</t>
  </si>
  <si>
    <t>DESCRIZIONE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</si>
  <si>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</si>
  <si>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</si>
  <si>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</si>
  <si>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</si>
  <si>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</si>
  <si>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</si>
  <si>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</si>
  <si>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</si>
  <si>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</si>
  <si>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</si>
  <si>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</si>
  <si>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</si>
  <si>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</si>
  <si>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</si>
  <si>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</si>
  <si>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</si>
  <si>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</si>
  <si>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</si>
  <si>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</si>
  <si>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</si>
  <si>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</si>
  <si>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</si>
  <si>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</si>
  <si>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</si>
  <si>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</si>
  <si>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</si>
  <si>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</si>
  <si>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AA0361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</si>
  <si>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</si>
  <si>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</si>
  <si>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</si>
  <si>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</si>
  <si>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</si>
  <si>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</si>
  <si>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</si>
  <si>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</si>
  <si>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</si>
  <si>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</si>
  <si>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</si>
  <si>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</si>
  <si>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</si>
  <si>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</si>
  <si>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</si>
  <si>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</si>
  <si>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</si>
  <si>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</si>
  <si>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</si>
  <si>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A.4.A.3) Ricavi per prestaz. sanitarie e sociosanitarie a rilevanza sanitaria erogate a soggetti pubblici Extraregione</t>
  </si>
  <si>
    <t>AA0471</t>
  </si>
  <si>
    <t>A.4.A.3.3) Prestazioni pronto soccorso non seguite da ricovero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</si>
  <si>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</si>
  <si>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</si>
  <si>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</si>
  <si>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</si>
  <si>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</si>
  <si>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</si>
  <si>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</si>
  <si>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</si>
  <si>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</si>
  <si>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</si>
  <si>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</si>
  <si>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</si>
  <si>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</si>
  <si>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</si>
  <si>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</si>
  <si>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</si>
  <si>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</si>
  <si>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</si>
  <si>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</si>
  <si>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</si>
  <si>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</si>
  <si>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</si>
  <si>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AA0631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</si>
  <si>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</si>
  <si>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</si>
  <si>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</si>
  <si>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>AA0831</t>
  </si>
  <si>
    <t>A.5.C.4) Altri concorsi, recuperi e rimborsi da parte della Regione - GSA</t>
  </si>
  <si>
    <t>AA0921</t>
  </si>
  <si>
    <t>A.5.E.2) Rimborso per Pay back sui dispositivi medici</t>
  </si>
  <si>
    <t>A.5.E.3) Altri concorsi, recuperi e rimborsi da privati</t>
  </si>
  <si>
    <t>A.6.A)  Compartecipazione alla spesa per prestazioni sanitarie - Ticket sulle prestazioni di specialistica ambulatoriale e APA-PAC</t>
  </si>
  <si>
    <t>B.1.A.1.1) Medicinali con AIC, ad eccezione di vaccini, emoderivati di produzione regionale, ossigeno e altri gas medicali</t>
  </si>
  <si>
    <t>BA0051</t>
  </si>
  <si>
    <t>B.1.A.1.3) Ossigeno e altri gas medicali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</si>
  <si>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</si>
  <si>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</si>
  <si>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</si>
  <si>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</si>
  <si>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</si>
  <si>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</si>
  <si>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</si>
  <si>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BA0301</t>
  </si>
  <si>
    <t>B.1.A.9.1)  Prodotti farmaceutici ed emoderivati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</si>
  <si>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</si>
  <si>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</si>
  <si>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</si>
  <si>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</si>
  <si>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</si>
  <si>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</si>
  <si>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</si>
  <si>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</si>
  <si>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</si>
  <si>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</si>
  <si>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</si>
  <si>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</si>
  <si>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BA0541</t>
  </si>
  <si>
    <t>B.2.A.3.2) prestazioni di pronto soccorso  non seguite da ricovero - da pubblico (Aziende sanitarie pubbliche della Regione)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</si>
  <si>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</si>
  <si>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</si>
  <si>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</si>
  <si>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B.2.A.3.5) - da pubblico (Extraregione)</t>
  </si>
  <si>
    <t>BA0561</t>
  </si>
  <si>
    <t>B.2.A.3.6) prestazioni di pronto soccorso  non seguite da ricovero - da pubblico (Extraregione)</t>
  </si>
  <si>
    <t>B.2.A.3.7) - da privato - Medici SUMAI</t>
  </si>
  <si>
    <t>B.2.A.3.8) - da privato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</si>
  <si>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</si>
  <si>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</si>
  <si>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</si>
  <si>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</si>
  <si>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</si>
  <si>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</si>
  <si>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</si>
  <si>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</si>
  <si>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</si>
  <si>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</si>
  <si>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</si>
  <si>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</si>
  <si>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</si>
  <si>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</si>
  <si>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</si>
  <si>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BA1151</t>
  </si>
  <si>
    <t>B.2.A.12.1.A) Assistenza domiciliare integrata (ADI)</t>
  </si>
  <si>
    <t>BA1152</t>
  </si>
  <si>
    <t>B.2.A.12.1.B) Altre prestazioni socio-sanitarie a rilevanza sanitaria</t>
  </si>
  <si>
    <t>BA1161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</si>
  <si>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</si>
  <si>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</si>
  <si>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</si>
  <si>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</si>
  <si>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BA1341</t>
  </si>
  <si>
    <t>B.2.A.14.7)  Rimborsi, assegni e contributi v/Regione - GSA</t>
  </si>
  <si>
    <t>B.2.A.15.1) Consulenze sanitarie e sociosanitarieda Aziende sanitarie pubbliche della Regione</t>
  </si>
  <si>
    <t>B.2.A.15.2) Consulenze sanitarie e sociosanitarieda terzi - Altri soggetti pubblici</t>
  </si>
  <si>
    <t>B.2.A.15.3) Consulenze, Collaborazioni,  Interinale e altre prestazioni di lavoro sanitarie e sociosanitarie da privato</t>
  </si>
  <si>
    <t>B.2.A.15.3.C) Collaborazioni coordinate e continuative sanitarie e sociosanitarie da privato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</si>
  <si>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</si>
  <si>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</si>
  <si>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</si>
  <si>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</si>
  <si>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B.2.A.17) Costi GSA per differenziale saldo mobilità interregionale</t>
  </si>
  <si>
    <t>BA1601</t>
  </si>
  <si>
    <t>B.2.B.1.3.A)   Mensa dipendenti</t>
  </si>
  <si>
    <t>BA1602</t>
  </si>
  <si>
    <t>B.2.B.1.3.B)   Mensa degenti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</si>
  <si>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</si>
  <si>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</si>
  <si>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BA2061</t>
  </si>
  <si>
    <t>B.4.D)  Canoni di project financing</t>
  </si>
  <si>
    <t>B.4.E)  Locazioni e noleggi da Aziende sanitarie pubbliche della Regione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</si>
  <si>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</si>
  <si>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</si>
  <si>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</si>
  <si>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</si>
  <si>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</si>
  <si>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</si>
  <si>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</si>
  <si>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</si>
  <si>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B.12) Svalutazione delle immobilizzazioni e dei crediti</t>
  </si>
  <si>
    <t>B.12.A) Svalutazione delle immobilizzazioni immateriali e materiali</t>
  </si>
  <si>
    <t>B.12.B) Svalutazione dei crediti</t>
  </si>
  <si>
    <t>B.13) Variazione delle rimanenze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</si>
  <si>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</si>
  <si>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</si>
  <si>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</si>
  <si>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</si>
  <si>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</si>
  <si>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</si>
  <si>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</si>
  <si>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</si>
  <si>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</si>
  <si>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</si>
  <si>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</si>
  <si>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</si>
  <si>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</si>
  <si>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</si>
  <si>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</si>
  <si>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</si>
  <si>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</si>
  <si>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</si>
  <si>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</si>
  <si>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</si>
  <si>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</si>
  <si>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</si>
  <si>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</si>
  <si>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</si>
  <si>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</si>
  <si>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</si>
  <si>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</si>
  <si>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</si>
  <si>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</si>
  <si>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</si>
  <si>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B.14) Accantonamenti dell’esercizio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</si>
  <si>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</si>
  <si>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</si>
  <si>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</si>
  <si>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</si>
  <si>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</si>
  <si>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BA2741</t>
  </si>
  <si>
    <t>B.14.A.5) Accantonamenti per franchigia assicurativa</t>
  </si>
  <si>
    <t>B.14.A.6)  Altri accantonamenti per rischi</t>
  </si>
  <si>
    <t>BA2751</t>
  </si>
  <si>
    <t>B.14.A.7)  Accantonamenti per interessi di mora</t>
  </si>
  <si>
    <t>B.14.B) Accantonamenti per premio di operosità (SUMAI)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</si>
  <si>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</si>
  <si>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</si>
  <si>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</si>
  <si>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</si>
  <si>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</si>
  <si>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</si>
  <si>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</si>
  <si>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</si>
  <si>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</si>
  <si>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</si>
  <si>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</si>
  <si>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</si>
  <si>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</si>
  <si>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</si>
  <si>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</si>
  <si>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</si>
  <si>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</si>
  <si>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</si>
  <si>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</si>
  <si>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</si>
  <si>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</si>
  <si>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</si>
  <si>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</si>
  <si>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B.14.D.10) Altri accantonamenti</t>
  </si>
  <si>
    <t>EA0051</t>
  </si>
  <si>
    <t>E.1.B.2.1) Sopravvenienze attive per quote F.S. vincolato</t>
  </si>
  <si>
    <t xml:space="preserve">E.1.B.2.2) Sopravvenienze attive v/Aziende sanitarie pubbliche della Regione 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</si>
  <si>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</si>
  <si>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</si>
  <si>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</si>
  <si>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</si>
  <si>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</si>
  <si>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</si>
  <si>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</si>
  <si>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</si>
  <si>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EA0461</t>
  </si>
  <si>
    <t>E.2.B.4.1) Insussistenze passive per quote F.S. vincolato</t>
  </si>
  <si>
    <t>E.2.B.4.2) Insussistenze passive v/Aziende sanitarie pubbliche della Regione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</si>
  <si>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</si>
  <si>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</si>
  <si>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</si>
  <si>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</si>
  <si>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</si>
  <si>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</si>
  <si>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</si>
  <si>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</si>
  <si>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 xml:space="preserve">Y) Imposte e tasse </t>
  </si>
  <si>
    <t>Totale imposte e tasse (Y)</t>
  </si>
  <si>
    <t>Il Direttore Amministrativo</t>
  </si>
  <si>
    <t>041</t>
  </si>
  <si>
    <t xml:space="preserve">                         Ernst Paul Huber</t>
  </si>
  <si>
    <t>Enrico Wegher</t>
  </si>
  <si>
    <t>300.100.42</t>
  </si>
  <si>
    <t>EMODERIVATI DI PRODUZIONE REGIONALE DA ALTRI SOGGETTI PUBBLICI</t>
  </si>
  <si>
    <t>B.1.A.1.4.3</t>
  </si>
  <si>
    <t xml:space="preserve"> Emoderivati di produzione regionale da altri soggetti</t>
  </si>
  <si>
    <t>MENSA DIPENDENTI E BUONI PASTO</t>
  </si>
  <si>
    <t xml:space="preserve">MENSA FÜR DAS BEDIENSTETE PERSONAL UND ESSENSGUTSCHEINE </t>
  </si>
  <si>
    <t>B.2.B.1.3.A</t>
  </si>
  <si>
    <t>Mensa dipendenti</t>
  </si>
  <si>
    <t>Medicinali con AIC, ad eccezione di vaccini, emoderivati di produzione regionale, ossigeno e altri gas medicali</t>
  </si>
  <si>
    <t>OSSIGENO E ALTRI GAS MEDICALI CON AIC</t>
  </si>
  <si>
    <t>Ossigeno e altri gas medicali</t>
  </si>
  <si>
    <t>OSSIGENO E ALTRI GAS MEDICALI SENZA AIC</t>
  </si>
  <si>
    <t>SAUERSTOFF  UND ANDERE MEDIZINISCHE GASE OHNE AIC</t>
  </si>
  <si>
    <t>B.1.A.1.4.2</t>
  </si>
  <si>
    <t>Emoderivati di produzione regionale da pubblico (Aziende sanitarie pubbliche della Regione) - Mobilità extraregionale</t>
  </si>
  <si>
    <t>350.450.00</t>
  </si>
  <si>
    <t>ALTRE RETI DI TRASMISSIONE DATI</t>
  </si>
  <si>
    <t>SONSTIGE DATENÜBERTRAGUNGSNETZE</t>
  </si>
  <si>
    <t>350.450.10</t>
  </si>
  <si>
    <t>B.2.A.3.7</t>
  </si>
  <si>
    <t>B.2.A.3.8.G</t>
  </si>
  <si>
    <t>B.2.A.3.8.A</t>
  </si>
  <si>
    <t>B.2.A.3.8.E</t>
  </si>
  <si>
    <t>B.2.A.3.8.C</t>
  </si>
  <si>
    <t>Servizi sanitari per assistenza specialistica da Ospedali Classificati privati</t>
  </si>
  <si>
    <t>B.2.A.3.5</t>
  </si>
  <si>
    <t>B.2.A.3.9</t>
  </si>
  <si>
    <t>390.170.00</t>
  </si>
  <si>
    <t>170</t>
  </si>
  <si>
    <t>390.170.01</t>
  </si>
  <si>
    <t>01</t>
  </si>
  <si>
    <t>prestazioni di pronto soccorso  non seguite da ricovero - da pubblico (Extraregione)</t>
  </si>
  <si>
    <t>390.170.05</t>
  </si>
  <si>
    <t>B.2.A.3.8.B</t>
  </si>
  <si>
    <t>Servizi sanitari per prestazioni di pronto soccorso non seguite da ricovero - da IRCCS privati e Policlinici privati</t>
  </si>
  <si>
    <t>390.170.10</t>
  </si>
  <si>
    <t>ERSTE-HILFE-LEISTUNGEN AUF WELCHE KEINE STATIONÄRE AUFNAHME FOLGT - VON KONVENTIONIERTEN PRIVATKLINIKEN</t>
  </si>
  <si>
    <t>B.2.A.3.8.F</t>
  </si>
  <si>
    <t xml:space="preserve"> Servizi sanitari per prestazioni di pronto soccorso non seguite da ricovero - da Case di Cura private</t>
  </si>
  <si>
    <t>390.170.12</t>
  </si>
  <si>
    <t>B.2.A.3.8.D</t>
  </si>
  <si>
    <t>Servizi sanitari per prestazioni di pronto soccorso non seguite da ricovero - da Ospedali Classificati privati</t>
  </si>
  <si>
    <t>390.170.20</t>
  </si>
  <si>
    <t>PRESTAZIONI DI PRONTO SOCCORSO NON SEGUITE DA RICOVERO - DA ALTRI SOGGETTI PRIVATI  CONVENZIONATI</t>
  </si>
  <si>
    <t>B.2.A.3.8.H</t>
  </si>
  <si>
    <t xml:space="preserve"> Servizi sanitari per prestazioni di pronto soccorso non seguite da ricovero - da altri privati</t>
  </si>
  <si>
    <t>390.170.30</t>
  </si>
  <si>
    <t>ERSTE-HILFE-LEISTUNGEN AUF WELCHE KEINE STATIONÄRE AUFNAHME FOLGT - VON NICHT KONVENTIONIERTEN  PRIVATEN IRCCS UND POLIKLINIKEN</t>
  </si>
  <si>
    <t>390.170.35</t>
  </si>
  <si>
    <t>390.170.40</t>
  </si>
  <si>
    <t>390.170.42</t>
  </si>
  <si>
    <t>PRESTAZIONI DI PRONTO SOCCORSO NON SEGUITE DA RICOVERO - DA ALTRI SOGGETTI PRIVATI NON CONVENZIONATI</t>
  </si>
  <si>
    <t>390.170.60</t>
  </si>
  <si>
    <t>B.2.A.3.10</t>
  </si>
  <si>
    <t xml:space="preserve"> Servizi sanitari per prestazioni di pronto soccorso non seguite da ricovero - da privato per cittadini non residenti - Extraregione (mobilità attiva in compensazione)</t>
  </si>
  <si>
    <t>B.2.A.12.6</t>
  </si>
  <si>
    <t>B.2.A.8.3</t>
  </si>
  <si>
    <t>- da pubblico (Extraregione) - non soggette a compensazione</t>
  </si>
  <si>
    <t>400.590.00</t>
  </si>
  <si>
    <t>ACQUISTO ALTRE PRESTAZIONI SOCIO-SANITARIE A RILEVANZA SANITARIA</t>
  </si>
  <si>
    <t>400.590.20</t>
  </si>
  <si>
    <t>da pubblico  (Extraregione) - Acquisto di Altre prestazioni sociosanitarie a rilevanza sanitaria erogate a soggetti pubblici Extraregione</t>
  </si>
  <si>
    <t>B.2.A.16.7</t>
  </si>
  <si>
    <t xml:space="preserve"> Costi per prestazioni sanitarie erogate da aziende sanitarie estere (fatturate direttamente)</t>
  </si>
  <si>
    <t>430.600.00</t>
  </si>
  <si>
    <t>CANONI DI PROJECT FINANCING</t>
  </si>
  <si>
    <t>RATEN FÜR PROJECT FINANCING</t>
  </si>
  <si>
    <t>430.600.10</t>
  </si>
  <si>
    <t>B.4.D</t>
  </si>
  <si>
    <t>Canoni di project financing</t>
  </si>
  <si>
    <t>B.14.D.10</t>
  </si>
  <si>
    <t>460.900.12</t>
  </si>
  <si>
    <t>ALTRI ONERI DIVERSI DI GESTIONE - PER AUTOASSICURAZIONE</t>
  </si>
  <si>
    <t>B.9.C.4</t>
  </si>
  <si>
    <t>Altri oneri diversi di gestione - per Autoassicurazione</t>
  </si>
  <si>
    <t>B.14.D.6</t>
  </si>
  <si>
    <t>Acc. per Trattamento di fine rapporto dipendenti</t>
  </si>
  <si>
    <t>B.11.A.2</t>
  </si>
  <si>
    <t>B.11.B</t>
  </si>
  <si>
    <t>B.12.A</t>
  </si>
  <si>
    <t>530.100.11</t>
  </si>
  <si>
    <t>B.13.A.1</t>
  </si>
  <si>
    <t>Prodotti farmaceutici ed emoderivati</t>
  </si>
  <si>
    <t>530.100.12</t>
  </si>
  <si>
    <t>ACCANTONAMENTI AL FONDO SVALUTAZIONE SCORTE - SANGUE ED EMOCOMPONENTI</t>
  </si>
  <si>
    <t>B.13.A.2</t>
  </si>
  <si>
    <t>Sangue ed emocomponenti</t>
  </si>
  <si>
    <t>530.100.13</t>
  </si>
  <si>
    <t>ACCANTONAMENTI AL FONDO SVALUTAZIONE  SCORTE - DISPOSITIVI MEDICI</t>
  </si>
  <si>
    <t>ZUWEISUNG AN DEN ABWERTUNGSFONDS DER RESTBESTÄNDE - MEDIZINPRODUKTE</t>
  </si>
  <si>
    <t>B.13.A.3</t>
  </si>
  <si>
    <t>530.100.14</t>
  </si>
  <si>
    <t>ACCANTONAMENTI AL FONDO SVALUTAZIONE SCORTE - PRODOTTI DIETETICI</t>
  </si>
  <si>
    <t>ZUWEISUNG AN DEN ABWERTUNGSFONDS DER RESTBESTÄNDE - DIÄTPRODUKTE</t>
  </si>
  <si>
    <t>B.13.A.4</t>
  </si>
  <si>
    <t>Prodotti dietetici</t>
  </si>
  <si>
    <t>530.100.15</t>
  </si>
  <si>
    <t>ACCANTONAMENTI AL FONDO SVALUTAZIONE SCORTE - MATERIALI PER LA PROFILASSI (VACCINI)</t>
  </si>
  <si>
    <t>ZUWEISUNG AN DEN ABWERTUNGSFONDS DER RESTBESTÄNDE - MATERIAL FÜR DIE PROPHYLAXE (IMPFSTOFFE)</t>
  </si>
  <si>
    <t>B.13.A.5</t>
  </si>
  <si>
    <t>Materiali per la profilassi (vaccini)</t>
  </si>
  <si>
    <t>530.100.16</t>
  </si>
  <si>
    <t>ACCANTONAMENTI AL FONDO SVALUTAZIONE SCORTE - PRODOTTI CHIMICI</t>
  </si>
  <si>
    <t>ZUWEISUNG AN DEN ABWERTUNGSFONDS DER RESTBESTÄNDE - CHEMISCHE PRODUKTE</t>
  </si>
  <si>
    <t>B.13.A.6</t>
  </si>
  <si>
    <t>530.100.17</t>
  </si>
  <si>
    <t>ACCANTONAMENTI AL FONDO SVALUTAZIONE SCORTE - MATERIALI E PRODOTTI  PER USO VETERINARIO</t>
  </si>
  <si>
    <t>B.13.A.7</t>
  </si>
  <si>
    <t>530.100.18</t>
  </si>
  <si>
    <t>ACCANTONAMENTI AL FONDO SVALUTAZIONE SCORTE - ALTRI BENI E PRODOTTI SANITARI</t>
  </si>
  <si>
    <t>B.13.A.8</t>
  </si>
  <si>
    <t>530.100.21</t>
  </si>
  <si>
    <t>VARIAZIONE DELLE SCORTE NON SANITARIE - PRODOTTI ALIMENTARI</t>
  </si>
  <si>
    <t>B.13.B.1</t>
  </si>
  <si>
    <t>530.100.22</t>
  </si>
  <si>
    <t>B.13.B.2</t>
  </si>
  <si>
    <t>Materiali di guardaroba, di pulizia, e di convivenza in genere</t>
  </si>
  <si>
    <t>530.100.23</t>
  </si>
  <si>
    <t>B.13.B.3</t>
  </si>
  <si>
    <t>530.100.24</t>
  </si>
  <si>
    <t>VARIAZIONE DELLE SCORTE NON SANITARIE - CANCELLERIA, STAMPATI E MATERIALI DI CONSUMO PER L'INFORMATICA</t>
  </si>
  <si>
    <t>B.13.B.4</t>
  </si>
  <si>
    <t>530.100.25</t>
  </si>
  <si>
    <t>VARIAZIONE DELLE SCORTE NON SANITARIE - MATERIALI PER MANUTENZIONE</t>
  </si>
  <si>
    <t>B.13.B.5</t>
  </si>
  <si>
    <t>530.100.26</t>
  </si>
  <si>
    <t>B.13.B.6</t>
  </si>
  <si>
    <t>B.14.D.3</t>
  </si>
  <si>
    <t>B.14.D.4</t>
  </si>
  <si>
    <t>B.14.D.5</t>
  </si>
  <si>
    <t>B.14.D.1</t>
  </si>
  <si>
    <t>B.14.D.2</t>
  </si>
  <si>
    <t>ACCANTONAMENTI AL FONDO PER TRATTAMENTI DI QUIESCENZA</t>
  </si>
  <si>
    <t>B.14.D.7</t>
  </si>
  <si>
    <t>Acc. per Trattamenti di quiescenza e simili</t>
  </si>
  <si>
    <t>535.630.00</t>
  </si>
  <si>
    <t>630</t>
  </si>
  <si>
    <t>ACCANTONAMENTI PER FONDI INTEGRATIVI PENSIONE</t>
  </si>
  <si>
    <t>535.630.10</t>
  </si>
  <si>
    <t>B.14.D.8</t>
  </si>
  <si>
    <t>Acc. per Fondi integrativi pensione</t>
  </si>
  <si>
    <t>B.14.A.1</t>
  </si>
  <si>
    <t>B.14.A.2</t>
  </si>
  <si>
    <t>B.14.A.6</t>
  </si>
  <si>
    <t>B.14.A.3</t>
  </si>
  <si>
    <t>B.14.A.4</t>
  </si>
  <si>
    <t>535.700.50</t>
  </si>
  <si>
    <t>ACCANTONAMENTI PER FRANCHIGIA ASSICURATIVA</t>
  </si>
  <si>
    <t>B.14.A.5</t>
  </si>
  <si>
    <t>Accantonamenti per franchigia assicurativa</t>
  </si>
  <si>
    <t>535.700.92</t>
  </si>
  <si>
    <t>92</t>
  </si>
  <si>
    <t>B.14.A.7</t>
  </si>
  <si>
    <t>Altri accantonamenti per interessi di mora</t>
  </si>
  <si>
    <t>535.800.05</t>
  </si>
  <si>
    <t>ACCANTONAMENTI PER QUOTE INUTILIZZATE DEI CONTRIBUTI INDISTINTI FINALIZZATI DA PAB DA FSP</t>
  </si>
  <si>
    <t>B.14.C.1</t>
  </si>
  <si>
    <t>Accantonamenti per quote inutilizzate contributi da Regione e Prov. Aut. per quota F.S. indistinto finalizzato</t>
  </si>
  <si>
    <t>B.14.C.2</t>
  </si>
  <si>
    <t>B.14.C.3</t>
  </si>
  <si>
    <t>B.14.C.4</t>
  </si>
  <si>
    <t>B.14.C.5</t>
  </si>
  <si>
    <t>535.800.50</t>
  </si>
  <si>
    <t>ACCANTONAMENTI PER QUOTE INUTILIZZATE DEI CONTRIBUTI PER RICERCA DA PRIVATI</t>
  </si>
  <si>
    <t>ZUWEISUNGEN AN RÜCKSTELLUNGEN FÜR NICHT VERWENDETE FORSCHUNGSBEITRÄGE VON PRIVATEN</t>
  </si>
  <si>
    <t>B.14.C.6</t>
  </si>
  <si>
    <t>Accantonamenti per quote inutilizzate contributi da soggetti privati per ricerca</t>
  </si>
  <si>
    <t>560.200.05</t>
  </si>
  <si>
    <t>INSUSSISTENZE DELL'ATTIVO RELATIVE A QUOTE DI CONTRIBUTI VINCOLATI DA PAB</t>
  </si>
  <si>
    <t>E.2.B.4.1</t>
  </si>
  <si>
    <t xml:space="preserve"> Insussistenze passive per quote F.S. vincolato</t>
  </si>
  <si>
    <t>E.2.B.4.3.A</t>
  </si>
  <si>
    <t>E.2.B.4.3.B</t>
  </si>
  <si>
    <t>E.2.B.4.3.C</t>
  </si>
  <si>
    <t>E.2.B.4.3.D</t>
  </si>
  <si>
    <t>E.2.B.4.3.E</t>
  </si>
  <si>
    <t>E.2.B.4.3.F</t>
  </si>
  <si>
    <t>E.2.B.4.3.G</t>
  </si>
  <si>
    <t>600.100.11</t>
  </si>
  <si>
    <t>600.100.12</t>
  </si>
  <si>
    <t>VARIAZIONE DELLE SCORTE - SANGUE ED EMOCOMPONENTI</t>
  </si>
  <si>
    <t>600.100.13</t>
  </si>
  <si>
    <t>VARIAZIONE DELLE SCORTE - DISPOSITIVI MEDICI</t>
  </si>
  <si>
    <t>VERÄNDERUNGEN DER RESTBESTÄNDE - MEDIZINPRODUKTE</t>
  </si>
  <si>
    <t>600.100.14</t>
  </si>
  <si>
    <t>VARIAZIONE DELLE SCORTE - PRODOTTI DIETETICI</t>
  </si>
  <si>
    <t>VERÄNDERUNGEN DER RESTBESTÄNDE - DIÄTPRODUKTE</t>
  </si>
  <si>
    <t>600.100.15</t>
  </si>
  <si>
    <t>VARIAZIONE DELLE SCORTE - MATERIALI PER LA PROFILASSI (VACCINI)</t>
  </si>
  <si>
    <t>VERÄNDERUNGEN DER RESTBESTÄNDE - MATERIAL FÜR DIE PROPHYLAXE (IMPFSTOFFE)</t>
  </si>
  <si>
    <t>600.100.16</t>
  </si>
  <si>
    <t>VARIAZIONE DELLE SCORTE - PRODOTTI CHIMICI</t>
  </si>
  <si>
    <t>VERÄNDERUNGEN DER RESTBESTÄNDE - CHEMISCHE PRODUKTE</t>
  </si>
  <si>
    <t>600.100.17</t>
  </si>
  <si>
    <t>VARIAZIONE DELLE SCORTE - MATERIALI E PRODOTTI  PER USO VETERINARIO</t>
  </si>
  <si>
    <t>600.100.18</t>
  </si>
  <si>
    <t>VARIAZIONE DELLE SCORTE - ALTRI BENI E PRODOTTI SANITARI</t>
  </si>
  <si>
    <t>600.200.11</t>
  </si>
  <si>
    <t>600.200.12</t>
  </si>
  <si>
    <t>600.200.13</t>
  </si>
  <si>
    <t>600.200.14</t>
  </si>
  <si>
    <t>600.200.15</t>
  </si>
  <si>
    <t>600.200.16</t>
  </si>
  <si>
    <t>A.1.A.1.1</t>
  </si>
  <si>
    <t>Finanziamento indistinto</t>
  </si>
  <si>
    <t>700.100.12</t>
  </si>
  <si>
    <t>CONTRIBUTI IN C/ESERCIZIO DA PAB CON DESTINAZIONE INDISTINTA FINALIZZATA</t>
  </si>
  <si>
    <t>A.1.A.1.2</t>
  </si>
  <si>
    <t>Finanziamento indistinto finalizzato</t>
  </si>
  <si>
    <t>700.100.14</t>
  </si>
  <si>
    <t>CONTRIBUTI IN C/ESERCIZIO DA PAB CON DESTINAZIONE INDISTINTA PER FUNZIONI - PRONTO SOCCORSO</t>
  </si>
  <si>
    <t>A.1.A.1.3.A</t>
  </si>
  <si>
    <t>Funzioni - Pronto Soccorso</t>
  </si>
  <si>
    <t>700.100.16</t>
  </si>
  <si>
    <t>CONTRIBUTI IN C/ESERCIZIO DA PAB CON DESTINAZIONE INDISTINTA PER FUNZIONI</t>
  </si>
  <si>
    <t>A.1.A.1.3.B</t>
  </si>
  <si>
    <t>Funzioni - Altro</t>
  </si>
  <si>
    <t>BEITRÄGE FÜR LAUFENDE AUSGABEN VOM GESUNDHEITSMINISTERIUM UND ANDEREN STAATLICHEN VERWALTUNGEN</t>
  </si>
  <si>
    <t>710.100.05</t>
  </si>
  <si>
    <t>CONTRIBUTI IN C/ESERCIZIO DA MINISTERO DELLA SALUTE (EXTRA FONDO)</t>
  </si>
  <si>
    <t>BEITRÄGE FÜR LAUFENDE AUSGABEN VOM GESUNDHEITSMINISTERIUM (AUSSERHALB DES LGF)</t>
  </si>
  <si>
    <t>Contributi da Ministero della Salute (extra fondo)</t>
  </si>
  <si>
    <t>CONTRIBUTI IN C/ESERCIZIO DA AMMINISTRAZIONI STATALI CON VINCOLO DI DESTINAZIONE</t>
  </si>
  <si>
    <t>VERWENDUNGSGEBUNDENE BEITRÄGE FÜR LAUFENDE AUSGABEN VON STAATLICHEN VERWALTUNGEN</t>
  </si>
  <si>
    <t>CONTRIBUTI IN C/ESERCIZIO DA ALTRI ENTI PUBBLICI CON VINCOLO DI DESTINAZIONE</t>
  </si>
  <si>
    <t>VERWENDUNGSGEBUNDENE BEITRÄGE FÜR LAUFENDE AUSGABEN VON ANDEREN ÖFFENTLICHEN KÖRPERSCHAFTEN</t>
  </si>
  <si>
    <t>A.1.B.3.2</t>
  </si>
  <si>
    <t>710.400.05</t>
  </si>
  <si>
    <t>UTILIZZO FONDI PER QUOTE INUTILIZZATE CONTRIBUTI DI ESERCIZI PRECEDENTI DA PAB PER FSP DA INDISTINTA FINALIZZATA</t>
  </si>
  <si>
    <t>Utilizzo fondi per quote inutilizzate contributi di esercizi precedenti da Regione o Prov. Aut. per quota F.S. regionale indistinto finalizzato</t>
  </si>
  <si>
    <t>A.3.E</t>
  </si>
  <si>
    <t>A.4.A.3.15.B</t>
  </si>
  <si>
    <t>A.4.A.3.18</t>
  </si>
  <si>
    <t>A.4.A.3.16</t>
  </si>
  <si>
    <t>A.4.A.3.14</t>
  </si>
  <si>
    <t>A.4.A.3.12</t>
  </si>
  <si>
    <t>Altre prestazioni sanitarie e sociosanitarie a rilevanza sanitaria erogate a soggetti pubblici Extraregione</t>
  </si>
  <si>
    <t>720.200.31</t>
  </si>
  <si>
    <t>PRESTAZIONI ASSISTENZA INTEGRATIVA AD AZIENDE SANITARIE PUBBLICHE (EXTRAREGIONE)</t>
  </si>
  <si>
    <t>Prestazioni assistenza integrativa da pubblico (extraregione)</t>
  </si>
  <si>
    <t>720.200.32</t>
  </si>
  <si>
    <t>PRESTAZIONI ASSISTENZA PROTESICA AD AZIENDE SANITARIE PUBBLICHE (EXTRAREGIONE)</t>
  </si>
  <si>
    <t>A.4.A.3.11</t>
  </si>
  <si>
    <t>Prestazioni assistenza protesica da pubblico (extraregione)</t>
  </si>
  <si>
    <t>720.200.60</t>
  </si>
  <si>
    <t>Prestazioni pronto soccorso non seguite da ricovero</t>
  </si>
  <si>
    <t>720.200.80</t>
  </si>
  <si>
    <t>ALTRE PRESTAZIONI SANITARIE E SOCIO-SANITARIE A RILEVANZA SANITARIA NON SOGGETTE A COMPENSAZIONE EXTRA PAB</t>
  </si>
  <si>
    <t>A.4.A.15.B</t>
  </si>
  <si>
    <t>720.250.25</t>
  </si>
  <si>
    <t>A.4.B.3</t>
  </si>
  <si>
    <t xml:space="preserve">  Prestazioni  di pronto soccorso non seguite da ricovero da priv. Extraregione in compensazione  (mobilità attiva)</t>
  </si>
  <si>
    <t>720.250.30</t>
  </si>
  <si>
    <t>LEISTUNGEN FÜR DIE VERTEILUNG VON MEDIKAMENTEN IM RAHMEN VON FILE F - VON PRIVATEN FÜR NICHT IM LAND ANSÄSSIGE BÜRGER (AKTIVE VERRECHNETE MOBILITÄT)</t>
  </si>
  <si>
    <t>Prestazioni di File F da priv. Extraregione in compensazione (mobilità attiva)</t>
  </si>
  <si>
    <t>A.4.B.5</t>
  </si>
  <si>
    <t>A.5.E.3</t>
  </si>
  <si>
    <t>740.300.15</t>
  </si>
  <si>
    <t>RIMBORSO PER PAY BACK SUI DISPOSITIVI MEDICI</t>
  </si>
  <si>
    <t>PAY-BACK-RÜCKVERGÜTUNGEN FÜR MEDIZINPRODUKTE</t>
  </si>
  <si>
    <t>Rimborso per Pay-back sui dispositivi medici</t>
  </si>
  <si>
    <t>770.900.30</t>
  </si>
  <si>
    <t>PROVENTI FINANZIARI DA CREDITI ISCRITTI NELLE IMMOBILIZZAZIONI</t>
  </si>
  <si>
    <t>FINANZERTRÄGE AUS FORDERUNGEN DES FINANZANLAGEVERMÖGENS</t>
  </si>
  <si>
    <t>C.2.B</t>
  </si>
  <si>
    <t>Proventi finanziari da crediti iscritti nelle immobilizzazioni</t>
  </si>
  <si>
    <t>770.900.90</t>
  </si>
  <si>
    <t>C.2.D</t>
  </si>
  <si>
    <t>Altri proventi finanziari diversi dai precedenti</t>
  </si>
  <si>
    <t>E.1.B.2.3.A</t>
  </si>
  <si>
    <t>E.1.B.2.3.B</t>
  </si>
  <si>
    <t>E.1.B.2.3.C</t>
  </si>
  <si>
    <t>E.1.B.2.3.D</t>
  </si>
  <si>
    <t>E.1.B.2.3.E</t>
  </si>
  <si>
    <t>E.1.B.2.3.F</t>
  </si>
  <si>
    <t>E.1.B.2.3.G</t>
  </si>
  <si>
    <t>400.100.01</t>
  </si>
  <si>
    <t>ASSISTENZA PROTESICA DA ALTRI SOGGETTI PUBBLICI DELLA PAB ART. 26, C. 3 L. 833/78 E DM 27 AGOSTO 1999, N. 332.</t>
  </si>
  <si>
    <t>B.2.A.6.2</t>
  </si>
  <si>
    <t>400.100.02</t>
  </si>
  <si>
    <t>02</t>
  </si>
  <si>
    <t>ASSISTENZA PROTESICA DA PUBBLICO EXTRA PAB ART. 26, C. 3 L. 833/78 E DM 27 AGOSTO 1999, N. 332.</t>
  </si>
  <si>
    <t>B.2.A.6.3</t>
  </si>
  <si>
    <t>ZUWEISUNGEN AN RÜCKSTELLUNGEN FÜR NICHT VERWENDETE BETRÄGE DER NICHT ZWECKGEBUNDENEN ZIELGERICHTETEN BEITRÄGE DES LANDES AUS DEM LGF</t>
  </si>
  <si>
    <t>LIEFERUNG VON MEDIZINISCHEN GÜTERN VON SANITÄTSBETRIEBEN AUSSERHALB DES LANDES</t>
  </si>
  <si>
    <t>da pubblico (Extraregione) non soggette a compensazione</t>
  </si>
  <si>
    <t>Acquisti prestazioni  socio-sanitarie a rilevanza sanitaria</t>
  </si>
  <si>
    <t>ASSISTENZA SPECIALISTICA ESTERNA - PRESTAZIONI DI PRONTO SOCCORSO NON SEGUITE DA RICOVERO</t>
  </si>
  <si>
    <t>PRESTAZIONI DI PRONTO SOCCORSO NON SEGUITE DA RICOVERO - DA IRCCS PRIVATI E POLICLINICI PRIVATI CONVENZIONATI</t>
  </si>
  <si>
    <t>PRESTAZIONI DI PRONTO SOCCORSO NON SEGUITE DA RICOVERO - DA CASE DI CURA PRIVATE CONVENZIONATE</t>
  </si>
  <si>
    <t>PRESTAZIONI DI PRONTO SOCCORSO NON SEGUITE DA RICOVERO - DA OSPEDALI CLASSIFICATI PRIVATI CONVENZIONATI</t>
  </si>
  <si>
    <t>PRESTAZIONI DI PRONTO SOCCORSO NON SEGUITE DA RICOVERO - DA IRCCS PRIVATI E POLICLINICI PRIVATI NON CONVENZIONATI</t>
  </si>
  <si>
    <t>PRESTAZIONI DI PRONTO SOCCORSO NON SEGUITE DA RICOVERO - DA CASE DI CURA PRIVATE NON CONVENZIONATE</t>
  </si>
  <si>
    <t>PRESTAZIONI DI PRONTO SOCCORSO NON SEGUITE DA RICOVERO - DA OSPEDALI CLASSIFICATI PRIVATI NON CONVENZIONATI</t>
  </si>
  <si>
    <t>ACCANTONAMENTI AL FONDO SVALUTAZIONE  SCORTE - PRODOTTI FARMACEUTICI ED EMODERIVATI</t>
  </si>
  <si>
    <t>VARIAZIONE DELLE SCORTE NON SANITARIE - TESSILI, VESTIARIO E MATERIALI PER LA PULIZIA E DI CONVIVENZA</t>
  </si>
  <si>
    <t>VARIAZIONE DELLE SCORTE NON SANITARIE - COMBUSTIBILI, CARBURANTI E LUBRIFICANTI</t>
  </si>
  <si>
    <t>VARIAZIONE DELLE SCORTE NON SANITARIE - ALTRI BENI NON SANITARI</t>
  </si>
  <si>
    <t>VARIAZIONE DELLE SCORTE - PRODOTTI FARMACEUTICI ED EMODERIVATI</t>
  </si>
  <si>
    <t>PRESTAZIONI DI PRONTO SOCCORSO NON SEGUITO DA RICOVERO AD AZIENDE SANITARIE EXTRA PAB</t>
  </si>
  <si>
    <t>PRESTAZIONI DI PRONTO SOCCORSO NON SEGUITE DA RICOVERO EROGATE DA PRIVATI  V/ RESIDENTI EXTRAREGIONE (MOBILITÀ ATTIVA IN COMPENSAZIONE)</t>
  </si>
  <si>
    <t>PRESTAZIONI DI DISTRIBUZIONE FARMACI FILE F EROGATE DA PRIVATI  V/ RESIDENTI EXTRA PAB (MOBILITÀ ATTIVA IN COMPENSAZIONE)</t>
  </si>
  <si>
    <t>PRESTAZIONI NON DI RICOVERO - AMBULATORIALI - EROGATE DA PRIVATI  V/ RESIDENTI EXTRAREGIONE (MOBILITÀ ATTIVA IN COMPENSAZIONE)</t>
  </si>
  <si>
    <t xml:space="preserve">NICHT VERWENDUNGSGEBUNDENE ZIELGERICHTETE BEITRÄGE DES LANDES FÜR LAUFENDE AUSGABEN </t>
  </si>
  <si>
    <t>NICHT VERWENDUNGSGEBUNDENE BEITRÄGE DES LANDES FÜR LAUFENDE AUSGABEN - NOTAUFNAHME</t>
  </si>
  <si>
    <t>NICHT VERWENDUNGSGEBUNDENE BEITRÄGE DES LANDES FÜR LAUFENDE AUSGABEN -VERSORGUNGSFUNKTIONEN</t>
  </si>
  <si>
    <t>ATTENZIONE - NUOVI CONTI A ZERO</t>
  </si>
  <si>
    <t>340.900.05</t>
  </si>
  <si>
    <t>ALTRI SERVIZI RESI DA ENTI PUBBLICI</t>
  </si>
  <si>
    <t xml:space="preserve">SONSTIGE VON ÖFFENTLICHEN EINRICHTUNGEN ERBRACHTE DIENSTLEISTUNGEN </t>
  </si>
  <si>
    <t>B.2.B.1.12.B</t>
  </si>
  <si>
    <t>Altri servizi non sanitari da altri soggetti pubblici</t>
  </si>
  <si>
    <t>BLUTPRODUKTE AUS REGIONALER PRODUKTION VON ÖFFENTLICHEN SANITÄTSBETRIEBEN AUSSERHALB DES LANDES (VERRECHNETE MOBILITÄT)</t>
  </si>
  <si>
    <t>BLUTPRODUKTE AUS REGIONALER PRODUKTION VON ANDEREN ÖFFENTLICHEN EINRICHTUNGEN</t>
  </si>
  <si>
    <t>BLUT UND BLUTBESTANDTEILE</t>
  </si>
  <si>
    <t>BLUT UND BLUTBESTANDTEILE VON ÖFFENTLICHEN SANITÄTSBETRIEBEN AUSSERHALB DES LANDES (VERRECHNETE MOBILITÄT)</t>
  </si>
  <si>
    <t>BLUT UND BLUTBESTANDTEILE VON ANDEREN ANBIETERN</t>
  </si>
  <si>
    <t>MATERIAL FÜR HYGIENISCH-GESUNDHEITLICHE PROPHYLAXE</t>
  </si>
  <si>
    <t xml:space="preserve">TIERÄRZTLICHE MEDIZINISCHE PRODUKTE </t>
  </si>
  <si>
    <t>TIERÄRZTLICHES MATERIAL UND  PRODUKTE</t>
  </si>
  <si>
    <t>ANDERE MEDIZINISCHE GÜTER UND PRODUKTE</t>
  </si>
  <si>
    <t>EINKÄUFE VON NICHT-MEDIZINISCHEN  GÜTERN</t>
  </si>
  <si>
    <t>SCHREIBWAREN, DRUCKWARE UND VERBRAUCHSMATERIAL FÜR INFORMATIK</t>
  </si>
  <si>
    <t>EINKÄUFE VON ANDEREN NICHT-MEDIZINISCHEN GÜTERN</t>
  </si>
  <si>
    <t>LEISTUNGEN FÜR PATIENTENTRANSPORT</t>
  </si>
  <si>
    <t>SERVIZI DI TRASPORTO SANITARI DA ALTRI SOGGETTI PUBBLICI DELLA PAB - ELISOCCORSO</t>
  </si>
  <si>
    <t>LEISTUNGEN FÜR PATIENTENTRANSPORT VON ANDEREN ÖFFENTLICHEN EINRICHTUNGEN DES LANDES - FLUGRETTUNG</t>
  </si>
  <si>
    <t>LEISTUNGEN FÜR PATIENTENTRANSPORT VON PRIVATEN - FLUGRETTUNG</t>
  </si>
  <si>
    <t>ANDERE PATIENTENTRANSPORTE VON ANDEREN ÖFFENTLICHEN EINRICHTUNGEN DES LANDES</t>
  </si>
  <si>
    <t>PATIENTENTRANSPORTE VON ÖFFENTLICHEN EINRICHTUNGEN AUSSERHALB DES LANDES VERRECHNET</t>
  </si>
  <si>
    <t>SERVIZI DI TRASPORTO SANITARI DA PUBBLICO EXTRA PAB (MOBILITÀ COMPENSATA)</t>
  </si>
  <si>
    <t>PATIENTENTRANSPORTE VON ÖFFENTLICHEN EINRICHTUNGEN AUSSERHALB DES LANDES (VERRECHNETE MOBILITÄT)</t>
  </si>
  <si>
    <t>PATIENTENTRANSPORTE VON PRIVATEN</t>
  </si>
  <si>
    <t>NICHT-MEDIZINISCHE TRANSPORTE</t>
  </si>
  <si>
    <t>GESUNDHEITSBERATUNGEN VON SANITÄTSBETRIEBEN AUSSERHALB DES LANDES</t>
  </si>
  <si>
    <t>GESUNDHEITSBERATUNGEN VON AUSLÄNDISCHEN SANITÄTSBETRIEBEN</t>
  </si>
  <si>
    <t>GESUNDHEITSBERATUNGEN VON PRIVATEN GESUNDHEITSEINRICHTUNGEN</t>
  </si>
  <si>
    <t>ANDERE GESUNDHEITSBERATUNGEN</t>
  </si>
  <si>
    <t>ALTRI SERVIZI RESI DA ASSOCIAZIONI E DA ALTRI PRIVATI</t>
  </si>
  <si>
    <t xml:space="preserve">SONSTIGE VON VEREINEN UND ANDEREN PRIVATEN ERBRACHTE DIENSTLEISTUNGEN </t>
  </si>
  <si>
    <t>DIENST FÜR DIE ZUVERFÜGUNGSTELLUNG VON GESUNDHEITSPERSONAL</t>
  </si>
  <si>
    <t>EINKÄUFE VON GESUNDHEITSLEISTUNGEN - BASISMEDIZIN</t>
  </si>
  <si>
    <t>KONVENTIONEN FÜR KINDERÄRZTLICHE BETREUUNG</t>
  </si>
  <si>
    <t>VERGÜTUNGEN - KONVENTIONEN FÜR KINDERÄRZTLICHE BETREUUNG</t>
  </si>
  <si>
    <t>SOZIALABGABEN - KONVENTIONEN FÜR KINDERÄRZTLICHE BETREUUNG</t>
  </si>
  <si>
    <t>KONVENTIONEN FÜR ÄRZTLICHEN BEREITSCHAFTSDIENST NACHT- UND FEIERTAGE</t>
  </si>
  <si>
    <t>VERGÜTUNGEN - KONVENTIONEN FÜR ÄRZTLICHEN BEREITSCHAFTSDIENST NACHT- UND FEIERTAGE</t>
  </si>
  <si>
    <t>LEISTUNGEN DER NOTAUFNAHME OHNE ANSCHLIESSENDE  STATIONÄRE AUFNAHME - VON SANITÄTSBETRIEBEN AUSSERHALB DES LANDES (VERRECHNETE MOBILITÄT)</t>
  </si>
  <si>
    <t>LEISTUNGEN DER NOTAUFNAHME OHNE ANSCHLIESSENDE  STATIONÄRE AUFNAHME - VON KONVENTIONIERTEN  PRIVATEN IRCCS UND POLIKLINIKEN</t>
  </si>
  <si>
    <t>LEISTUNGEN DER NOTAUFNAHME OHNE ANSCHLIESSENDE  STATIONÄRE AUFNAHME - VON KONVENTIONIERTEN ALS PRIVAT EINGESTUFTEN KRANKENHÄUSERN</t>
  </si>
  <si>
    <t>LEISTUNGEN DER NOTAUFNAHME OHNE ANSCHLIESSENDE  STATIONÄRE AUFNAHME - VON ANDEREN KONVENTIONIERTEN PRIVATEN EINRICHTUNGEN</t>
  </si>
  <si>
    <t>LEISTUNGEN DER NOTAUFNAHME OHNE ANSCHLIESSENDE  STATIONÄRE AUFNAHME - VON NICHT KONVENTIONIERTEN PRIVATKLINIKEN</t>
  </si>
  <si>
    <t>LEISTUNGEN DER NOTAUFNAHME OHNE ANSCHLIESSENDE  STATIONÄRE AUFNAHME - VON NICHT KONVENTIONIERTEN ALS PRIVAT EINGESTUFTEN KRANKENHÄUSERN</t>
  </si>
  <si>
    <t xml:space="preserve">LEISTUNGEN DER NOTAUFNAHME OHNE ANSCHLIESSENDE  STATIONÄRE AUFNAHME  - VON ANDEREN NICHT KONVENTIONIERTEN PRIVATEN EINRICHTUNGEN </t>
  </si>
  <si>
    <t>LEISTUNGEN DER NOTAUFNAHME OHNE ANSCHLIESSENDE  STATIONÄRE AUFNAHME  - VON PRIVATEN EINRICHTUNGEN FÜR NICHT IM LAND ANSÄSSIGE BÜRGER (AKTIVE VERRECHNETE MOBILITÄT)</t>
  </si>
  <si>
    <t>ANKAUF VON GESUNDHEITSLEISTUNGEN FÜR PROTHETISCHE, ERGÄNZENDE UND REHABILITATIONSBETREUUNG  SOWIE VON PSYCHIATRISCHEN LEISTUNGEN, LEISTUNGEN FÜR DIE DIREKTE VERTEILUNG VON MEDIKAMENTEN, THERMALLEISTUNGEN UND SOZIAL-GESUNDHEITLICHEN LEISTUNGEN VON GESUNDHEITLICHER RELEVANZ</t>
  </si>
  <si>
    <t>PROTHETISCHE BETREUUNG VON ANDEREN ÖFFENTLICHEN EINRICHTUNGEN DES LANDES ART. 26, ABSATZ 3 G. 833/78 UND M.D.  332 VOM 27. AUGUST 1999</t>
  </si>
  <si>
    <t>PROTHETISCHE BETREUUNG VON ÖFFENTLICHEN EINRICHTUNGEN AUSSERHALB DES LANDES ART. 26, ABSATZ 3 G. 833/78 UND M.D.  332 VOM 27. AUGUST 1999</t>
  </si>
  <si>
    <t xml:space="preserve">RÜCKERSTATTUNGEN AN PRIVATE APOTHEKEN UND HANDELSBETRIEBE FÜR HEILBEHELFE </t>
  </si>
  <si>
    <t>RÜCKERSTATTUNGEN AN ÖFFENTLICHE APOTHEKEN FÜR HEILBEHELFE GEM. LG 16/2012</t>
  </si>
  <si>
    <t>RÜCKERSTATTUNGEN AN PRIVATE APOTHEKEN UND HANDELSBETRIEBE FÜR HEILBEHELFE GEM. LG 16/2012</t>
  </si>
  <si>
    <t xml:space="preserve">RIMBORSI A FARMACIE PUBBLICHE PER GALENICI  </t>
  </si>
  <si>
    <t>ANKAUF LEISTUNGEN FÜR DIE VERTEILUNG IM AUFTRAG DES BETRIEBES VON HEILBEHELFEN FÜR DIABETIKER - ART. 3, GESETZ Nr. 115/1987 - VON ÖFFENTLICHEN EINRICHTUNGEN (ANDERE ÖFFENTLICHE EINRICHTUNGEN DES LANDES)</t>
  </si>
  <si>
    <t>ACQUISTO PRESTAZIONI PER LA DISTRIBUZIONE PER CONTO DELL'AZIENDA DEI PRESIDI SANITARI PER DIABETICI - ART. 3, LEGGE Nr. 115/1987 - DA PRIVATO</t>
  </si>
  <si>
    <t>ANKAUF LEISTUNGEN FÜR DIE VERTEILUNG IM AUFTRAG DES BETRIEBES VON HEILBEHELFEN FÜR DIABETIKER - ART. 3,  GESETZ NR. 115/1987 - VON PRIVATEN</t>
  </si>
  <si>
    <t xml:space="preserve">ACQUISTI SERVIZI SANITARI PER ASSISTENZA OSPEDALIERA E ALTRE PRESTAZIONI SANITARIE NON DI RICOVERO </t>
  </si>
  <si>
    <t>PRESTAZIONI DI RICOVERO DA AZIENDE SANITARIE EXTRA PAB (MOBILITÀ COMPENSATA)</t>
  </si>
  <si>
    <t>AUFENTHALTSBEZOGENE LEISTUNGEN VON ANDEREN ÖFFENTLICHEN EINRICHTUNGEN DES LANDES</t>
  </si>
  <si>
    <t>NICHT AUFENTHALTSBEZOGENE GESUNDHEITSLEISTUNGEN</t>
  </si>
  <si>
    <t>GESUNDHEITSLEISTUNGEN (IBMDR) VON SANITÄTSBETRIEBEN AUSSERHALB DES LANDS (VERRECHNETE MOBILITÄT)</t>
  </si>
  <si>
    <t>SONSTIGE GESUNDHEITSDIENSTE UND SOZIAL-GESUNDHEITLICHE DIENSTE VON GESUNDHEITLICHER RELEVANZ VON ÖFFENTLICHEN EINRICHTUNGEN AUSSERHALB DES LANDES</t>
  </si>
  <si>
    <t>FORNITURA DI PERSONALE DA  PUBBLICO EXTRA PAB</t>
  </si>
  <si>
    <t>ZURVERFÜGUNGSTELLUNG VON PERSONAL VON ÖFFENTLICHEN EINRICHTUNGEN AUSSERHALB DES LANDES</t>
  </si>
  <si>
    <t>NICHT AUFENTHALTSBEZOGENE GESUNDHEITSLEISTUNGEN VON AUSLÄNDISCHEN SANITÄTSBETRIEBEN (DIREKT VERRECHNET)</t>
  </si>
  <si>
    <t>NICHT AUFENTHALTSBEZOGENE GESUNDHEITSLEISTUNGEN VON AUSLÄNDISCHEN SANITÄTSBETRIEBEN (VERRECHNETE MOBILITÄT)</t>
  </si>
  <si>
    <t>SONSTIGE GESUNDHEITLICHE DIENSTLEISTUNGEN VON PRIVATEN</t>
  </si>
  <si>
    <t>ZURVERFÜGUNGSTELLUNG VON PERSONAL VON PRIVATEN GESUNDHEITSEINRICHTUNGEN (DIREKT VERRECHNET)</t>
  </si>
  <si>
    <t>LIEFERUNG VON MEDIZINISCHEN GÜTERN</t>
  </si>
  <si>
    <t xml:space="preserve">BEITRÄGE FÜR EHRENAMTLICHE VEREINE </t>
  </si>
  <si>
    <t>BEITRÄGE FÜR NICHT EHRENAMTLICHE VEREINE UND SONSTIGE KÖRPERSCHAFTEN</t>
  </si>
  <si>
    <t>MIETEN - GESUNDHEITLICHER BEREICH</t>
  </si>
  <si>
    <t>MIETEN - NICHT GESUNDHEITLICHER BEREICH</t>
  </si>
  <si>
    <t>ANDERE VERSCHIEDENE VERWALTUNGSAUFWENDUNGEN - SELBSTVERSICHERUNG</t>
  </si>
  <si>
    <t>BETEILIGUNGEN AN DAS GESUNDHEITSPERSONAL FÜR FREIBERUFLICHE LEISTUNGEN</t>
  </si>
  <si>
    <t xml:space="preserve">EXTERNES MEDIZINISCHES ÄRZTLICHES PERSONAL - BEFRISTET  </t>
  </si>
  <si>
    <t>SONSTIGES EXTERNES NICHT-LEITENDES GESUNDHEITLICHES PERSONAL - BEFRISTET</t>
  </si>
  <si>
    <t>EXTERNES MEDIZINISCHES PERSONAL - ZAHNÄRZTLICHE LEISTUNGEN LG 16/88 ART. 3</t>
  </si>
  <si>
    <t>KOORDINIERTE UND KONTINUIERLICHE ZUSAMMENARBEIT IM MEDIZINISCHEN BEREICH</t>
  </si>
  <si>
    <t>KOORDINIERTE UND KONTINUIERLICHE  ZUSAMMENARBEIT IM MEDIZINISCHEN BEREICH- SOZIALABGABEN</t>
  </si>
  <si>
    <t>NICHT-MEDIZIONISCHE KOORDINIERTE UND KONTINUIERLICHE ZUSAMMENARBEIT</t>
  </si>
  <si>
    <t>NICHT-MEDIZIONISCHE KOORDINIERTE UND KONTINUIERLICHE ZUSAMMENARBEIT - SOZIALABGABEN</t>
  </si>
  <si>
    <t>VERGÜTUNGEN FÜR BEI  SANITÄTSBETRIEBEN AUSSERHALB DES LANDES TÄTIGES GESUNDHEITSPERSONAL</t>
  </si>
  <si>
    <t>VERGÜTUNGEN FÜR BEI ANDEREN KÖRPERSCHAFTEN TÄTIGES GESUNDHEITSPERSONAL</t>
  </si>
  <si>
    <t>VERGÜTUNGEN FÜR BEI SANITÄTSBETRIEBEN AUSSERHALB DES LANDES TÄTIGES NICHT-MEDIZINISCHES PERSONAL</t>
  </si>
  <si>
    <t>VERGÜTUNGEN FÜR BEI ANDEREN KÖRPERSCHAFTEN TÄTIGES NICHT-MEDIZINISCHES PERSONAL</t>
  </si>
  <si>
    <t>ZUWEISUNG AN DEN ABWERTUNGSFONDS DES LAGERS</t>
  </si>
  <si>
    <t xml:space="preserve">ZUWEISUNG AN DEN ABWERTUNGSFONDS DER RESTBESTÄNDE -PHARMAZEUTISCHE PRODUKTE UND BLUTPRODUKTE </t>
  </si>
  <si>
    <t>ZUWEISUNG AN DEN ABWERTUNGSFONDS DER RESTBESTÄNDE -BLUT UND BLUTBESTANDTEILE</t>
  </si>
  <si>
    <t>ZUWEISUNG AN DEN ABWERTUNGSFONDS DER RESTBESTÄNDE - TIERÄRZTLICHES MATERIAL UND  PRODUKTE</t>
  </si>
  <si>
    <t>ZUWEISUNG AN DEN ABWERTUNGSFONDS DER RESTBESTÄNDE - ANDERE GESUNDHEITSGÜTER UND -PRODUKTE</t>
  </si>
  <si>
    <t>VERÄNDERUNGEN DER NICHTMEDIZINISCHEN RESTBESTÄNDE - LEBENSMITTEL</t>
  </si>
  <si>
    <t>VERÄNDERUNGEN DER NICHTMEDIZINISCHEN RESTBESTÄNDE - TEXTILIEN, BEKLEIDUNG UND MATERIAL FÜR REINIGUNG UND HAUSHALT</t>
  </si>
  <si>
    <t>VERÄNDERUNGEN DER NICHTMEDIZINISCHEN RESTBESTÄNDE - BRENN-,TREIB- UND SCHMIERSTOFFE</t>
  </si>
  <si>
    <t>VERÄNDERUNGEN DER NICHTMEDIZINISCHEN RESTBESTÄNDE - SCHREIBWAREN, DRUCKWARE UND VERBRAUCHSMATERIAL FÜR INFORMATIK</t>
  </si>
  <si>
    <t>VERÄNDERUNGEN DER NICHTMEDIZINISCHEN RESTBESTÄNDE - MATERIAL FÜR INSTANDHALTUNG</t>
  </si>
  <si>
    <t>VERÄNDERUNGEN DER NICHTMEDIZINISCHEN RESTBESTÄNDE - ANDERE NICHT MEDIZINISCHEN GÜTER</t>
  </si>
  <si>
    <t>ZUWEISUNGEN AN RÜCKSTELLUNGEN FÜR AUSZUZAHLENDE AUFWENDUNGEN FÜR KONVENTIONIERTE EINRICHTUNGEN</t>
  </si>
  <si>
    <t>ERNEUERUNG DER VERTRÄGE ÄRZTLICHES PERSONAL- SANITÄTSSTELLENPLAN</t>
  </si>
  <si>
    <t>ERNEUERUNG DER VERTRÄGE NICHTÄRZTLICHE LEITER - SANITÄTSSTELLENPLAN</t>
  </si>
  <si>
    <t>ERNEUERUNG DER VERTRÄGE NICHTLEITENDES PERSONAL - SANITÄTSSTELLENPLAN</t>
  </si>
  <si>
    <t>ZUWEISUNGEN AN RÜCKSTELLUNGEN FÜR RUHESTANDSBEHANDLUNG</t>
  </si>
  <si>
    <t xml:space="preserve">ZUWEISUNGEN FÜR ZUSATZRENTENFONDS </t>
  </si>
  <si>
    <t>ZUWEISUNGEN FÜR ZUSATZRENTENFONDS</t>
  </si>
  <si>
    <t>RÜCKSTELLUNGEN FÜR SELBSTBEHALT DER VERSICHERUNG</t>
  </si>
  <si>
    <t>ZUWEISUNGEN AN RÜCKSTELLUNGEN FÜR NICHT VERWENDETE ZWECKGEBUNDENE BEITRÄGE VON ANDEREN ÖFFENTLICHEN KÖRPERSCHAFTEN</t>
  </si>
  <si>
    <t>PASSIVZINSEN FÜR KASSENVORSCHÜSSE</t>
  </si>
  <si>
    <t>PASSIVZINSEN FÜR ANDERE FORMEN VON DARLEHEN EX ART. 3 GESETZESVERTRETENDES DEKRET 502/92</t>
  </si>
  <si>
    <t>PASSIVZINSEN FÜR ANDERE FORMEN VON DARLEHEN EX ART. 3 GESETZESVERTRETENDES DEKRET 502/93</t>
  </si>
  <si>
    <t>AKTIVSCHWUND BETREFFEND ZWECKGEBUNDENE BEITRÄGE DES LANDES</t>
  </si>
  <si>
    <t>AKTIVSCHWUND BETREFFEND DIE ANKÄUFE  VON GESUNDHEITSLEISTUNGEN VON AKKREDITIERTEN ANBIETERN</t>
  </si>
  <si>
    <t>GEMEINDEABFALLSTEUER</t>
  </si>
  <si>
    <t>VERÄNDERUNGEN DER MEDIZINISCHEN RESTBESTÄNDE</t>
  </si>
  <si>
    <t xml:space="preserve">VERÄNDERUNGEN DER RESTBESTÄNDE -PHARMAZEUTISCHE PRODUKTE UND BLUTPRODUKTE </t>
  </si>
  <si>
    <t>VERÄNDERUNGEN DER RESTBESTÄNDE - BLUT UND BLUTBESTANDTEILE</t>
  </si>
  <si>
    <t xml:space="preserve">VERÄNDERUNGEN DER RESTBESTÄNDE - TIERÄRZTLICHES MATERIAL UND  PRODUKTE </t>
  </si>
  <si>
    <t>VERÄNDERUNGEN DER RESTBESTÄNDE - ANDERE GESUNDHEITSGÜTER UND -PRODUKTE</t>
  </si>
  <si>
    <t>VERÄNDERUNGEN DER NICHT-MEDIZINISCHEN RESTBESTÄNDE</t>
  </si>
  <si>
    <t>VERÄNDERUNGEN DER NICHT-MEDIZINISCHEN RESTBESTÄNDE - LEBENSMITTEL</t>
  </si>
  <si>
    <t>VERÄNDERUNGEN DER NICHT-MEDIZINISCHEN RESTBESTÄNDE - TEXTILIEN, BEKLEIDUNG UND MATERIAL FÜR REINIGUNG UND HAUSHALT</t>
  </si>
  <si>
    <t>VERÄNDERUNGEN DER NICHT-MEDIZINISCHEN RESTBESTÄNDE - SCHREIBWAREN, DRUCKWARE UND VERBRAUCHSMATERIAL FÜR INFORMATIK</t>
  </si>
  <si>
    <t>VERÄNDERUNGEN DER NICHT-MEDIZINISCHEN RESTBESTÄNDE - MATERIAL FÜR INSTANDHALTUNG</t>
  </si>
  <si>
    <t>VERÄNDERUNGEN DER NICHT-MEDIZINISCHEN RESTBESTÄNDE - ANDERE NICHT MEDIZINISCHE GÜTER</t>
  </si>
  <si>
    <t>BEITRÄGE DES LANDES FÜR LAUFENDE AUSGABEN AUS DEM ZUSÄTZLICHEN FONDS FÜR DIE FINANZIERUNG DER GRUNDLEGENDEN BETREUUNGSFORMEN</t>
  </si>
  <si>
    <t xml:space="preserve">VERWENDUNG RÜCKSTELLUNGEN FÜR NICHT VERWENDETE BEITRÄGE DES LANDES AUS LGF VERGANGENER GESCHÄFTSJAHRE ZIELGERICHTETER UNGEBUNDENE ZUWEISUNG) </t>
  </si>
  <si>
    <t xml:space="preserve">UTILIZZO FONDI PER QUOTE INUTILIZZATE CONTRIBUTI VINCOLATI DI ESERCIZI PRECEDENTI DA ALTRI SOGGETTI PUBBLICI </t>
  </si>
  <si>
    <t xml:space="preserve">VERWENDUNG RÜCKSTELLUNGEN FÜR NICHT VERWENDETE ZWECKGEBUNDENE BEITRÄGE VERGANGENER GESCHÄFTSJAHRE VON ANDEREN ÖFFENTLICHEN KÖRPERSCHAFTEN </t>
  </si>
  <si>
    <t>KRANKENHAUSAUFENTHALTSBEZOGENE LEISTUNGEN FÜR ANDERE ÖFFENTLICHE EINRICHTUNGEN</t>
  </si>
  <si>
    <t>KRANKENHAUSAUFENTHALTSBEZOGENE LEISTUNGEN  FÜR PRIVATE EINRICHTUNGEN</t>
  </si>
  <si>
    <t>NICHT KRANKENHAUSAUFENTHALTSBEZOGENE GESUNDHEITSLEISTUNGEN  FÜR SANITÄTSBETRIEBE AUSSERHALB DES LANDES FÜR PHARMAZEUTISCHE BETREUUNG (VERRECHNETE MOBILITÄT)</t>
  </si>
  <si>
    <t>NICHT KRANKENHAUSAUFENTHALTSBEZOGENE GESUNDHEITSLEISTUNGEN  FÜR SANITÄTSBETRIEBE AUSSERHALB DES LANDES FÜR GESUNDHEITLICHE GRUNDVERSORGUNG (VERRECHNETE MOBILITÄT)</t>
  </si>
  <si>
    <t>NICHT KRANKENHAUSAUFENTHALTSBEZOGENE GESUNDHEITSLEISTUNGEN  FÜR SANITÄTSBETRIEBE AUSSERHALB DES LANDES FÜR FACHÄRZTLICHE BETREUUNG (VERRECHNETE MOBILITÄT)</t>
  </si>
  <si>
    <t>NICHT KRANKENHAUSAUFENTHALTSBEZOGENE GESUNDHEITSLEISTUNGEN  FÜR SANITÄTSBETRIEBE AUSSERHALB DES LANDES FÜR THERMALKUREN (VERRECHNETE MOBILITÄT)</t>
  </si>
  <si>
    <t>NICHT KRANKENHAUSAUFENTHALTSBEZOGENE GESUNDHEITSLEISTUNGEN  FÜR SANITÄTSBETRIEBE AUSSERHALB DES LANDES FÜR DIREKTE VERABREICHUNG VON MEDIKAMENTEN (VERRECHNETE MOBILITÄT)</t>
  </si>
  <si>
    <t>NICHT KRANKENHAUSAUFENTHALTSBEZOGENE GESUNDHEITSLEISTUNGEN  FÜR SANITÄTSBETRIEBE AUSSERHALB DES LANDES FÜR KRANKENWAGEN- ODER HUBSCHRAUBERTRANSPORTE (VERRECHNETE MOBILITÄT)</t>
  </si>
  <si>
    <t>NICHT KRANKENHAUSAUFENTHALTSBEZOGENE GESUNDHEITSLEISTUNGEN  FÜR SANITÄTSBETRIEBE AUSSERHALB DES LANDES FÜR VERABREICHUNG VON BLUTBESTANDTEILEN UND STAMMZELLEN (VERRECHNETE MOBILITÄT)</t>
  </si>
  <si>
    <t>SONSTIGE GESUNDHEITSLEISTUNGEN UND SOZIAL-GESUNDHEITLICHE LEISTUNGEN VON GESUNDHEITLICHER RELEVANZ FÜR ANDERE ÖFFENTLICHE EINRICHTUNGEN</t>
  </si>
  <si>
    <t>GESUNDHEITSLEISTUNGEN FÜR ERGÄNZENDE BETREUUNG FÜR ÖFFENTLICHE SANITÄTSBETRIEBE AUSSERHALB DES LANDES</t>
  </si>
  <si>
    <t>GESUNDHEITSLEISTUNGEN FÜR PROTHESISCHE BETREUUNG FÜR ÖFFENTLICHE SANITÄTSBETRIEBE AUSSERHALB DES LANDES</t>
  </si>
  <si>
    <t>LEISTUNGEN IN DER NOTAUFNAHME OHNE ANSCHLIESSENDE  STATIONÄRE AUFNAHME - FÜR SANITÄTSBETRIEBE AUSSERHALB DES LANDES</t>
  </si>
  <si>
    <t>GESUNDHEITSLEISTUNGEN VON PRIVATEN FÜR ANSÄSSIGE ANDERER REGIONEN (AKTIVE VERRECHNETE MOBILITÄT)</t>
  </si>
  <si>
    <t>KRANKENHAUSAUFENTHALTSBEZOGENE LEISTUNGEN VON PRIVATEN FÜR ANSÄSSIGE ANDERER REGIONEN (AKTIVE VERRECHNETE MOBILITÄT)</t>
  </si>
  <si>
    <t>NICHT KRANKENHAUSAUFENTHALTSBEZOGENE, FACHÄRZTLICHE LEISTUNGEN VON PRIVATEN FÜR ANSÄSSIGE ANDERER REGIONEN (AKTIVE VERRECHNETE MOBILITÄT)</t>
  </si>
  <si>
    <t>LEISTUNGEN IN DER NOTAUFNAHME OHNE ANSCHLIESSENDE  STATIONÄRE AUFNAHME  - VON PRIVATEN FÜR NICHT IM LAND ANSÄSSIGE BÜRGER (AKTIVE VERRECHNETE MOBILITÄT)</t>
  </si>
  <si>
    <t>GESUNDHEITSBERATUNGEN  FÜR SANITÄTSBETRIEBE AUSSERHALB DES LANDES</t>
  </si>
  <si>
    <t>NICHT-MEDIZINISCHE BERATUNGEN FÜR SANITÄTSBETRIEBE AUSSERHALB DES LANDES</t>
  </si>
  <si>
    <t>GESUNDHEITSBERATUNGEN FÜR ANDERE SUBJEKTE</t>
  </si>
  <si>
    <t>NICHT-MEDIZINISCHE BERATUNGEN FÜR ANDERE</t>
  </si>
  <si>
    <t>KRANKENHAUSAUFENTHALTSBEZOGENE LEISTUNGEN FÜR AKUTPFLEGE FÜR PRIVATE</t>
  </si>
  <si>
    <t>KRANKENHAUSAUFENTHALTSBEZOGENE LEISTUNGEN FÜR POSTAKUTE BEHANDLUNG FÜR PRIVATE</t>
  </si>
  <si>
    <t>TICKET - AMBULANTE FACHÄRZTLICHE BETREUUNG</t>
  </si>
  <si>
    <t>TICKET - NOTAUFNAHME</t>
  </si>
  <si>
    <t>RÜCKERSTATTUNGEN AUS REGRESSFÄLLEN FÜR GESUNDHEITSLEISTUNGEN</t>
  </si>
  <si>
    <t>ANDERE RÜCKVERGÜTUNGEN FÜR PHARMAZEUTISCHE BETREUUNG VON ÖFFENTLICHEN KÖRPERSCHAFTEN</t>
  </si>
  <si>
    <t>ERLÖSE AUS LIEFERUNGEN VON GÜTERN FÜR SANITÄTSBETRIEBE AUSSERHALB DES LANDES</t>
  </si>
  <si>
    <t>VERGÜTUNGEN FÜR  RECHTE AUF GESUNHEITSVERSORGUNG</t>
  </si>
  <si>
    <t>RICAVI</t>
  </si>
  <si>
    <t>ERLÖSE</t>
  </si>
  <si>
    <t>PHARMAZEUTISCHE PRODUKTE MIT AIC, AUSGENOMMEN IMPFSTOFFE UND BLUTPRODUKTE AUS REGIONALER PRODUKTION</t>
  </si>
  <si>
    <t>SAUERSTOFF UND ANDERE MEDIZINISCHE GASE MIT AIC</t>
  </si>
  <si>
    <t>EMODERIVATI DI PRODUZIONE REGIONALE DA AZIENDE SANITARIE PUBBLICHE EXTRA PAB (MOBILITÀ COMPENSATA)</t>
  </si>
  <si>
    <t>HEILBEHELFE FÜR DIABETIKER - ART. 3, GESETZ NR. 115/1987 - IM AUFTRAG DES BETRIEBES VERTEILT</t>
  </si>
  <si>
    <t>ALTRI SERVIZI DI TRASPORTO SANITARI DA ALTRI SOGGETTI PUBBLICI DELLA PAB</t>
  </si>
  <si>
    <t>CONSULENZE SANITARIE DA AZIENDE SANITARIE EXTRA PAB</t>
  </si>
  <si>
    <t>ACQUISTI DI SERVIZI PER ASSISTENZA FARMACEUTICA DA AZIENDE SANITARIE EXTRA PAB (MOBILITÀ COMPENSATA)</t>
  </si>
  <si>
    <t>ACQUISTI DI SERVIZI PER ASSISTENZA FARMACEUTICA DA AZIENDE SANITARIE ESTERE (MOBILITÀ COMPENSATA)</t>
  </si>
  <si>
    <t>ASSISTENZA SPECIALISTICA ESTERNA DA AZIENDE SANITARIE EXTRA PAB FATTURATA DIRETTAMENTE</t>
  </si>
  <si>
    <t>ASSISTENZA SPECIALISTICA ESTERNA DA AZIENDE SANITARIE EXTRA PAB (MOBILITÀ COMPENSATA)</t>
  </si>
  <si>
    <t>ASSISTENZA SPECIALISTICA ESTERNA DA AZIENDE SANITARIE ESTERE (MOBILITÀ COMPENSATA)</t>
  </si>
  <si>
    <t xml:space="preserve">EXTERNE FACHÄRZTLICHE BETREUUNG - LEISTUNGEN DER NOTAUFNAHME OHNE ANSCHLIESSENDE STATIONÄRE AUFNAHME  </t>
  </si>
  <si>
    <t>PRESTAZIONI DI PRONTO SOCCORSO NON SEGUITE DA RICOVERO DA AZIENDE SANITARIE EXTRA PAB (MOBILITÀ COMPENSATA)</t>
  </si>
  <si>
    <t>ASSISTENZA RIABILITATIVA RESIDENZIALE E SEMIRESIDENZIALE IN ISTITUTI COME SCHEMA TIPO ART. 26 L. 833/78 DA PRIVATO EXTRA PAB</t>
  </si>
  <si>
    <t>STATIONÄR UND TEILSTATIONÄR ERBRACHTE PSYCHIATRISCHE LEISTUNGEN AN GEISTIG BEHINDERTE VON ÖFFENTLICHEN EINRICHTUNGEN DES LANDES</t>
  </si>
  <si>
    <t>STATIONÄR UND TEILSTATIONÄR ERBRACHTE PSYCHIATRISCHE LEISTUNGEN AN GEISTIG BEHINDERTE VON ÖFFENTLICHEN EINRICHTUNGEN AUSSERHALB DES LANDES</t>
  </si>
  <si>
    <t>STATIONÄR UND TEILSTATIONÄR ERBRACHTE PSYCHIATRISCHE LEISTUNGEN AN GEISTIG BEHINDERTE VON PRIVATEN EINRICHTUNGEN DES LANDES</t>
  </si>
  <si>
    <t>STATIONÄR UND TEILSTATIONÄR ERBRACHTE PSYCHIATRISCHE LEISTUNGEN AN GEISTIG BEHINDERTE VON PRIVATEN EINRICHTUNGEN AUSSERHALB DES LANDES</t>
  </si>
  <si>
    <t>ASSISTENZA TERRITORIALE RESIDENZIALE PER ANZIANI NON AUTOSUFFICIENTI - COSTI DEL PERSONALE DA ISTITUTI PUBBLICI DELLA PAB</t>
  </si>
  <si>
    <t>PRESTAZIONI DI ASSISTENZA AMBULATORIALE E DOMICILIARE PER CURE PALLIATIVE EROGATA DA ISTITUTI PUBBLICI DELLA PAB</t>
  </si>
  <si>
    <t>STATIONÄRE UND TEILSTATIONÄRE REHABILITATIONSLEISTUNGEN FÜR PALLIATIVBETREUUNG IN PRIVATEN EINRICHTUNGEN DES LANDES</t>
  </si>
  <si>
    <t>RIMBORSI A FARMACIE PUBBLICHE PER PRESIDI SANITARI</t>
  </si>
  <si>
    <t>RÜCKERSTATTUNGEN AN ÖFFENTLICHE APOTHEKEN FÜR HEILBEHELFE</t>
  </si>
  <si>
    <t>RÜCKERSTATTUNGEN AN ÖFFENTLICHE APOTHEKEN FÜR VERSORGUNG SENIORENWOHNHEIME MIT HEILBEHELFEN</t>
  </si>
  <si>
    <t>RÜCKERSTATTUNGEN AN PRIVATE APOTHEKEN FÜR VERSORGUNG SENIORENWOHNHEIME MIT HEILBEHELFEN</t>
  </si>
  <si>
    <t>ASSISTENZA TERMALE DA AZIENDE SANITARIE EXTRA PAB (MOBILITÀ COMPENSATA)</t>
  </si>
  <si>
    <t>ACQUISTO PRESTAZIONI PER LA DISTRIBUZIONE PER CONTO DELL'AZIENDA DEI PRESIDI SANITARI PER DIABETICI - ART. 3, LEGGE Nr. 115/1987 - DA PUBBLICO (ALTRI SOGGETTI PUBBLICI DELLA PAB)</t>
  </si>
  <si>
    <t>PRESTAZIONI DI RICOVERO DA AZIENDE SANITARIE EXTRA PAB  (FATTURATE DIRETTAMENTE)</t>
  </si>
  <si>
    <t>PRESTAZIONI DI RICOVERO DA AZIENDE SANITARIE ESTERE (MOBILITÀ COMPENSATA)</t>
  </si>
  <si>
    <t>STATIONÄRE KRANKENHAUSBETREUUNG VON KONVENTIONIERTEN PRIVATKLINIKEN - POST-AKUTPFLEGE</t>
  </si>
  <si>
    <t>AUFENTHALTSBEZOGENE LEISTUNGEN VON PRIVATEN IRCCS UND POLIKLINIKEN</t>
  </si>
  <si>
    <t>ALTRI SERVIZI SANITARI E SOCIO-SANITARI A RILEVANZA SANITARIA DA AZIENDE SANITARIE EXTRA PAB (FATTURATE DIRETTAMENTE)</t>
  </si>
  <si>
    <t>PRESTAZIONI SANITARIE IBMDR DA AZIENDE SANITARIE EXTRA PAB (MOBILITÀ COMPENSATA)</t>
  </si>
  <si>
    <t>ALTRI SERVIZI SANITARI E SOCIO-SANITARI A RILEVANZA SANITARIA DA PUBBLICO EXTRA PAB</t>
  </si>
  <si>
    <t>PRESTAZIONI SANITARIE NON DI RICOVERO DA AZIENDE SANITARIE ESTERE (MOBILITÀ COMPENSATA)</t>
  </si>
  <si>
    <t>CONTRIBUTI AD ASSOCIAZIONI DI VOLONTARIATO</t>
  </si>
  <si>
    <t xml:space="preserve">CONTRIBUTI AD ASSOCIAZIONI NON DI VOLONTARIATO E AD ALTRI ENTI </t>
  </si>
  <si>
    <t>FESTE BEZÜGE - NICHT LEITENDES PERSONAL DES SANITÄTSSTELLENPLANS - UNBEFRISTET</t>
  </si>
  <si>
    <t>FESTE BEZÜGE - NICHT LEITENDES PERSONAL DES SANITÄTSSTELLENPLANS - BEFRISTET</t>
  </si>
  <si>
    <t>ANGEREIFTER UND NICHT GENOSSENER URLAUB - NICHT LEITENDES PERSONAL DES SANITÄTSSTELLENPLANS - UNBEFRISTET</t>
  </si>
  <si>
    <t>ANGEREIFTER UND NICHT GENOSSENER URLAUB - NICHT LEITENDES PERSONAL DES SANITÄTSSTELLENPLANS - BEFRISTET</t>
  </si>
  <si>
    <t>COMPETENZE ACCESSORIE - PERSONALE COMPARTO RUOLO SANITARIO - TEMPO DETERMINATO</t>
  </si>
  <si>
    <t>ZUSÄTZLICHE BEZÜGE - NICHT LEITENDES PERSONAL DES SANITÄTSSTELLENPLANS - BEFRISTET</t>
  </si>
  <si>
    <t>PRODUKTIVITÄTSSTEIGERUNGSPRÄMIEN - LEITENDES ÄRZTLICHES PERSONAL DES SANITÄTSSTELLENPLANS - UNBEFRISTET</t>
  </si>
  <si>
    <t>PRODUKTIVITÄTSSTEIGERUNGSPRÄMIEN - LEITENDES ÄRZTLICHES PERSONAL DES SANITÄTSSTELLENPLANS - BEFRISTET</t>
  </si>
  <si>
    <t>PRODUKTIVITÄTSSTEIGERUNGSPRÄMIEN - NICHT LEITENDES PERSONAL DES SANITÄTSSTELLENPLANS - UNBEFRISTET</t>
  </si>
  <si>
    <t>PRODUKTIVITÄTSSTEIGERUNGSPRÄMIEN - NICHT LEITENDES PERSONAL DES SANITÄTSSTELLENPLANS - BEFRISTET</t>
  </si>
  <si>
    <t>BETEILIGUNGEN AN DEN PFLEGESATZAUFSCHLÄGEN - LEITENDES ÄRZTLICHES PERSONAL DES SANITÄTSSTELLENPLANS - UNBEFRISTET</t>
  </si>
  <si>
    <t>BETEILIGUNGEN AN DEN PFLEGESATZAUFSCHLÄGEN - LEITENDES ÄRZTLICHES PERSONAL DES SANITÄTSSTELLENPLANS - BEFRISTET</t>
  </si>
  <si>
    <t>SOZIALABGABEN - LEITENDES NICHT ÄRZTLICHES PERSONAL DES SANITÄTSSTELLENPLANS - UNBEFRISTET</t>
  </si>
  <si>
    <t>SOZIALABGABEN - LEITENDES NICHT ÄRZTLICHES PERSONAL DES SANITÄTSSTELLENPLANS - BEFRISTET</t>
  </si>
  <si>
    <t>SOZIALABGABEN - NICHT LEITENDES PERSONAL DES SANITÄTSSTELLENPLANS - UNBEFRISTET</t>
  </si>
  <si>
    <t>SOZIALABGABEN - NICHT LEITENDES PERSONAL DES SANITÄTSSTELLENPLANS - BEFRISTET</t>
  </si>
  <si>
    <t>SOZIALABGABEN ANGEREIFTER UND NICHT GENOSSENER URLAUB - NICHT LEITENDES PERSONAL DES SANITÄTSSTELLENPLANS - UNBEFRISTET</t>
  </si>
  <si>
    <t>SOZIALABGABEN ANGEREIFTER UND NICHT GENOSSENER URLAUB - NICHT LEITENDES PERSONAL DES SANITÄTSSTELLENPLANS - BEFRISTET</t>
  </si>
  <si>
    <t>ZU LIQUIDIERENDE PRODUKTIVITÄTSSTEIGERUNGSPRÄMIEN - LEITENDES ÄRZTLICHES PERSONAL DES SANITÄTSSTELLENPLANS - UNBEFRISTET</t>
  </si>
  <si>
    <t>ZU LIQUIDIERENDE PRODUKTIVITÄTSSTEIGERUNGSPRÄMIEN - LEITENDES ÄRZTLICHES PERSONAL DES SANITÄTSSTELLENPLANS - BEFRISTET</t>
  </si>
  <si>
    <t>ZU LIQUIDIERENDE PRODUKTIVITÄTSSTEIGERUNGSPRÄMIEN - LEITENDES NICHT ÄRZTLICHES PERSONAL DES SANITÄTSSTELLENPLANS - UNBEFRISTET</t>
  </si>
  <si>
    <t>ZU LIQUIDIERENDE PRODUKTIVITÄTSSTEIGERUNGSPRÄMIEN - LEITENDES NICHT ÄRZTLICHES PERSONAL DES SANITÄTSSTELLENPLANS - BEFRISTET</t>
  </si>
  <si>
    <t>INCENTIVI DA LIQUIDARE - PERSONALE COMPARTO RUOLO SANITARIO - TEMPO INDETERMINATO</t>
  </si>
  <si>
    <t>ZU LIQUIDIERENDE PRODUKTIVITÄTSSTEIGERUNGSPRÄMIEN - NICHT LEITENDES PERSONAL DES SANITÄTSSTELLENPLANS - UNBEFRISTET</t>
  </si>
  <si>
    <t>ZU LIQUIDIERENDE PRODUKTIVITÄTSSTEIGERUNGSPRÄMIEN - NICHT LEITENDES PERSONAL DES SANITÄTSSTELLENPLANS - BEFRISTET</t>
  </si>
  <si>
    <t>ZU LIQUIDIERENDE ZUSÄTZLICHE BEZÜGE - LEITENDES ÄRZTLICHES PERSONAL DES SANITÄTSSTELLENPLANS - UNBEFRISTET</t>
  </si>
  <si>
    <t>COMPETENZE ACCESSORIE DA LIQUIDARE - PERSONALE DIRIGENTE MEDICO RUOLO SANITARIO - TEMPO DETERMINATO</t>
  </si>
  <si>
    <t>ZU LIQUIDIERENDE ZUSÄTZLICHE BEZÜGE - LEITENDES ÄRZTLICHES PERSONAL DES SANITÄTSSTELLENPLANS - BEFRISTET</t>
  </si>
  <si>
    <t>ZU LIQUIDIERENDE ZUSÄTZLICHE BEZÜGE - LEITENDES NICHT ÄRZTLICHES PERSONAL DES SANITÄTSSTELLENPLANS - UNBEFRISTET</t>
  </si>
  <si>
    <t>ZU LIQUIDIERENDE ZUSÄTZLICHE BEZÜGE - LEITENDES NICHT ÄRZTLICHES PERSONAL DES SANITÄTSSTELLENPLANS - BEFRISTET</t>
  </si>
  <si>
    <t>ZU LIQUIDIERENDE ZUSÄTZLICHE BEZÜGE - NICHT LEITENDES PERSONAL DES SANITÄTSSTELLENPLANS - UNBEFRISTET</t>
  </si>
  <si>
    <t>ZU LIQUIDIERENDE ZUSÄTZLICHE BEZÜGE - NICHT LEITENDES PERSONAL DES SANITÄTSSTELLENPLANS - BEFRISTET</t>
  </si>
  <si>
    <t>ZU LIQUIDIERENDE SOZIALABGABEN - NICHT LEITENDES PERSONAL DES SANITÄTSSTELLENPLANS - UNBEFRISTET</t>
  </si>
  <si>
    <t>ANDERE ZU LIQUIDIERENDE PERSONALAUSGABEN - LEITENDES NICHT ÄRZTLICHES PERSONAL DES SANITÄTSSTELLENPLANS - UNBEFRISTET</t>
  </si>
  <si>
    <t>ZUWEISUNG AN RÜCKSTELLUNGEN FÜR ABFERTIGUNG - NICHT LEITENDES PERSONAL DES SANITÄTSSTELLENPLANS - UNBEFRISTET</t>
  </si>
  <si>
    <t>ZUWEISUNG AN RÜCKSTELLUNGEN FÜR ABFERTIGUNG - NICHT LEITENDES PERSONAL DES SANITÄTSSTELLENPLANS - BEFRISTET</t>
  </si>
  <si>
    <t>FESTE BEZÜGE - NICHT LEITENDES PERSONAL DES FACHSTELLENPLANS - BEFRISTET</t>
  </si>
  <si>
    <t>PRODUKTIVITÄTSSTEIGERUNGSPRÄMIEN - NICHT LEITENDES PERSONAL DES FACHSTELLENPLANS - UNBEFRISTET</t>
  </si>
  <si>
    <t>PRODUKTIVITÄTSSTEIGERUNGSPRÄMIEN - NICHT LEITENDES PERSONAL DES FACHSTELLENPLANS - BEFRISTET</t>
  </si>
  <si>
    <t>SOZIALABGABEN - NICHT LEITENDES PERSONAL DES FACHSTELLENPLANS - UNBEFRISTET</t>
  </si>
  <si>
    <t>SOZIALABGABEN - NICHT LEITENDES PERSONAL DES FACHSTELLENPLANS - BEFRISTET</t>
  </si>
  <si>
    <t>SOZIALABGABEN ANGEREIFTER UND NICHT GENOSSENER URLAUB - NICHT LEITENDES PERSONAL DES FACHSTELLENPLANS - UNBEFRISTET</t>
  </si>
  <si>
    <t>SOZIALABGABEN ANGEREIFTER UND NICHT GENOSSENER URLAUB - NICHT LEITENDES PERSONAL DES FACHSTELLENPLANS - BEFRISTET</t>
  </si>
  <si>
    <t>ZU LIQUIDIERENDE PRODUKTIVITÄTSSTEIGERUNGSPRÄMIEN - LEITENDES PERSONAL DES FACHSTELLENPLANS - UNBEFRISTET</t>
  </si>
  <si>
    <t>ZU LIQUIDIERENDE PRODUKTIVITÄTSSTEIGERUNGSPRÄMIEN - LEITENDES PERSONAL DES FACHSTELLENPLANS - BEFRISTET</t>
  </si>
  <si>
    <t>ZU LIQUIDIERENDE PRODUKTIVITÄTSSTEIGERUNGSPRÄMIEN - NICHT LEITENDES PERSONAL DES FACHSTELLENPLANS - UNBEFRISTET</t>
  </si>
  <si>
    <t>ZU LIQUIDIERENDE PRODUKTIVITÄTSSTEIGERUNGSPRÄMIEN - NICHT LEITENDES PERSONAL DES FACHSTELLENPLANS - BEFRISTET</t>
  </si>
  <si>
    <t>ZU LIQUIDIERENDE ZUSÄTZLICHE BEZÜGE - LEITENDES PERSONAL DES FACHSTELLENPLANS - UNBEFRISTET</t>
  </si>
  <si>
    <t>ZU LIQUIDIERENDE ZUSÄTZLICHE BEZÜGE - LEITENDES PERSONAL DES FACHSTELLENPLANS - BEFRISTET</t>
  </si>
  <si>
    <t>ZU LIQUIDIERENDE ZUSÄTZLICHE BEZÜGE - NICHT LEITENDES PERSONAL DES FACHSTELLENPLANS - UNBEFRISTET</t>
  </si>
  <si>
    <t>ZU LIQUIDIERENDE ZUSÄTZLICHE BEZÜGE - NICHT LEITENDES PERSONAL DES FACHSTELLENPLANS - BEFRISTET</t>
  </si>
  <si>
    <t>ZU LIQUIDIERENDE SOZIALABGABEN - LEITENDES PERSONAL DES FACHSTELLENPLANS - UNBEFRISTET</t>
  </si>
  <si>
    <t>ZU LIQUIDIERENDE SOZIALABGABEN - LEITENDES PERSONAL DES FACHSTELLENPLANS - BEFRISTET</t>
  </si>
  <si>
    <t>ZU LIQUIDIERENDE SOZIALABGABEN - NICHT LEITENDES PERSONAL DES FACHSTELLENPLANS - UNBEFRISTET</t>
  </si>
  <si>
    <t>ZU LIQUIDIERENDE SOZIALABGABEN - NICHT LEITENDES PERSONAL DES FACHSTELLENPLANS - BEFRISTET</t>
  </si>
  <si>
    <t>ANDERE ZU LIQUIDIERENDE PERSONALAUSGABEN - LEITENDES PERSONAL DES FACHSTELLENPLANS - BEFRISTET</t>
  </si>
  <si>
    <t>ZUWEISUNG AN RÜCKSTELLUNGEN FÜR ABFERTIGUNG - NICHT LEITENDES PERSONAL DES FACHSTELLENPLANS - UNBEFRISTET</t>
  </si>
  <si>
    <t>ZUWEISUNG AN RÜCKSTELLUNGEN FÜR ABFERTIGUNG - NICHT LEITENDES PERSONAL DES FACHSTELLENPLANS - BEFRISTET</t>
  </si>
  <si>
    <t>FESTE BEZÜGE - NICHT LEITENDES PERSONAL DES TECHNISCHEN STELLENPLANS - UNBEFRISTET</t>
  </si>
  <si>
    <t>FESTE BEZÜGE - NICHT LEITENDES PERSONAL DES TECHNISCHEN STELLENPLANS - BEFRISTET</t>
  </si>
  <si>
    <t>ANGEREIFTER UND NICHT GENOSSENER URLAUB - NICHT LEITENDES PERSONAL DES TECHNISCHEN STELLENPLANS - UNBEFRISTET</t>
  </si>
  <si>
    <t>ANGEREIFTER UND NICHT GENOSSENER URLAUB - NICHT LEITENDES PERSONAL DES TECHNISCHEN STELLENPLANS - BEFRISTET</t>
  </si>
  <si>
    <t>ZUSÄTZLICHE BEZÜGE - NICHT LEITENDES PERSONAL DES TECHNISCHEN STELLENPLANS - UNBEFRISTET</t>
  </si>
  <si>
    <t>ZUSÄTZLICHE BEZÜGE - NICHT LEITENDES PERSONAL DES TECHNISCHEN STELLENPLANS - BEFRISTET</t>
  </si>
  <si>
    <t>PRODUKTIVITÄTSSTEIGERUNGSPRÄMIEN - NICHT LEITENDES PERSONAL DES TECHNISCHEN STELLENPLANS - UNBEFRISTET</t>
  </si>
  <si>
    <t>PRODUKTIVITÄTSSTEIGERUNGSPRÄMIEN - NICHT LEITENDES PERSONAL DES TECHNISCHEN STELLENPLANS - BEFRISTET</t>
  </si>
  <si>
    <t>SOZIALABGABEN - NICHT LEITENDES PERSONAL DES TECHNISCHEN STELLENPLANS - UNBEFRISTET</t>
  </si>
  <si>
    <t>SOZIALABGABEN - NICHT LEITENDES PERSONAL DES TECHNISCHEN STELLENPLANS - BEFRISTET</t>
  </si>
  <si>
    <t>SOZIALABGABEN ANGEREIFTER UND NICHT GENOSSENER URLAUB - NICHT LEITENDES PERSONAL DES TECHNISCHEN STELLENPLANS - UNBEFRISTET</t>
  </si>
  <si>
    <t>SOZIALABGABEN ANGEREIFTER UND NICHT GENOSSENER URLAUB - NICHT LEITENDES PERSONAL DES TECHNISCHEN STELLENPLANS - BEFRISTET</t>
  </si>
  <si>
    <t>ZU LIQUIDIERENDE PRODUKTIVITÄTSSTEIGERUNGSPRÄMIEN - LEITENDES PERSONAL DES TECHNISCHEN STELLENPLANS - UNBEFRISTET</t>
  </si>
  <si>
    <t>ZU LIQUIDIERENDE PRODUKTIVITÄTSSTEIGERUNGSPRÄMIEN - LEITENDES PERSONAL DES TECHNISCHEN STELLENPLANS - BEFRISTET</t>
  </si>
  <si>
    <t>ZU LIQUIDIERENDE PRODUKTIVITÄTSSTEIGERUNGSPRÄMIEN - NICHT LEITENDES PERSONAL DES TECHNISCHEN STELLENPLANS - UNBEFRISTET</t>
  </si>
  <si>
    <t>INCENTIVI DA LIQUIDARE - PERSONALE COMPARTO RUOLO TECNICO - TEMPO DETERMINATO</t>
  </si>
  <si>
    <t>ZU LIQUIDIERENDE PRODUKTIVITÄTSSTEIGERUNGSPRÄMIEN - NICHT LEITENDES PERSONAL DES TECHNISCHEN STELLENPLANS - BEFRISTET</t>
  </si>
  <si>
    <t>COMPETENZE ACCESSORIE DA LIQUIDARE - PERSONALE DIRIGENTE RUOLO TECNICO - TEMPO INDETERMINATO</t>
  </si>
  <si>
    <t>COMPETENZE ACCESSORIE DA LIQUIDARE - PERSONALE DIRIGENTE RUOLO TECNICO - TEMPO DETERMINATO</t>
  </si>
  <si>
    <t>COMPETENZE ACCESSORIE DA LIQUIDARE - PERSONALE COMPARTO RUOLO TECNICO - TEMPO INDETERMINATO</t>
  </si>
  <si>
    <t>ZU LIQUIDIERENDE ZUSÄTZLICHE BEZÜGE - NICHT LEITENDES PERSONAL DES TECHNISCHEN STELLENPLANS - UNBEFRISTET</t>
  </si>
  <si>
    <t>COMPETENZE ACCESSORIE DA LIQUIDARE - PERSONALE COMPARTO RUOLO TECNICO - TEMPO DETERMINATO</t>
  </si>
  <si>
    <t>ZU LIQUIDIERENDE ZUSÄTZLICHE BEZÜGE - NICHT LEITENDES PERSONAL DES TECHNISCHEN STELLENPLANS - BEFRISTET</t>
  </si>
  <si>
    <t>ONERI SOCIALI DA LIQUIDARE - PERSONALE DIRIGENTE RUOLO TECNICO - TEMPO INDETERMINATO</t>
  </si>
  <si>
    <t>ONERI SOCIALI DA LIQUIDARE - PERSONALE DIRIGENTE RUOLO TECNICO - TEMPO DETERMINATO</t>
  </si>
  <si>
    <t>ONERI SOCIALI DA LIQUIDARE - PERSONALE COMPARTO RUOLO TECNICO - TEMPO INDETERMINATO</t>
  </si>
  <si>
    <t>ZU LIQUIDIERENDE SOZIALABGABEN - NICHT LEITENDES PERSONAL DES TECHNISCHEN STELLENPLANS - UNBEFRISTET</t>
  </si>
  <si>
    <t>ZU LIQUIDIERENDE SOZIALABGABEN - NICHT LEITENDES PERSONAL DES TECHNISCHEN STELLENPLANS - BEFRISTET</t>
  </si>
  <si>
    <t>ZUWEISUNG AN RÜCKSTELLUNGEN FÜR ABFERTIGUNG - NICHT LEITENDES PERSONAL DES TECHNISCHEN STELLENPLANS - UNBEFRISTET</t>
  </si>
  <si>
    <t>ZUWEISUNG AN RÜCKSTELLUNGEN FÜR ABFERTIGUNG - NICHT LEITENDES PERSONAL DES TECHNISCHEN STELLENPLANS - BEFRISTET</t>
  </si>
  <si>
    <t>FESTE BEZÜGE - NICHT LEITENDES PERSONAL DES VERWALTUNGSSTELLENPLANS - UNBEFRISTET</t>
  </si>
  <si>
    <t>FESTE BEZÜGE - NICHT LEITENDES PERSONAL DES VERWALTUNGSSTELLENPLANS - BEFRISTET</t>
  </si>
  <si>
    <t>ANGEREIFTER UND NICHT GENOSSENER URLAUB - NICHT LEITENDES PERSONAL DES VERWALTUNGSSTELLENPLANS - UNBEFRISTET</t>
  </si>
  <si>
    <t>ANGEREIFTER UND NICHT GENOSSENER URLAUB - NICHT LEITENDES PERSONAL DES VERWALTUNGSSTELLENPLANS - BEFRISTET</t>
  </si>
  <si>
    <t>ZUSÄTZLICHE BEZÜGE - NICHT LEITENDES PERSONAL DES VERWALTUNGSSTELLENPLANS - UNBEFRISTET</t>
  </si>
  <si>
    <t>ZUSÄTZLICHE BEZÜGE - NICHT LEITENDES PERSONAL DES VERWALTUNGSSTELLENPLANS - BEFRISTET</t>
  </si>
  <si>
    <t>PRODUKTIVITÄTSSTEIGERUNGSPRÄMIEN - NICHT LEITENDES PERSONAL DES VERWALTUNGSSTELLENPLANS - UNBEFRISTET</t>
  </si>
  <si>
    <t>PRODUKTIVITÄTSSTEIGERUNGSPRÄMIEN - NICHT LEITENDES PERSONAL DES VERWALTUNGSSTELLENPLANS - BEFRISTET</t>
  </si>
  <si>
    <t>SOZIALABGABEN - NICHT LEITENDES PERSONAL DES VERWALTUNGSSTELLENPLANS - UNBEFRISTET</t>
  </si>
  <si>
    <t>SOZIALABGABEN - NICHT LEITENDES PERSONAL DES VERWALTUNGSSTELLENPLANS - BEFRISTET</t>
  </si>
  <si>
    <t>SOZIALABGABEN ANGEREIFTER UND NICHT GENOSSENER URLAUB - NICHT LEITENDES PERSONAL DES VERWALTUNGSSTELLENPLANS - UNBEFRISTET</t>
  </si>
  <si>
    <t>SOZIALABGABEN ANGEREIFTER UND NICHT GENOSSENER URLAUB - NICHT LEITENDES PERSONAL DES VERWALTUNGSSTELLENPLANS - BEFRISTET</t>
  </si>
  <si>
    <t>ZU LIQUIDIERENDE PRODUKTIVITÄTSSTEIGERUNGSPRÄMIEN - LEITENDES PERSONAL DES VERWALTUNGSSTELLENPLANS - UNBEFRISTET</t>
  </si>
  <si>
    <t>ZU LIQUIDIERENDE PRODUKTIVITÄTSSTEIGERUNGSPRÄMIEN - LEITENDES PERSONAL DES VERWALTUNGSSTELLENPLANS - BEFRISTET</t>
  </si>
  <si>
    <t>ZU LIQUIDIERENDE PRODUKTIVITÄTSSTEIGERUNGSPRÄMIEN - NICHT LEITENDES PERSONAL DES VERWALTUNGSSTELLENPLANS - UNBEFRISTET</t>
  </si>
  <si>
    <t>ZU LIQUIDIERENDE PRODUKTIVITÄTSSTEIGERUNGSPRÄMIEN - NICHT LEITENDES PERSONAL DES VERWALTUNGSSTELLENPLANS - BEFRISTET</t>
  </si>
  <si>
    <t xml:space="preserve">COMPETENZE ACCESSORIE DA LIQUIDARE - PERSONALE DIRIGENTE RUOLO AMMINISTRATIVO - TEMPO INDETERMINATO  </t>
  </si>
  <si>
    <t xml:space="preserve">COMPETENZE ACCESSORIE DA LIQUIDARE - PERSONALE DIRIGENTE RUOLO AMMINISTRATIVO - TEMPO DETERMINATO  </t>
  </si>
  <si>
    <t xml:space="preserve">COMPETENZE ACCESSORIE DA LIQUIDARE - PERSONALE COMPARTO RUOLO AMMINISTRATIVO - TEMPO INDETERMINATO  </t>
  </si>
  <si>
    <t xml:space="preserve">COMPETENZE ACCESSORIE DA LIQUIDARE - PERSONALE COMPARTO RUOLO AMMINISTRATIVO - TEMPO DETERMINATO  </t>
  </si>
  <si>
    <t>ZU LIQUIDIERENDE SOZIALABGABEN - NICHT LEITENDES PERSONAL DES VERWALTUNGSSTELLENPLANS - UNBEFRISTET</t>
  </si>
  <si>
    <t>ZU LIQUIDIERENDE SOZIALABGABEN - NICHT LEITENDES PERSONAL DES VERWALTUNGSSTELLENPLANS - BEFRISTET</t>
  </si>
  <si>
    <t>ZUWEISUNG AN RÜCKSTELLUNGEN FÜR ABFERTIGUNG - NICHT LEITENDES PERSONAL DES VERWALTUNGSSTELLENPLANS - UNBEFRISTET</t>
  </si>
  <si>
    <t>ZUWEISUNG AN RÜCKSTELLUNGEN FÜR ABFERTIGUNG - NICHT LEITENDES PERSONAL DES VERWALTUNGSSTELLENPLANS - BEFRISTET</t>
  </si>
  <si>
    <t>COMPARTECIPAZIONI AL PERSONALE  PER ATTIVITÀ LIBERO-PROFESSIONALI - AREA OSPEDALIERA</t>
  </si>
  <si>
    <t>COMPARTECIPAZIONI AL PERSONALE  PER ATTIVITÀ LIBERO-PROFESSIONALI - AREA SPECIALISTICA</t>
  </si>
  <si>
    <t>COMPARTECIPAZIONI AL PERSONALE PER ATTIVITÀ LIBERO-PROFESSIONALI - CONSULENZE (EX ART. 55 C.1 LETT. C), D) ED EX ART. 57-58)</t>
  </si>
  <si>
    <t>COMPARTECIPAZIONI AL PERSONALE  PER ATTIVITÀ LIBERO-PROFESSIONALI - ALTRO</t>
  </si>
  <si>
    <t>PRESTAZIONI AGGIUNTIVE EROGATE DA PERSONALE SANITARIO DIRIGENZA MEDICA PER ATTIVITÀ LIBERO-PROFESSIONALI - AREA SPECIALISTICA</t>
  </si>
  <si>
    <t xml:space="preserve">PERSONALE ESTERNO SANITARIO MEDICO - TEMPO DETERMINATO  </t>
  </si>
  <si>
    <t xml:space="preserve">PERSONALE ESTERNO SANITARIO DIRIGENTE NON MEDICO - TEMPO DETERMINATO  </t>
  </si>
  <si>
    <t xml:space="preserve">EXTERNES GESUNDHEITLICHES NICHT-MEDIZINISCHES PERSONAL - BEFRISTET  </t>
  </si>
  <si>
    <t>PERSONALE ESTERNO TECNICO - TEMPO DETERMINATO</t>
  </si>
  <si>
    <t>PERSONALE ESTERNO SANITARIO - ASSISTENZA ODONTOIATRICA LP 16/88 ART. 3</t>
  </si>
  <si>
    <t>INDENNITÀ ALLIEVI</t>
  </si>
  <si>
    <t>COMPENSI PER IL PERSONALE NON SANITARIO IN COMANDO DA AS EXTRA PAB</t>
  </si>
  <si>
    <t>VERGÜTUNGEN FÜR DAS LEITENDE GESUNHEITSPERSONAL DER TIERÄRZTLICHEN BETREUUNG</t>
  </si>
  <si>
    <t>ZUWEISUNGEN AN RÜCKSTELLUNGEN FÜR RISIKEN AUS ANKÄUFEN VON GESUNDHEITSLEISTUNGEN VON PRIVATEN</t>
  </si>
  <si>
    <t>ACCANTONAMENTI PER QUOTE INUTILIZZATE DEI CONTRIBUTI VINCOLATI DA ALTRI SOGGETTI PUBBLICI</t>
  </si>
  <si>
    <t>AUSSERORDENTLICHE AUFWÄNDE GEGENÜBER DRITTEN BETREFFEND ANKÄUFE VON GESUNDHEITSLEISTUNGEN VON AKKREDITIERTEN ANBIETERN</t>
  </si>
  <si>
    <t>SCONTI E ABBUONI PASSIVI</t>
  </si>
  <si>
    <t>ERZIELTE  PASSIVE UMRECHNUNGSDIFFERENZEN</t>
  </si>
  <si>
    <t>NICHTERZIELTE PASSIVE UMRECHNUNGSDIFFERENZEN</t>
  </si>
  <si>
    <t>CONTRIBUTI IN C/ESERCIZIO DA PAB EXTRA FONDO PER FINANZIAMENTO LEA</t>
  </si>
  <si>
    <t>LEISTUNGEN GEM. LG 16/2012 (GALENIKA UND MEDIZINISCHES MATERIAL)</t>
  </si>
  <si>
    <t>PRESTAZIONI DI RICOVERO AD AZIENDE SANITARIE EXTRA PAB (FATTURATE DIRETTAMENTE)</t>
  </si>
  <si>
    <t>PRESTAZIONI DI RICOVERO AD AZIENDE SANITARIE EXTRA PAB (MOBILITÀ COMPENSATA)</t>
  </si>
  <si>
    <t>PRESTAZIONI DI PSICHIATRIA RESIDENZIALE E SEMIRESIDENZIALE AD AZIENDE SANITARIE PUBBLICHE EXTRA PAB</t>
  </si>
  <si>
    <t>ALTRE PRESTAZIONI SANITARIE E SOCIO-SANITARIE A RILEVANZA SANITARIA  AD AZIENDE SANITARIE EXTRA PAB (FATTURATE DIRETTAMENTE)</t>
  </si>
  <si>
    <t>PRESTAZIONI SANITARIE NON DI RICOVERO AD AZIENDE SANITARIE EXTRA PAB PER ASSISTENZA FARMACEUTICA (MOBILITÀ COMPENSATA)</t>
  </si>
  <si>
    <t>PRESTAZIONI SANITARIE NON DI RICOVERO  AD AZIENDE SANITARIE EXTRA PAB PER ASSISTENZA SANITARIA DI BASE (MOBILITÀ COMPENSATA)</t>
  </si>
  <si>
    <t>PRESTAZIONI SANITARIE NON DI RICOVERO AD AZIENDE SANITARIE EXTRA PAB PER ASSISTENZA SPECIALISTICA AMBULATORIALE (MOBILITÀ COMPENSATA)</t>
  </si>
  <si>
    <t>PRESTAZIONI SANITARIE NON DI RICOVERO AD AZIENDE SANITARIE EXTRA PAB PER CURE TERMALI (MOBILITÀ COMPENSATA)</t>
  </si>
  <si>
    <t>PRESTAZIONI SANITARIE NON DI RICOVERO  AD AZIENDE SANITARIE EXTRA PAB PER SOMMINISTRAZIONE DIRETTA  FARMACI (MOBILITÀ COMPENSATA)</t>
  </si>
  <si>
    <t>PRESTAZIONI SANITARIE NON DI RICOVERO  AD AZIENDE SANITARIE EXTRA PAB PER TRASPORTI CON AMBULANZA ED ELISOCCORSO (MOBILITÀ COMPENSATA)</t>
  </si>
  <si>
    <t>PRESTAZIONI SANITARIE NON DI RICOVERO  AD AZIENDE SANITARIE EXTRA PAB PER CESSIONE DI EMOCOMPONENTI E CELLULE STAMINALI (MOBILITÀ COMPENSATA)</t>
  </si>
  <si>
    <t xml:space="preserve">SONSTIGE  NICHT VERRECHNETE SOZIAL- UND GESUNDHEITSLEISTUNGEN VON GESUNDHEITLICHER RELEVANZ AUSSERHALB DES LANDES </t>
  </si>
  <si>
    <t>ANDERE NICHT KRANKENHAUSAUFENTHALTSBEZOGENE LEISTUNGEN VON PRIVATEN FÜR ANSÄSSIGE ANDERER REGIONEN (AKTIVE VERRECHNETE MOBILITÄT)</t>
  </si>
  <si>
    <t>PRESTAZIONI AMMINISTRATIVE E GESTIONALI AD AZIENDE SANITARIE EXTRA PAB</t>
  </si>
  <si>
    <t>CONSULENZE SANITARIE AD AZIENDE SANITARIE EXTRA PAB</t>
  </si>
  <si>
    <t>CONSULENZE NON SANITARIE AD AZIENDE SANITARIE EXTRA PAB</t>
  </si>
  <si>
    <t>RÜCKZAHLUNG FÜR VERPFLEGUNG UND UNTERKUNFT VON ANDEREN ÖFFENTLICHEN EINRICHTUNGEN</t>
  </si>
  <si>
    <t>RICAVI PER FORNITURE DI BENI AD AZIENDE SANITARIE EXTRA PAB</t>
  </si>
  <si>
    <t>AUSSERORDENTLICHE ERTRÄGE GEGENÜBER DRITTEN BETREFFEND ANKÄUFE VON GESUNDHEITSLEISTUNGEN VON AKKREDITIERTEN ANBIETERN</t>
  </si>
  <si>
    <t>PASSIVSCHWUND BETREFFEND MOBILITÄT AUSSERHALB DES LANDES</t>
  </si>
  <si>
    <t>PASSIVSCHWUND BETREFFEND DIE ANKÄUFE  VON GESUNDHEITSLEISTUNGEN VON AKKREDITIERTEN ANBIETERN</t>
  </si>
  <si>
    <t>UTILIZZO QUOTA DI CONTRIBUTI IN C/CAPITALE DA ALTRI SOGGETTI PUBBLICI</t>
  </si>
  <si>
    <t>VERWENDUNG VON ANTEILEN DER INVESTITIONSBEITRÄGE VON ANDEREN ÖFFENTLICHEN KÖRPERSCHAFTEN</t>
  </si>
  <si>
    <t>PHARMAZEUTISCHE PRODUKTE UND BLUTPRODUKTE</t>
  </si>
  <si>
    <t xml:space="preserve">SONSTIGE VON PRIVATEN, VON VEREINEN UND ÖFFENTLICHEN EINRICHTUNGEN ERBRACHTE DIENSTLEISTUNGEN </t>
  </si>
  <si>
    <t>EINKÄUFE VON GESUNDHEITSLEISTUNGEN  FÜR PHARMAZEUTISCHE BETREUUNG</t>
  </si>
  <si>
    <t>REHABILITATIONSBETREUUNG VON ÖFFENTLICHEN EINRICHTUNGEN</t>
  </si>
  <si>
    <t>ANKAUF VON ANDEREN SOZIAL- UND GESUNDHEITSLEISTUNGEN  VON GESUNDHEITLICHER RELEVANZ</t>
  </si>
  <si>
    <t>ACQUISTO PRESTAZIONI PER DISTRIBUZIONE PER CONTO DELL'AZIENDA DI PRESIDI SANITARI</t>
  </si>
  <si>
    <t>ANKAUF VON GESUNDHEITSDIENSTEN FÜR KRANKENHAUSBETREUUNG UND SONSTIGE NICHT AUFENTHALTSBEZOGENE GESUNDHEITSLEISTUNGEN</t>
  </si>
  <si>
    <t>PASSIVE UMRECHNUNGSDIFFERENZEN</t>
  </si>
  <si>
    <t>CONTRIBUTI IN C/ESERCIZIO DA MINISTERO DELLA SALUTE e  ALTRE AMMINISTRAZIONI STATALI</t>
  </si>
  <si>
    <t xml:space="preserve">MODELL ZUR ERHEBUNG DER ERFOLGSRECHNUNG DER EINRICHTUNGEN DES NATIONALEN GESUNDHEITSDIENSTES </t>
  </si>
  <si>
    <t xml:space="preserve"> </t>
  </si>
  <si>
    <t>JAHR</t>
  </si>
  <si>
    <t xml:space="preserve">JA </t>
  </si>
  <si>
    <t>(Einheiten Euro)</t>
  </si>
  <si>
    <t>BESCHREIBUNG</t>
  </si>
  <si>
    <t>A.1.A.) Beiträge von der Region oder Aut. Prov. für Anteil aus dem RG:</t>
  </si>
  <si>
    <t>A.1.A.1) von der Region oder Aut. Prov. für nicht-verwendungsungebundenen Anteil aus dem regionalen GF</t>
  </si>
  <si>
    <t>A.1.A.1.1) Nicht-verwendungsgebundene Finanzierung</t>
  </si>
  <si>
    <t>A.1.A.1.2) Nicht-verwendungsgebundene festgelegte Finanzierung von der Region</t>
  </si>
  <si>
    <t>A.1.A.1.3) Funktionen</t>
  </si>
  <si>
    <t>A.1.A.1.3.A) Funktionen - Notaufnahme</t>
  </si>
  <si>
    <t>A.1.A.1.3.B) Funktionen - Sonstiges</t>
  </si>
  <si>
    <t>A.1.A.1.4) Festgelegter Betrag für den Betreibsplan gemäß Art. 1, Absatz 528, Gesetz 208/2015</t>
  </si>
  <si>
    <t>A.1.A.2) von der Region oder Aut. Prov. für  zweckgebundenen Anteil aus dem regionalen GF</t>
  </si>
  <si>
    <t>A.1.B.1) von der Region oder Aut. Prov. (außerhalb Fonds)</t>
  </si>
  <si>
    <t>A.1.B.1.1) Beiträge von Region oder Aut. Prov. (außerhalb Fonds) zweckgebunden</t>
  </si>
  <si>
    <t>A.1.B.1.2) Beiträge von Region oder Aut. Prov. (außerhalb Fonds) - Zusätzliche regionale Bilanzmittel zur Deckung der WBS</t>
  </si>
  <si>
    <t>A.1.B.1.3) Beiträge von Region oder Aut. Prov. (außerhalb Fonds) - Zusätzliche regionale Bilanzmittel zur Deckung außerhalb WBS</t>
  </si>
  <si>
    <t>A.1.B.2.1) Beiträge von öffentlichen Sanitätsbetrieben der Region oder Aut. Prov. (außerhalb Fonds) zweckgebunden</t>
  </si>
  <si>
    <t xml:space="preserve">A.1.B.1) Beiträge vom Gesundheitsministerium (außerhalb Fonds) </t>
  </si>
  <si>
    <t>A.1.B.3.2) Beiträge von anderen öffentlichen Subjekten (außerhalb Fonds) zweckgebunden</t>
  </si>
  <si>
    <t>A.1.B.3.3) Beiträge von anderen öffentlichen Subjekten (außerhalb Fonds) G 210/92</t>
  </si>
  <si>
    <t>A.1.B.3.4) Beiträge von anderen öffentlichen Subjekten (außerhalb Fonds) Sonstiges</t>
  </si>
  <si>
    <t>A.1.B.3.5) Beiträge von anderen öffentlichen Subjekten (außerhalb Fonds) - in Anwendung von Artikel 79 Absatz 1-sexies Buchstabe c) des gesetzesvertretendes Dekret 112/2008, umgewandelt durch Gesetz 133/2008 und Gesetz Nr. 191 vom 23. Dezember 2009</t>
  </si>
  <si>
    <t>A.1.C)  Beiträge des Landes für laufende Ausgaben für Forschung</t>
  </si>
  <si>
    <t>A.2.A)  Berichtigung der Beiträge für laufende Ausgaben für Zuweisung an Investitionen - von Region oder Aut. Prov.  für Anteil aus dem regionalen GF</t>
  </si>
  <si>
    <t>A.2.B)  Berichtigung der Beiträge für laufende Ausgaben für Zuweisung an Investitionen - Sonstige Beiträge</t>
  </si>
  <si>
    <t>A.3) Verwendung Rückstellungen für nicht verwendete Anteile von zweckgebundenen Beiträgen der Vorjahre</t>
  </si>
  <si>
    <t>A.3.A) Verwendung Rückstellungen für nicht verwendete Anteile von zweckgebundenen Beiträgen der Vorjahre vonseiten der Region oder Aut. Prov. aus dem nicht-verwendungsgebundenen regionalen GF</t>
  </si>
  <si>
    <t>A.3.A)  Verwendung Rückstellungen für nicht verwendete Anteile von Beiträgen der Vorjahre vonseiten Region oder Aut. Prov. aus dem zweckgebundenen regionalen GF</t>
  </si>
  <si>
    <t>A.3.B) Verwendung Rückstellungen für nicht verwendete Anteile von zweckgebundenen Beiträgen der Vorjahre von öffentlichen Subjekten (außerhalb GF)</t>
  </si>
  <si>
    <t>A.3.D) Verwendung Rückstellungen für nicht verwendete Anteile von zweckgebundenen Anteilen der Vorjahre von Privaten</t>
  </si>
  <si>
    <t>A.4)  Erträge aus Gesundheits- und sozialen Leistungen mit medizinischer Relevanz</t>
  </si>
  <si>
    <t>A.4.A)  Erträge aus Gesundheits- und sozialen Leistungen mit medizinischer Relevanz</t>
  </si>
  <si>
    <t>A.4.A.1)  Erträge aus Gesundheits- und sozialen Leistungen mit medizinischer Relevanz an öffentliche Sanitätsbetriebe der Region</t>
  </si>
  <si>
    <t>A.4.A.1.3) Leistungen in der Notaufnahme ohne anschließende stationäre Aufnahme</t>
  </si>
  <si>
    <t>A.4.A.1.4) Stationäre und teilstationäre psychiatrische Leistungen</t>
  </si>
  <si>
    <t>A.4.A.1.5) Leistungen im Rahmen von File F</t>
  </si>
  <si>
    <t>A.4.A.1.6) Leistungen für Dienste Allgemeinärzte, Kinderärzte freier Wahl und Betreuungskontinuität</t>
  </si>
  <si>
    <t xml:space="preserve">A.4.A.1.7) Leistungen für vertragsgebundene pharmazeutische Dienste </t>
  </si>
  <si>
    <t>A.4.A.1.8) Thermalleistungen</t>
  </si>
  <si>
    <t>A.4.A.1.9)  Leistungen für Krankentransport und Flugrettung</t>
  </si>
  <si>
    <t>A.4.A.1.10) Leistungen der unterstützenden Teilversorgung</t>
  </si>
  <si>
    <t>A.4.A.1.11) Leistungen prothetische Betreuung</t>
  </si>
  <si>
    <t>A.4.A.1.12) Leistungen rehabilitative krankenhausexterne Betreuung</t>
  </si>
  <si>
    <t>A.4.A.1.13) Erlöse für die Abtretung von Blutbestandteilen und Stammzellen</t>
  </si>
  <si>
    <t>A.4.A.1.14) Leistungen der Integrierten Hausbetreuung (IHB)</t>
  </si>
  <si>
    <t>A.4.A.1.15) Sonstige Gesundheits- und soziale Leistungen mit gesundheitlicher Relevanz</t>
  </si>
  <si>
    <t>A.4.A.2)  Erträge aus Gesundheits- und sozialen Leistungen mit medizinischer Relevanz an andere öffentliche Subjekte</t>
  </si>
  <si>
    <t>A.4.A.3)   Erträge aus Gesundheits- und sozialen Leistungen mit medizinischer Relevanz an öffentliche Subjekte außerhalb der Region</t>
  </si>
  <si>
    <t>A.4.A.3.2) Leistungen für ambulante fachärztliche Betreuung</t>
  </si>
  <si>
    <t>A.4.A.3.3) Leistungen Notaufnahme ohne anschließende stationäre Aufnahme</t>
  </si>
  <si>
    <t>A.4.A.3.4) Stationäre und teilstationäre psychiatrische Leistungen</t>
  </si>
  <si>
    <t>A.4.A.3.5) Leistungen im Rahmen von File F</t>
  </si>
  <si>
    <t>A.4.A.3.6) Leistungen für Dienste Allgemeinärzte, Kinderärzte freier Wahl und Betreuungskontinuität</t>
  </si>
  <si>
    <t>A.4.A.3.7) Leistungen für vertragsgebundene pharmazeutische Dienste außerhalb der Region</t>
  </si>
  <si>
    <t>A.4.A.3.8) Thermalleistungen außerhalb der Region</t>
  </si>
  <si>
    <t>A.4.A.3.9) Leistungen für Krankentransport und Flugrettung außerhalb der Region</t>
  </si>
  <si>
    <t>A.4.A.3.10) Sonstige Gesundheits- und soziale Leistungen mit gesundheitlicher Relevanz außerhalb der Region</t>
  </si>
  <si>
    <t>A.4.A.3.11) Leistungen der prothetischen Betreuung bei öffentlichen Subjekten (außerhalb der Region)</t>
  </si>
  <si>
    <t>A.4.A.3.12) Erträge für Abtretung von Blutbestandteilen und Stammzellen außerhalb der Region</t>
  </si>
  <si>
    <t>A.4.A.3.13) Erträge aufgrund der Tarifunterschiede zum Einheitstarif "TUC"</t>
  </si>
  <si>
    <t>A.4.A.3.14) Sonstige an öffentliche Einrichtungen außerhalb der Region erbrachte Gesundheits- und soziale Leistungen mit gesundheitlicher Relevanz</t>
  </si>
  <si>
    <t>A.4.A.3.15) Sonstige Gesundheits- und soziale Leistungen mit gesundheitlicher Relevanz, die nicht über die überregionale Mobilität verrrechnet werden</t>
  </si>
  <si>
    <t>A.4.A.3.15.A) Leistungen für Rehabilitationsbetreuung, die nicht über die überregionale Mobilität verrechnet werden</t>
  </si>
  <si>
    <t>A.4.A.3.15.B) Sonstige Gesundheits- und soziale Leistungen mit gesundheitlicher Relevanz, die nicht über die überregionale Mobilität verrechnet werden</t>
  </si>
  <si>
    <t>A.4.A.3.16) Sonstige Gesundheitsleistungen mit gesundheitlicher Relevanz- Aktive internationale Mobilität</t>
  </si>
  <si>
    <t>A.4.A.3.17) Sonstige Gesundheitsleistungen mit gesundheitlicher Relevanz- Aktive internationale Mobilität erhoben aus AO, AOU, IRCCS.</t>
  </si>
  <si>
    <t>A.4.A.3.18) Sonstige Gesundheits- und soziale Leistungen mit gesundheitlicher Relevanz an Sanitätsbetriebe und ausländische Krankenkassen - (direkt Verrechnet)</t>
  </si>
  <si>
    <t>A.4.B)  Erlöse aus Gesundheits- und sozialen Leistungen mit medizinischer Relevanz bei Privaten für Ansässige außerhalb der Region über die Mobilität verrechnet (Aktive Mobilität)</t>
  </si>
  <si>
    <t>A.4.B.1)  Krankenhausaufenthaltsbezogene Leistungen bei Privaten für Ansässige außerhalb der Region über die Mobilität verrechnet (Aktive Mobilität)</t>
  </si>
  <si>
    <t>A.4.B.2)  Ambulante Leistungen bei Privaten für Ansässige außerhalb der Region über die Moiblität verrechnet  (mobilità attiva)</t>
  </si>
  <si>
    <t xml:space="preserve">A.4.B.3) Leistunden in der Notaufnahme ohne anschließende stationäre Aufnahme bei Privaten für Ansässige außerhalb der Region über die Mobilität verrechnet (Aktive Mobilität) </t>
  </si>
  <si>
    <t>A.4.B.4) Leistungen im Rahmen von File F von Privaten für Ansässige außerhalb der Region über die Mobilität verrechnet (Aktive Mobilität)</t>
  </si>
  <si>
    <t>A.4.B.5)  Sonstige Gesundheits- und soziale Leistungen mit gesundheitlicher Relevanz bei Privaten an Ansässige außerhalb Provinz über die Mobilität verrechnet (Aktive Mobilität)</t>
  </si>
  <si>
    <t>A.4.C)  Erträge aus Gesundheits- und sozialen Leistungen mit medizinischer Relevanz an Private</t>
  </si>
  <si>
    <t>A.4.D)  Erlöse aus Gesundheitsleistungen, durchgeführt im Rahmen der Intramoeniatätigkeit</t>
  </si>
  <si>
    <t>A.4.D.1) Erlöse aus als Intramoenia-Tätigkeit erbrachten Gesundheitsleistungen - Krankenhausbereich</t>
  </si>
  <si>
    <t>A.4.D.2) Erlöse aus als Intramoenia-Tätigkeit erbrachten Gesundheitsleistungen - Facharztbereich</t>
  </si>
  <si>
    <t>A.4.D.3) Erlöse aus als Intramoenia-Tätigkeit erbrachten Gesundheitsleistungen - Bereich öffentliches Gesundheitswesen</t>
  </si>
  <si>
    <t>A.4.D.4) Erlöse aus als Intramoenia-Tätigkeit erbrachten Gesundheitsleistungen - Beratungen (ex Art. 55 Abs.1 Buchst. c), d) und ex Art. 57-58)</t>
  </si>
  <si>
    <t>A.4.D.5) Erlöse aus als Intramoenia-Tätigkeit erbrachten Gesundheitsleistungen - Beratungen (ex Art. 55 Abs.1 Buchst. c), d) und ex Art. 57-58) (öffentliche Sanitätsbetriebe der Region)</t>
  </si>
  <si>
    <t>A.4.D.6) Erlöse aus als Intramoenia-Tätigkeit erbrachten Gesundheitsleistungen - Sonstiges</t>
  </si>
  <si>
    <t>A.4.D.7) Erträge aus als Intramoenia-Tätigkeit erbrachten Gesundheitsleistungen - Sonstiges (Öffentliche Sanitätsbetriebe der Region)</t>
  </si>
  <si>
    <t>A.5) Kostenbeiträge, Rückerlangungen und Rückerstattungen</t>
  </si>
  <si>
    <t>A.5.B) Kostenbeiträge, Rückerlangungen und Rückerstattungen von der Region</t>
  </si>
  <si>
    <t>A.5.B.1) Rückzahlung für Lohnkosten an die Region abgeordnetes Personal des Sanitätsbetriebes</t>
  </si>
  <si>
    <t>A.5.B.2) Sonstige Kostenbeiträge, Rückerlangungen und Rückerstattungen vonseiten der Region</t>
  </si>
  <si>
    <t>A.5.C) Kostenbeiträge, Rückerlangungen und Rückerstattungen vonseiten öffentlicher Sanitätsbetriebe der Region</t>
  </si>
  <si>
    <t>A.5.C.1) Rückzahlung für Lohnkosten an andere öffentliche Sanitätsbetriebe der Region abgeordnetes Personal des Sanitätsbetriebes</t>
  </si>
  <si>
    <t>A.5.C.2) Rückerstattungen für den Ankauf von Gütern durch öffentliche Sanitätsbetriebe der Region</t>
  </si>
  <si>
    <t>A.5.C.3) Sonstige Kostenbeiträge, Rückerstattungen und Rückerlangungen vonseiten öffentlicher Sanitätsbetrieb der Region</t>
  </si>
  <si>
    <t>A.5.C.4) Sonstige Kostenbeiträge, Rückerstattungen und Rückerlangungen vonseiten der Region - GSA</t>
  </si>
  <si>
    <t>A.5.D.1) Rückzahlung für Lohnkosten an andere öffentliche Subjekte abgeordnetes Personal des Sanitätsbetriebes</t>
  </si>
  <si>
    <t>A.5.D.2) Kostenbeiträge für den Ankauf von Gütern vonseiten anderer öffentlicher Subjekte</t>
  </si>
  <si>
    <t>A.5.E.1) Pay-Back Rückvergütungen von pharmazeutischen Betrieben</t>
  </si>
  <si>
    <t>A.5.E.2) Pay-back-Rückvergütungen für Medizinprodukte</t>
  </si>
  <si>
    <t>A.5.E.3) Sonstige Kostenbeiträge, Rückerstattungen und Rückerlangungen von Privaten</t>
  </si>
  <si>
    <t>A.6) Kostenbeteiligungen für Gesundheitsleistungen (Ticket)</t>
  </si>
  <si>
    <t>A.6.A)  Kostenbeteiligungen für Gesundheitsleistungen - Ticket für ambulante fachärztliche Betreuung</t>
  </si>
  <si>
    <t>A.6.B)  Beteiligungen an Kosten für Gesundheitsleistungen - Ticket Notaufnahme</t>
  </si>
  <si>
    <t>A.6.C)  Kostenbeteiligungen für Gesundheitsleistungen (Ticket) - Sonstiges</t>
  </si>
  <si>
    <t>A.9.A) Erlöse für nicht-medizische Leistungen</t>
  </si>
  <si>
    <t>B.1.A)  Ankauf von Gesundheitsgütern</t>
  </si>
  <si>
    <t>B.1.A.1.3) Sauerstoff und andere medizinische Gase</t>
  </si>
  <si>
    <t>B.1.A.1.4.1) Blutprodukte aus regionaler öffentlicher Herstellung (öffentliche Sanitätsbetriebe der Region) -Mobilität innerhalb der Region</t>
  </si>
  <si>
    <t>B.1.A.1.4.2) Blutprodukte aus regionaler öffentlicher Herstellung (öffentliche Sanitätsbetriebe der Region) - Mobilitätaußerhalb der Region</t>
  </si>
  <si>
    <t>B.1.A.1.4.3) Blutprodukte aus regionaler Herstellung von anderen Einrichtungen</t>
  </si>
  <si>
    <t>B.1.A.7) Tierärztliches Material und Produkte</t>
  </si>
  <si>
    <t>B.1.A.8) Sonstige Gesundheitsgüter und Produkte:</t>
  </si>
  <si>
    <t>B.1.A.9)  Gesundheitsgüter und Produkte von öffentlichen Sanitätsbetrieben der Region</t>
  </si>
  <si>
    <t>B.1.A.9.1)  Pharmazeutische Produkte und Blutprodukte</t>
  </si>
  <si>
    <t>B.1.A.9.3) Medizinprodukte</t>
  </si>
  <si>
    <t>B.1.A.9.4)  Diätprodukte</t>
  </si>
  <si>
    <t>B.1.A.9.5) Material für die Prophylaxe (Impfungen)</t>
  </si>
  <si>
    <t>B.1.A.9.6)  Chemische Produkte</t>
  </si>
  <si>
    <t>B.1.A.9.7)  Tierärztliches Material und Produkte</t>
  </si>
  <si>
    <t xml:space="preserve">B.1.A.9.8)  Sonstige medizinische Güter und Produkte </t>
  </si>
  <si>
    <t>B.1.B)  Ankauf von nicht-medizinischen Gütern</t>
  </si>
  <si>
    <t>B.1.B.4) Elektronische Datenträger und Schreibwaren</t>
  </si>
  <si>
    <t>B.1.B.6) Sonstige nicht-medizinische Güter und Produkte</t>
  </si>
  <si>
    <t>B.1.B.7)  Nicht-medizinische Güter und Produkte von öffentlichen Sanitätsbetrieben der Region</t>
  </si>
  <si>
    <t>B.2.A)   Ankauf von Gesundheitsdiensten</t>
  </si>
  <si>
    <t>B.2.A.1) Ankauf von Gesundheitsdiensten - Basismedizin</t>
  </si>
  <si>
    <t>B.2.A.2) Ankauf von Gesundheitsdiensten - Pharmazeutische Betreuung</t>
  </si>
  <si>
    <t xml:space="preserve">B.2.A.3) Ankauf von Gesundheitsdiensten für ambulante fachärztliche Betreuung </t>
  </si>
  <si>
    <t>B.2.A.3.2) Leistungen in der Notaufnahme ohne anschließende stationäre Aufnahme - von öffentlichen Einrichtungen (öffentliche Sanitätsbetriebe der Region)</t>
  </si>
  <si>
    <t>B.2.A.3.3) - bei öffentlichen Subjekten (sonstige öffentliche Subjekte der Region)</t>
  </si>
  <si>
    <t>B.2.A.3.4) Leistungen in der Notaufnahme ohne anschließende stationäre Aufnahme - von öffentlichen Einrichtungen (sonstige öffentliche Subjekte der Region)</t>
  </si>
  <si>
    <t>B.2.A.3.5) - bei öffentlichen Subjekten (außerhalb der Region)</t>
  </si>
  <si>
    <t>B.2.A.3.6) Leistungen in der Notaufnahme ohne anschließende stationäre Aufnahme - von öffentlichen Einrichtungen (außerhalb der Region)</t>
  </si>
  <si>
    <t>B.2.A.3.7) - bei privaten Subjekten - SUMAI-Ärzte</t>
  </si>
  <si>
    <t>B.2.A.3.8) - bei privaten Subjekten</t>
  </si>
  <si>
    <t>B.2.A.3.8.A) Gesundheitsdienste für fachärztliche Betreuung bei privaten IRCCS und privaten Polikliniken</t>
  </si>
  <si>
    <t>B.2.A.3.8.B) Gesundheitsdienste für Leistungen in der Notaufnahme ohne anschließende stationäre Aufnahme - von privaten IRCCS und Polikliniken</t>
  </si>
  <si>
    <t>B.2.A.3.8.C) Gesundheitsdienste für fachärztliche Betreuung bei als privat eingestuften Krankenhäusern</t>
  </si>
  <si>
    <t xml:space="preserve">B.2.A.3.8.D) Gesundheitsdienste für Leistungen in der Notaufnahme ohne anschließende stationäre Aufnahme - von als privat eingestuften Krankenhäusern </t>
  </si>
  <si>
    <t>B.2.A.3.8.C) Gesundheitsdienste für fachärztliche Betreuung bei privaten Pflegeheimen</t>
  </si>
  <si>
    <t>B.2.A.3.8.F) Gesundheitsdienste für Leistungen in der Notaufnahme ohne anschließende stationäre Aufnahme - von Privatkliniken</t>
  </si>
  <si>
    <t>B.2.A.3.8.D) Gesundheitsdienste für fachärztliche Betreuung bei sonstigen privaten Subjekten</t>
  </si>
  <si>
    <t>B.2.A.3.8.H) Gesundheitsdienste für Leistungen in der Notaufnahme ohne anschließende stationäre Aufnahme - von anderen privaten Einrichtungen</t>
  </si>
  <si>
    <t>B.2.A.3.9) - bei privaten Subjekten für nicht ansässige Bürger - außerhalb der Region (aktive Mobilität mit Verrechnung)</t>
  </si>
  <si>
    <t>B.2.A.3.10) Gesundheitsdienste für Leistungen in der Notaufnahme ohne anschließende stationäre Aufnahme - von privaten Einrichtungen für nicht im Land ansässige Bürger - Außerhalb der Region (aktive verrechnete Mobilität)</t>
  </si>
  <si>
    <t xml:space="preserve">B.2.A.4) Ankauf von Gesundheitsdiensten für Rehabilitationsbetreuung </t>
  </si>
  <si>
    <t xml:space="preserve">B.2.A.5) Ankauf von Gesundheitsdiensten für ergänzende Betreuung </t>
  </si>
  <si>
    <t xml:space="preserve">B.2.A.6) Ankauf von Gesundheitsdiensten für prothetische Betreuung </t>
  </si>
  <si>
    <t xml:space="preserve">B.2.A.7) Ankauf von Gesundheitsdiensten für Krankenhausbetreuung </t>
  </si>
  <si>
    <t>B.2.A.7.4.A) Gesundheitsdienste für Krankenhausbetreuung bei privaten IRCCS und privaten Polikliniken</t>
  </si>
  <si>
    <t>B.2.A.7.4.B) Gesundheitsdienste für Krankenhausbetreuung bei als privat eingestuften Krankenhäusern</t>
  </si>
  <si>
    <t>B.2.A.7.4.C) Gesundheitsdienste für Krankenhausbetreuung bei privaten Pflegeheimen</t>
  </si>
  <si>
    <t>B.2.A.7.4.D) Gesundheitsdienste für Krankenhausbetreuung bei sonstigen privaten Subjekten</t>
  </si>
  <si>
    <t>B.2.A.8)  Ankäufe von stationären und teilstationären psychiatrischen Leistungen</t>
  </si>
  <si>
    <t>B.2.A.8.3) - bei öffentlichen Subjekten (außerhalb der Region) - ohne Verrechnung</t>
  </si>
  <si>
    <t>B.2.A.8.5) - bei privaten Subjekten (außerhalb der Region)</t>
  </si>
  <si>
    <t xml:space="preserve">B.2.A.9)  Ankäufe von Leistungen für die Verteilung von Medikamenten im Rahmen von File F </t>
  </si>
  <si>
    <t>B.2.A.9.6) - bei privaten Subjekten für nicht ansässige Bürger - außerhalb der Region (aktive Mobilität mit Verrechnung)</t>
  </si>
  <si>
    <t>B.2.A.10)  Ankäufe von vertragsgebundenen Thermalleistungen</t>
  </si>
  <si>
    <t>B.2.A.11) Ankäufe von Leistungen für Krankentransport</t>
  </si>
  <si>
    <t>B.2.A.11.1) - bei öffentlichen Subjekten (öffentliche Sanitätsbetriebe der Region) - Mobilität innerhalb der Region</t>
  </si>
  <si>
    <t>B.2.A.11.2) - bei öffentlichen Subjekten (sonstige öffentliche Subjekte der Region)</t>
  </si>
  <si>
    <t>B.2.A.11.3) - bei öffentlichen Subjekten (außerhalb der Region)</t>
  </si>
  <si>
    <t>B.2.A.12)  Ankäufe von sozialen- und Gesundheitsleistungen von medizinischer Relevanz</t>
  </si>
  <si>
    <t>B.2.A.12.1.A) Integrierte Hausbetreuung (IHB)</t>
  </si>
  <si>
    <t>B.2.A.12.1.B) Sonstige Gesundheits- und soziale Leistungen mit gesundheitlicher Relevanz</t>
  </si>
  <si>
    <t>B.2.A.12.3) - bei öffentlichen Subjekten (Außerhalb der Region) - Ankäufe von anderen sozialen Leistungen gesundheitlicher Relevanz erbracht an öffentliche Subjekte außerhalb der Region</t>
  </si>
  <si>
    <t>B.2.A.12.4) - bei öffentlichen Subjekten (außerhalb der Region) ohne Verrechnung</t>
  </si>
  <si>
    <t>B.2.A.12.5) - bei privaten Subjekten (innerhalb der Region)</t>
  </si>
  <si>
    <t>B.2.A.12.6) - bei privaten Subjekten (außerhalb der Region)</t>
  </si>
  <si>
    <t>B.2.A.13) Beteiligungen an das Personal für freiberufliche Leistungen (Intramoenia)</t>
  </si>
  <si>
    <t>B.2.A.13.1) Beteiligungen an das Personal für freiberufliche Leistungen Intramoenia - Krankenhausbereich</t>
  </si>
  <si>
    <t xml:space="preserve">B.2.A.14) Rückerstattungen, Zuweisungen und Gesundheitsbeiträge </t>
  </si>
  <si>
    <t>B.2.A.14.1) Beiträge an ehrenamtliche Vereine</t>
  </si>
  <si>
    <t>B.2.A.14.7)  Rückerstattungen, Zuweisungen und Beiträge an die Region - GSA</t>
  </si>
  <si>
    <t>B.2.A.15)  Beratungen, Zusammenarbeiten, Zeitarbeit, andere gesundheitliche und sozialen Arbeitsleistungen</t>
  </si>
  <si>
    <t>B.2.A.15.1) Gesundheits- und soziale Beratungen von öffentlichen Sanitätsbetrieben der Region</t>
  </si>
  <si>
    <t>B.2.A.15.2) Gesundheits- und soziale Beratungen von Dritten - Sonstige öffentliche Subjekte</t>
  </si>
  <si>
    <t>B.2.A.15.3) Beratungen, Zusammenarbeiten, Zeitarbeit, andere gesundheitliche und soziale Arbeitsleistungen bei privaten Subjekten</t>
  </si>
  <si>
    <t>B.2.A.15.3.A) Gesundheitsberatungen bei privaten Subjekten - Artikel 55, Abs. 2, CCNL 8 Juni 2000</t>
  </si>
  <si>
    <t>B.2.A.15.3.B) Sonstige Gesundheits- und soziale Beratungen bei privaten Subjekten</t>
  </si>
  <si>
    <t>B.2.A.15.3.C) Koordinierte und kontinuierliche gesundheitliche und soziale Zusammenarbeit bei privaten Subjekten</t>
  </si>
  <si>
    <t>B.2.A.15.3.D) Vergütungen für Universitätspersonal -  Bereich Gesundheit</t>
  </si>
  <si>
    <t>B.2.A.15.3.E) Zeitarbeit - Bereich Gesundheit</t>
  </si>
  <si>
    <t>B.2.A.15.3.F) Sonstige Zusammenarbeiten und Arbeitsleistungen - Bereich Gesundheit</t>
  </si>
  <si>
    <t>B.2.A.15.4) Erstattung von Lohnkosten für anderweitig tätiges Gesundheitspersonal</t>
  </si>
  <si>
    <t>B.2.A.15.4.A) Erstattungen der Lohnkosten für bei anderen öffentlichen Sanitätsbetrieben der Region tätiges Gesundheitspersonal</t>
  </si>
  <si>
    <t>B.2.A.15.4.B) Erstattungen der Lohnkosten für bei Regionen, öffentlichen Subjekten und Universitäten tätiges Gesundheitspersonal</t>
  </si>
  <si>
    <t>B.2.A.15.4.C) Erstattungen der Lohnkosten für bei Betrieben anderer Regionen tätiges Gesundheitspersonal (außerhalb der Region)</t>
  </si>
  <si>
    <t>B.2.A.16) Sonstige Gesundheits- und Sozialdienste  von medizinischer Relevanz</t>
  </si>
  <si>
    <t>B.2.A.16.1)  Sonstige Gesundheits- und Sozialdienste von medizinischer Relevanz von öffentlichen Subjekten - öffentliche Sanitätsbetriebe der Region</t>
  </si>
  <si>
    <t>B.2.A.16.2) Sonstige Gesundheits- und Sozialdienste von medizinischer Relevanz von öffentlichen Subjekten - sonstige öffentliche Subjekte der Region</t>
  </si>
  <si>
    <t>B.2.A.16.3) Sonstige Gesundheits- und Sozialdienste von medizinischer Relevanz von öffentlichen Subjekten (außerhalb der Region)</t>
  </si>
  <si>
    <t>B.2.A.16.4) Sonstige Gesundheitsdienste bei privaten Subjekten</t>
  </si>
  <si>
    <t>B.2.A.16.5) Aufwendungen für Gesundheitsdienste- internationale passive Mobilität</t>
  </si>
  <si>
    <t>B.2.A.16.6)  Aufwendungen für Gesundheitsdienste- internationale passive Mobilität von den SB erhoben</t>
  </si>
  <si>
    <t>B.2.A.16.7) Aufwendungen für Gesundheitsleistungen von ausländischen Sanitätsbetreiben erbracht (direkt verrechnet)</t>
  </si>
  <si>
    <t xml:space="preserve">B.2.A.17) Kosten aufgrund der Tarifunterschiede zum Einheitstarif "TUC" </t>
  </si>
  <si>
    <t>B.2.B) Ankauf von nicht-medizinischen Leistungen</t>
  </si>
  <si>
    <t>B.2.B.1) Nicht-medizinische Leistungen</t>
  </si>
  <si>
    <t>B.2.B.1.3.A)   Mensa für das bedienstete Personal</t>
  </si>
  <si>
    <t>B.2.B.1.3.B)   Mensa Patienten</t>
  </si>
  <si>
    <t>B.2.B.1.6) (nicht-medizinische) Transportleistungen</t>
  </si>
  <si>
    <t>B.2.B.1.12) Sonstige nicht-medizinische Leistungen</t>
  </si>
  <si>
    <t>B.2.B.1.12.A) Sonstige nicht-medizinische Leistungen von öffentlichen Subjekten (öffentliche Sanitätsbetriebe der Region)</t>
  </si>
  <si>
    <t>B.2.B.1.12.B) Sonstige nicht-medizinische Leistungen von sonstigen öffentlichen Subjekten</t>
  </si>
  <si>
    <t>B.2.B.1.12.C) Sonstige nicht-medizinische Leistungen bei privaten Subjekten</t>
  </si>
  <si>
    <t xml:space="preserve">B.2.B.2)  Beratungen, Zusammenarbeiten, Zeitarbeit, andere nicht-medizinische Arbeitsleistungen </t>
  </si>
  <si>
    <t>B.2.B.2.1) Nicht-medizinische Beratungen von öffentlichen Sanitätsbetrieben der Region</t>
  </si>
  <si>
    <t>B.2.B.2.2) Nicht-medizinische Beratungen von Dritten - Sonstige öffentliche Subjekte</t>
  </si>
  <si>
    <t>B.2.B.2.3) Beratungen, Zusammenarbeiten, Zeitarbeit, andere nicht-medizinische Arbeitsleistungen bei privaten Subjekten</t>
  </si>
  <si>
    <t>B.2.B.2.3.A) Nicht-medizinische Beratungen von privaten Subjekten</t>
  </si>
  <si>
    <t>B.2.B.2.3.B) Nicht-medizinische koordinierte und kontinuierliche Zusammenarbeit bei privaten Subjekten</t>
  </si>
  <si>
    <t xml:space="preserve">B.2.B.2.3.C) Vergütungen für Universitätspersonal - nicht-medizinischer Bereich </t>
  </si>
  <si>
    <t xml:space="preserve">B.2.B.2.3.D) Zeitarbeit - nicht-medizinischer Bereich </t>
  </si>
  <si>
    <t xml:space="preserve">B.2.B.2.3.E) Sonstige Zusammenarbeiten und Arbeitsleistungen - nicht-medizinischer Bereich </t>
  </si>
  <si>
    <t xml:space="preserve">B.2.B.2.3.F) Sonstige nicht-medizinische Beratungen von privaten Subjekten - in Anwendung von Artikel 79 Absatz 1-sexies Buchstabe c) des gesetzesvertretenden Dekrets 112/2008, umgewandelt durch Gesetz 133/2008 und Gesetz Nr. 191 vom 23. Dezember 2009. </t>
  </si>
  <si>
    <t>B.2.B.2.4) Erstattung von Lohnkosten für anderweitig tätiges nicht-medizinisches Personal</t>
  </si>
  <si>
    <t>B.2.B.2.4.A) Erstattungen der Lohnkosten für bei anderen öffentlichen Sanitätsbetrieben der Region tätiges nicht-medizinisches Personal</t>
  </si>
  <si>
    <t>B.2.B.2.4.B) Erstattungen der Lohnkosten für bei Regionen, öffentlichen Subjekten und Universitäten tätiges nicht-medizinisches Personal</t>
  </si>
  <si>
    <t>B.2.B.2.4.C) Erstattungen der Lohnkosten für bei Betrieben anderer Regionen tätiges nicht-medizinisches Personal (außerhalb der Region)</t>
  </si>
  <si>
    <t xml:space="preserve">B.2.B.3) (externe und interne) Ausbildung </t>
  </si>
  <si>
    <t xml:space="preserve">B.3) (ordentliche und an Dritte vergebene) Instandhaltung und Reparaturen </t>
  </si>
  <si>
    <t>B.3.C) Instandhaltung und Reparaturen von medizinischen und wissenschaftlichen Geräten</t>
  </si>
  <si>
    <t>B.4)  Nutzung von Gütern Dritter</t>
  </si>
  <si>
    <t>B.4.A)  Passive Mieten</t>
  </si>
  <si>
    <t>B.4.B.1) Gebühren für Miete - Bereich Gesundheit</t>
  </si>
  <si>
    <t>B.4.B.2) Gebühren für Miete - nicht-medizinischer Bereich</t>
  </si>
  <si>
    <t>B.4.C.1) Raten für Leasing - Bereich Gesundheit</t>
  </si>
  <si>
    <t>B.4.C.2) Raten für Leasing - nicht-medizinischer Bereich</t>
  </si>
  <si>
    <t>B.4.D)  Raten für project financing</t>
  </si>
  <si>
    <t>Gesamte Personalkosten</t>
  </si>
  <si>
    <t xml:space="preserve">B.5)  Personal des Sanitätsstellenplans </t>
  </si>
  <si>
    <t>B.5.B.2) Kosten für nicht leitendes Personal des Sanitätsstellenplans - befristete Beschäftigung</t>
  </si>
  <si>
    <t xml:space="preserve">B.6)  Personal des Fachstellenplans </t>
  </si>
  <si>
    <t>B.7)  Personal des technischen Stellenplans</t>
  </si>
  <si>
    <t>B.7.A) Kosten für leitendes Personal des technischen Stellenplans</t>
  </si>
  <si>
    <t>B.8)  Personal des Verwaltungsstellenplans</t>
  </si>
  <si>
    <t>B.8.A) Kosten für leitendes Personal des Verwaltungsstellenplans</t>
  </si>
  <si>
    <t>B.9) Verschiedene Aufwendungen der Gebarung</t>
  </si>
  <si>
    <t>B.9.C) Sonstige verschiedene Aufwendungen der Gebarung</t>
  </si>
  <si>
    <t>B.9.C.3)  Sonstige verschiedene Aufwendungen der Gebarung von  öffentlichen Sanitätsbetrieben der Region</t>
  </si>
  <si>
    <t>B.9.C.4)  Sonstige verschiedene Aufwendungen der Gebarung - zur Selbstversicherung</t>
  </si>
  <si>
    <t>Gesamtabschreibung</t>
  </si>
  <si>
    <t>B.11.A) Abschreibungen der Gebäude</t>
  </si>
  <si>
    <t>B.11.A.1) Abschreibungen der nicht-instrumentalen verfügbaren Gebäude</t>
  </si>
  <si>
    <t>B.11.A.2) Abschreibungen der instrumentalen nicht verfügbaren Gebäude</t>
  </si>
  <si>
    <t>B.11.B) Abschreibungen anderes materielles Anlagevermögen</t>
  </si>
  <si>
    <t>B.12) Abwertung des Anlagevermögens und der Forderungen</t>
  </si>
  <si>
    <t>B.12.A) Abwertung des immateriellen und des materiellen Anlagevermögens</t>
  </si>
  <si>
    <t>B.12.B) Abwertung der Forderungen</t>
  </si>
  <si>
    <t>B.13) Veränderungen der Restbestände</t>
  </si>
  <si>
    <t>B.13.A) Veränderungen der gesundheitlichen Restbestände</t>
  </si>
  <si>
    <t>B.13.A.1) Pharmazeutische Produkte und Blutprodukte</t>
  </si>
  <si>
    <t>B.13.A.2) Blut und Blutprodukte</t>
  </si>
  <si>
    <t>B.13.A.3) Heilbehelfe</t>
  </si>
  <si>
    <t>B.13.A.4) Diätprodukte</t>
  </si>
  <si>
    <t>B.13.A.5) Material für die Prophylaxe (Impfungen)</t>
  </si>
  <si>
    <t>B.13.A.6) Chemische Produkte</t>
  </si>
  <si>
    <t>B.13.A.7) Tierärztliches Material und Produkte</t>
  </si>
  <si>
    <t>B.13.A.8)  Sonstige medizinische Güter und Produkte</t>
  </si>
  <si>
    <t>B.13.B) Veränderungen der nicht-medizinischen Restbestände</t>
  </si>
  <si>
    <t>B.13.B.1) Lebensmittel</t>
  </si>
  <si>
    <t>B.13.B.2) Kleidung, Reinigungs- und Haushaltsmaterial</t>
  </si>
  <si>
    <t>B.13.B.3) Brenn-, Treib- und Schmierstoffe</t>
  </si>
  <si>
    <t>B.13.B.4) Elektronische Datenträger und Schreibwaren</t>
  </si>
  <si>
    <t>B.13.B.5) Material für die Instandhaltung</t>
  </si>
  <si>
    <t xml:space="preserve">B.13.B.6) Sonstige nicht-medizinische Güter und Produkte </t>
  </si>
  <si>
    <t>B.14) Rückstellungen des Geschäftsjahres</t>
  </si>
  <si>
    <t>B.14.A) Rückstellungen für Risiken</t>
  </si>
  <si>
    <t>B.14.A.1) Rückstellungen für Risiken aus Zivilklagen und Prozesskosten</t>
  </si>
  <si>
    <t>B.14.A.2) Rückstellungen für Risiken aus Streitfällen mit abhängig beschäftigtem Personal</t>
  </si>
  <si>
    <t>B.14.A.3) Rückstellungen für Risiken, die mit dem Ankauf von Gesundheitsleistungen bei privaten Subjekten zusammenhängen</t>
  </si>
  <si>
    <t>B.14.A.4) Rückstellungen für Direktdeckung der Risiken (Selbstversicherung)</t>
  </si>
  <si>
    <t>B.14.A.5) Rückstellungen für Selbstbehalt der Versicherung</t>
  </si>
  <si>
    <t>B.14.A.5)  Sonstige Rückstellungen für Risiken</t>
  </si>
  <si>
    <t>B.14.A.7)  Sonstige Rückstellungen für Verzugszinsen</t>
  </si>
  <si>
    <t>B.14.B) Rückstellungen für Leistungsprämie (SUMAI-Ärzte)</t>
  </si>
  <si>
    <t>B.14.C) Rückstellungen für nicht verwendete Anteile der zielgerichteten und zweckgebundenen Beiträge</t>
  </si>
  <si>
    <t>B.14.C.1) Rückstellungen für nicht verwendete Anteile der Beiträge von der Region und Aut. Prov. für nicht-verwendungsgebundene Finanzierungen</t>
  </si>
  <si>
    <t>B.14.C.2)  Rückstellungen für nicht verwendete Anteile der Beiträge von der Region oder Aut. Prov. für Anteil am zweckgebundenen GF</t>
  </si>
  <si>
    <t xml:space="preserve">B.14.C.3)  Rückstellungen für nicht verwendete Anteile der zweckgebundenen Beiträge von öffentlichen Subjekten (außerhalb Fonds) </t>
  </si>
  <si>
    <t>B.14.C.4) Rückstellungen für nicht verwendete Anteile der Beiträge von öffentlichen Subjekten für Forschung</t>
  </si>
  <si>
    <t>B.16.C.5)  Rückstellungen für nicht verwendete Anteile der zweckgebundenen Beiträge von Privaten</t>
  </si>
  <si>
    <t>B.14.C.6)  Rückstellungen für nicht verwendete Anteile der Beiträge von privaten Subjekten für Forschung</t>
  </si>
  <si>
    <t>B.14.D.1) Rückstellungen Vertragsverlängerungen für Allgemeinärzte/Kinderärzte freier Wahl/Betreuungskontinuität</t>
  </si>
  <si>
    <t>B.14.D.2) Rückstellungen Vertragsverlängerungen für SUMAI-Ärzte</t>
  </si>
  <si>
    <t xml:space="preserve">B.14.D.3) Rückstellungen Vertragsverlängerungen: leitendes ärztliches Personal </t>
  </si>
  <si>
    <t>B.14.D.4)  Rückstellungen Vertragsverlängerungen: leitendes nicht ärztliches Personal</t>
  </si>
  <si>
    <t>B.14.D.5) Rückstellungen Vertragsverlängerungen: nicht leitendes Personal</t>
  </si>
  <si>
    <t>B.14.D.6) Rückstellungen für Abfertigungen des Personals</t>
  </si>
  <si>
    <t xml:space="preserve">B.14.D.7)  Rückstellungen für Ruhestandsbehandlung und Ähnliches </t>
  </si>
  <si>
    <t>B.14.D.8)  Rückstellungen für Zusatzrentenfonds</t>
  </si>
  <si>
    <t>B.14.D.9) Rückstellungen für Produktivitätssteigerungsprämien für technische Aufgaben Art. 113 gesetzesvertretendes Dekret 50/2016</t>
  </si>
  <si>
    <t>B.16.D.10) Sonstige Rückstellungen</t>
  </si>
  <si>
    <t>C.2.D) Sonstige nicht genannte Finanzerträge</t>
  </si>
  <si>
    <t>C.2.E) Wechselkursgewinne</t>
  </si>
  <si>
    <t>C.3.A) Passivzinsen für Kassenbevorschussungen</t>
  </si>
  <si>
    <t>C.4.B) Wechselkursverluste</t>
  </si>
  <si>
    <t>E) Außerordentliche Aufwendungen und Erträge</t>
  </si>
  <si>
    <t xml:space="preserve">E.1.B.2.1) Außerordentliche Erträge für aktive Anteile des zweckgebundenen GF </t>
  </si>
  <si>
    <t>E.1.B.2.2) Außerordentliche Erträge gegenüber öffentlichen Sanitätsbetrieben der Region</t>
  </si>
  <si>
    <t>E.1.B.2.3) Außerordentliche Erträge gegenüber Dritten</t>
  </si>
  <si>
    <t>E.1.B.2.3.A) Außerordentliche Erträge gegenüber Dritten betreffend überregionale Mobilität</t>
  </si>
  <si>
    <t>E.1.B.2.3.B) Außerordentliche Erträge gegenüber Dritten betreffend das Personal</t>
  </si>
  <si>
    <t>E.1.B.2.3.C) Außerordentliche Erträge gegenüber Dritten betreffend die Konventionen mit Hausärzten</t>
  </si>
  <si>
    <t>E.1.B.2.3.D) Außerordentliche Erträge gegenüber Dritten betreffend die Konventionen für fachärztliche Betreuung</t>
  </si>
  <si>
    <t>E.1.B.2.3.E) Außerordentliche Erträge gegenüber Dritten betreffend den Ankauf von Gesundheitsleistungen von akkreditierten Anbietern</t>
  </si>
  <si>
    <t>E.1.B.2.3.F) Außerordentliche Erträge gegenüber Dritten betreffend den Ankauf von Gütern und Dienstleistungen</t>
  </si>
  <si>
    <t>E.1.B.2.3.G) Sonstige außerordentliche Erträge</t>
  </si>
  <si>
    <t>E.2.B.3.2.B.2) Außerordentliche Aufwendungen gegenüber Dritten betreffend das Personal - nicht ärztliches leitendes Personal</t>
  </si>
  <si>
    <t>E.2.B.3.2.E) Außerordentliche Aufwendungen gegenüber Dritten betreffend den Ankauf von Gesundheitsleistungen von akkreditierten Anbietern</t>
  </si>
  <si>
    <t>E.2.B.5) Sonstige außerordentliche Aufwendungen</t>
  </si>
  <si>
    <t>Y) Steuern und Gebühren</t>
  </si>
  <si>
    <t>Y.1.B) IRAP betreffend bedienstetes Personal gleichgestellte Mitarbeiter und Personal</t>
  </si>
  <si>
    <t>Y.1.C) IRAP betreffend freiberufliche Tätigkeit (Intramoenia)</t>
  </si>
  <si>
    <t>Insgesamt Steuern und Gebühren (Y)</t>
  </si>
  <si>
    <t>Der Verwaltungsdirektor</t>
  </si>
  <si>
    <t>AUTONOME PROVINZ BOZEN</t>
  </si>
  <si>
    <t>NICHT KRANKENHAUSAUFENTHALTSBEZOGENE GESUNDHEITSLEISTUNGEN FÜR AUSLÄNDISCHE SANITÄTSBETRIEBE (VERRECHNETE MOBILITÄT)</t>
  </si>
  <si>
    <t>Erlöse aus Gesundheitsleistungen und sozial-gesundheitlichen Leistungen von gesundheitlicher Relevanz</t>
  </si>
  <si>
    <t>Erlöse aus Gesundheitsleistungen und sozial-gesundheitlichen Leistungen - an öffentliche Sanitätsbetriebe</t>
  </si>
  <si>
    <t>Erlöse aus Gesundheitsleistungen und sozial-gesundheitlichen Leistungen - sonstige</t>
  </si>
  <si>
    <t>Erlöse aus Gesundheitsleistungen und sozial-gesundheitlichen Leistungen - Intramoenia</t>
  </si>
  <si>
    <t xml:space="preserve">Rückerstattungen, Zuweisungen und Gesundheitsbeiträge </t>
  </si>
  <si>
    <t>Ankauf von nicht-medizinischen Leistungen</t>
  </si>
  <si>
    <t>Nicht-medizinische Leistungen</t>
  </si>
  <si>
    <t>Beratungen, Zusammenarbeiten, Zeitarbeit, andere nicht-medizinische Arbeitsleistungen</t>
  </si>
  <si>
    <t>Veränderungen der gesundheitlichen Restbestände</t>
  </si>
  <si>
    <t>Veränderungen der nicht-medizinischen Restbestände</t>
  </si>
  <si>
    <t>Beiträge von Region oder Aut. Prov. (außerhalb Fond) - zweckgebunden</t>
  </si>
  <si>
    <t>Beiträge von Region oder Aut. Prov. (außerhalb Fond) - zusätzliche Bilanzmittel zur Deckung zusätzliche WBS</t>
  </si>
  <si>
    <t>Ankäufe von Gütern</t>
  </si>
  <si>
    <t>Ankäufe von Gesundheitsgütern</t>
  </si>
  <si>
    <t>Ankäufe von nicht-medizinischen Gütern</t>
  </si>
  <si>
    <t>Ankäufe von Gesundheitsleistungen</t>
  </si>
  <si>
    <t>Ankäufe von Gesundheitsleistungen - Basismedizin</t>
  </si>
  <si>
    <t>Ankäufe von Gesundheitsleistungen - pharmazeutische Betreuung</t>
  </si>
  <si>
    <t>Ankäufe von Gesundheitsleistungen für ambulatorische fachärztliche Betreuung</t>
  </si>
  <si>
    <t>Ankäufe von Gesundheitsleistungen für Rehabilitationsbetreuung</t>
  </si>
  <si>
    <t>Ankäufe von Gesundheitsleistungen für ergänzende Betreuung</t>
  </si>
  <si>
    <t>Ankäufe von Gesundheitsleistungen für prothesische Betreuung</t>
  </si>
  <si>
    <t>Ankäufe von Gesundheitsleistungen für Krankenhausbetreuung</t>
  </si>
  <si>
    <t>Ankäufe von stationären und teilstationären psychiatrischen Leistungen</t>
  </si>
  <si>
    <t>Ankäufe von Leistungen für die Verteilung von Medikamenten im Rahmen von File F</t>
  </si>
  <si>
    <t>Ankäufe von vertragsgebundenen Thermalleistungen</t>
  </si>
  <si>
    <t>Ankäufe von Patiententransportleistungen</t>
  </si>
  <si>
    <t>Ankäufe von sozial und Gesundheitsleistungen von gesundheitlicher Relevanz</t>
  </si>
  <si>
    <t>Beratungen, Zusammenarbeiten, Zeitarbeit, andere gesundheitliche und soziale Arbeitsleistungen</t>
  </si>
  <si>
    <t>Sonstige gesundheitliche und soziale Dienstleistungen von sanitärer Relevanz</t>
  </si>
  <si>
    <t>NICHT KRANKENHAUSAUFENTHALTSBEZOGENE GESUNDHEITSLEISTUNGEN FÜR AUSLÄNDISCHE SANITÄTSBETRIEBE UND KRANKENKASSEN (DIREKT VERRECHNET)</t>
  </si>
  <si>
    <t>SOZIALABGABEN - KONVENTIONEN FÜR ÄRZTLICHEN BEREITSCHAFTSDIENST NACHT- UND FEIERTAGE</t>
  </si>
  <si>
    <t>KRANKENVERSICHERUNGSPRÄMIEN - KONVENTIONEN FÜR ÄRZTLICHEN BEREITSCHAFTSDIENST NACHT- UND FEIERTAGE</t>
  </si>
  <si>
    <t xml:space="preserve">                      firmato digitalmente</t>
  </si>
  <si>
    <t xml:space="preserve">       Enrico Wegher</t>
  </si>
  <si>
    <t>firmato digitalmente</t>
  </si>
  <si>
    <t xml:space="preserve">        Florian Zerzer</t>
  </si>
  <si>
    <t>PROVINCIA AUTONOMA BOLZANO</t>
  </si>
  <si>
    <t>300.900.20</t>
  </si>
  <si>
    <t>ALTRI BENI E PRODOTTI SANITARI PER DIABETICI - ART. 3 LEGGE N. 115/1987 - DISTRIBUZIONE PER CONTO DELL'AZIENDA</t>
  </si>
  <si>
    <t>ANDERE MEDIZINISCHE GÜTER UND PRODUKTE FÜR DIABETIKER - ART. 3, GESETZ NR. 115/1987 - IM AUFTRAG DES BETRIEBES VERTEILT</t>
  </si>
  <si>
    <t>410.200.15</t>
  </si>
  <si>
    <t>ALTRI SERVIZI SANITARI E SOCIO-SANITARI A RILEVANZA SANITARIA - DA PUBBLICO (ALTRI SOGGETTI PUBBL. DELLA PAB)</t>
  </si>
  <si>
    <t>SONSTIGE GESUNDHEITSDIENSTE UND SOZIAL-GESUNDHEITLICHE DIENSTE VON GESUNDHEITLICHER RELEVANZ - VON ÖFFENTLICHEN EINRICHTUNGEN (ANDERE ÖFFENTLICHE EINRICHTUNGEN DES LANDES)</t>
  </si>
  <si>
    <t>B.2.A.16.2</t>
  </si>
  <si>
    <t>Altri servizi sanitari e sociosanitari a rilevanza sanitaria da pubblico -
Altri soggetti pubblici della Regione</t>
  </si>
  <si>
    <t xml:space="preserve">    TRIMESTER</t>
  </si>
  <si>
    <t>370.200.15</t>
  </si>
  <si>
    <t>ACQUISTI DI SERVIZI PER ASSISTENZA FARMACEUTICA - FARMACI INNOVATIVI EROGATI DA AZIENDE SANITARIE EXTRA PAB (FATTURATI DIRETTAMENTE)</t>
  </si>
  <si>
    <t>ANKAUF LEISTUNGEN FÜR PHARMAZEUTISCHE BETREUUNG - VON SANITÄTSBETRIEBEN AUSSERHALB DES LANDES VERABREICHTE INNOVATIVE MEDIKAMENTE (DIREKT VERRECHNET)</t>
  </si>
  <si>
    <t>EINKÄUFE VON MEDIZINISCHEN GÜTERN</t>
  </si>
  <si>
    <t>340.900.07</t>
  </si>
  <si>
    <t>07</t>
  </si>
  <si>
    <t>ALTRI SERVIZI NON SANITARI RESI DA FARMACIE PUBBLICHE</t>
  </si>
  <si>
    <t>SONSTIGE NICHT-MEDIZINISCHE LEISTUNGEN VON ÖFFENTLICHEN APOTHEKEN</t>
  </si>
  <si>
    <t>340.900.12</t>
  </si>
  <si>
    <t>ALTRI SERVIZI NON SANITARI RESI DA FARMACIE PRIVATE</t>
  </si>
  <si>
    <t xml:space="preserve">SONSTIGE NICHT-MEDIZINISCHE LEISTUNGEN VON PRIVATEN APOTHEKEN </t>
  </si>
  <si>
    <t>360.900.12</t>
  </si>
  <si>
    <t>ALTRE PRESTAZIONI PER ASSISTENZA SANITARIA DI BASE - FARMACIE PUBBLICHE</t>
  </si>
  <si>
    <t>SONSTIGE LEISTUNGEN FÜR GESUNDHEITLICHE GRUNDVERSORGUNG - ÖFFENTLICHE APOTHEKEN</t>
  </si>
  <si>
    <t>360.900.13</t>
  </si>
  <si>
    <t>ALTRE PRESTAZIONI PER ASSISTENZA SANITARIA DI BASE - FARMACIE PRIVATE</t>
  </si>
  <si>
    <t>SONSTIGE LEISTUNGEN FÜR GESUNDHEITLICHE GRUNDVERSORGUNG - PRIVATE APOTHEKEN</t>
  </si>
  <si>
    <t>PRESTAZIONI DI PRONTO SOCCORSO NON SEGUITE DA DA RICOVERO - DA PRIVATO PER CITTADINI NON RESIDENTI (MOBILITÀ ATTIVA IN COMPENSAZIONE)</t>
  </si>
  <si>
    <t xml:space="preserve">ACQUISTO PRESTAZIONI SOCIO-SANITARIE A RILEVANZA SANITARIA - ASSISTENZA ALLE PERSONE CON DIPENDENZE PATOLOGICHE </t>
  </si>
  <si>
    <t>ANKAUF SOZIAL-GESUNDHEITLICHER LEISTUNGEN VON GESUNDHEITLICHER RELEVANZ - BETREUUNG DER PERSONEN MIT ABHÄNGIGKEITSERKRANKUNGEN</t>
  </si>
  <si>
    <t>PRESTAZIONI DI ASSISTENZA AMBULATORIALE E DOMICILIARE A PERSONE CON DIPENDENZE PATOLOGICHE EROGATA DA ISTITUTI PRIVATI DELLA PAB</t>
  </si>
  <si>
    <t>BETREUUNG DER PERSONEN MIT ABHÄNGIGKEITSERKRANKUNGEN IM AMBULATORIUM UND ZUHAUSE VON PRIVATEN EINRICHTUNGEN DES LANDES</t>
  </si>
  <si>
    <t>PRESTAZIONI DI ASSISTENZA RIABILITATIVA RESIDENZIALE E SEMIRESIDENZIALE A PERSONE CON DIPENDENZE PATOLOGICHE  IN ISTITUTI PUBBLICI DELLA PAB</t>
  </si>
  <si>
    <t>STATIONÄRE UND TEILSTATIONÄRE REHABILITATIONSBETREUUNG DER PERSONEN MIT ABHÄNGIGKEITSERKRANKUNGEN IN  ÖFFENTLICHEN EINRICHTUNGEN DES LANDES</t>
  </si>
  <si>
    <t>PRESTAZIONI DI ASSISTENZA RIABILITATIVA RESIDENZIALE E SEMIRESIDENZIALE A PERSONE CON DIPENDENZE PATOLOGICHE IN ISTITUTI PUBBLICI EXTRA PAB</t>
  </si>
  <si>
    <t>STATIONÄRE UND TEILSTATIONÄRE REHABILITATIONSBETREUUNG DER PERSONEN MIT ABHÄNGIGKEITSERKRANKUNGEN IN ÖFFENTLICHEN EINRICHTUNGEN AUSSERHALB DES LANDES</t>
  </si>
  <si>
    <t>PRESTAZIONI DI ASSISTENZA RIABILITATIVA RESIDENZIALE E SEMIRESIDENZIALE A PERSONE CON DIPENDENZE PATOLOGICHE IN ISTITUTI PRIVATI DELLA PAB</t>
  </si>
  <si>
    <t>STATIONÄRE UND TEILSTATIONÄRE REHABILITATIONSBETREUUNG  DER PERSONEN MIT ABHÄNGIGKEITSERKRANKUNGEN IN  PRIVATEN EINRICHTUNGEN DES LANDES</t>
  </si>
  <si>
    <t>PRESTAZIONI DI ASSISTENZA RIABILITATIVA RESIDENZIALE E SEMIRESIDENZIALE A PERSONE CON DIPENDENZE PATOLOGICHE IN ISTITUTI PRIVATI EXTRA PAB</t>
  </si>
  <si>
    <t>STATIONÄRE UND TEILSTATIONÄRE REHABILITATIONSBETREUUNG DER PERSONEN MIT ABHÄNGIGKEITSERKRANKUNGEN IN  PRIVATEN EINRICHTUNGEN AUSSERHALB DES LANDES</t>
  </si>
  <si>
    <t>PRESTAZIONI DI ASSISTENZA RIABILITATIVA RESIDENZIALE E SEMIRESIDENZIALE A DISABILI IN ISTITUTI PUBBLICI DELLA PAB</t>
  </si>
  <si>
    <t>STATIONÄRE UND TEILSTATIONÄRE REHABILITATIONSBETREUUNG BEHINDERTER IN ÖFFENTLICHEN EINRICHTUNGEN DES LANDES</t>
  </si>
  <si>
    <t>B.2.A.4.2</t>
  </si>
  <si>
    <t>- da pubblico (altri soggetti pubbl. della Regione)</t>
  </si>
  <si>
    <t>PRESTAZIONI DI ASSISTENZA RIABILITATIVA RESIDENZIALE E SEMIRESIDENZIALE A DISABILI IN ISTITUTI PUBBLICI EXTRA PAB</t>
  </si>
  <si>
    <t>STATIONÄRE UND TEILSTATIONÄRE REHABILITATIONSBETREUUNG BEHINDERTER IN ÖFFENTLICHEN EINRICHTUNGEN AUSSERHALB DES LANDES</t>
  </si>
  <si>
    <t>PRESTAZIONI DI ASSISTENZA RIABILITATIVA RESIDENZIALE E SEMIRESIDENZIALE A DISABILI IN ISTITUTI PRIVATI DELLA PAB</t>
  </si>
  <si>
    <t>STATIONÄRE UND TEILSTATIONÄRE REHABILITATIONSBETREUUNG BEHINDERTER IN  PRIVATEN EINRICHTUNGEN DES LANDES</t>
  </si>
  <si>
    <t>PRESTAZIONI DI ASSISTENZA RIABILITATIVA RESIDENZIALE E SEMIRESIDENZIALE A DISABILI IN ISTITUTI PRIVATI EXTRA PAB</t>
  </si>
  <si>
    <t>STATIONÄRE UND TEILSTATIONÄRE REHABILITATIONSBETREUUNG BEHINDERTER IN  PRIVATEN EINRICHTUNGEN AUSSERHALB DES LANDES</t>
  </si>
  <si>
    <t>ACQUISTO ALTRE PRESTAZIONI SOCIO-SANITARIE A RILEVANZA SANITARIA DA PUBBLICO EXTRA PAB (MOBILITÀ COMPENSATA)</t>
  </si>
  <si>
    <t>ANKAUF VON ANDEREN SOZIAL- UND GESUNDHEITSLEISTUNGEN VON GESUNDHEITLICHER RELEVANZ BEI ÖFFENTLICHEN EINRICHTUNGEN AUSSERHALB DES LANDES (VERRECHNETE MOBILITÄT)</t>
  </si>
  <si>
    <t>B.2.A.14.3</t>
  </si>
  <si>
    <t>Contributi a società partecipate e/o
enti dipendenti della Regione</t>
  </si>
  <si>
    <t>COMPENSI AL COLLEGIO SINDACALE</t>
  </si>
  <si>
    <t>VERGÜTUNGEN FÜR ÜBERWACHUNGSRAT</t>
  </si>
  <si>
    <t>INDENNITA' - COLLEGIO SINDACALE</t>
  </si>
  <si>
    <t>ENTSCHÄDIGUNG - ÜBERWACHUNGSRAT</t>
  </si>
  <si>
    <t>RIMBORSO SPESE - COLLEGIO SINDACALE</t>
  </si>
  <si>
    <t>RÜCKERSTATTUNG VON AUSGABEN - ÜBERWACHUNGSRAT</t>
  </si>
  <si>
    <t>ONERI SOCIALI - COLLEGIO SINDACALE</t>
  </si>
  <si>
    <t>SOZIALABGABEN - ÜBERWACHUNGSRAT</t>
  </si>
  <si>
    <t>ACCANTONAMENTI PER ALTRI ONERI DA LIQUIDARE - COLLEGIO SINDACALE</t>
  </si>
  <si>
    <t>ZUWEISUNGEN AN RÜCKSTELLUNGEN FÜR SONSTIGE ZU LIQUIDIERENDE AUFWENDUNGEN - ÜBERWACHUNGSRAT</t>
  </si>
  <si>
    <t>VERÄNDERUNGEN DER NICHT-MEDIZINISCHEN RESTBESTÄNDE - BRENN-, TREIB- UND SCHMIERSTOFFE</t>
  </si>
  <si>
    <t>700.100.13</t>
  </si>
  <si>
    <t>CONTRIBUTI IN C/ESERCIZIO CON DESTINAZIONE INDISTINTA FINALIZZATA - ACCESSO FSN PER COVID (D.L. 18/2020, D.L. 34/2020, D.L. 104/2020)</t>
  </si>
  <si>
    <t>NICHT VERWENDUNGSGEBUNDENE ZIELGERICHTETEE BEITRÄGE FÜR LAUFENDE AUSGABEN - ZUGANG NGF FÜR COVID (GD 18/2020, GD 34/2020, GD 104/2020)</t>
  </si>
  <si>
    <t>700.200.12</t>
  </si>
  <si>
    <t>CONTRIBUTI IN C/ESERCIZIO DA PAB CON DESTINAZIONE VINCOLATA DA FSP - FINANZIAMENTO COVID DA FSP</t>
  </si>
  <si>
    <t>VERWENDUNGSGEBUNDENE BEITRÄGE DES LANDES FÜR LAUFENDE AUSGABEN AUS DEM LGF - COVID FINANZIERUNG AUS DEM LGF</t>
  </si>
  <si>
    <t>Finanziamento indistinto finalizzato da Regione</t>
  </si>
  <si>
    <t>710.100.12</t>
  </si>
  <si>
    <t>CONTRIBUTI IN C/ESERCIZIO DA AMMINISTRAZIONI STATALI CON VINCOLO DI DESTINAZIONE - FINANZIAMENTO COVID DA PROTEZIONE CIVILE</t>
  </si>
  <si>
    <t>VERWENDUNGSGEBUNDENE BEITRÄGE FÜR LAUFENDE AUSGABEN VON STAATLICHEN VERWALTUNGEN - COVID-FINANZIERUNG DURCH ZIVILSCHUTZ</t>
  </si>
  <si>
    <t>A.1.B.3.4</t>
  </si>
  <si>
    <t>Contributi da altri soggetti pubblici (extra fondo) altro</t>
  </si>
  <si>
    <t>710.200.12</t>
  </si>
  <si>
    <t>CONTRIBUTI IN C/ESERCIZIO DA ALTRI ENTI PUBBLICI - FINANZIAMENTO COVID DA UE E ALTRE AMMINISTRAZIONI EXTRASTATALI</t>
  </si>
  <si>
    <t>BEITRÄGE FÜR LAUFENDE AUSGABEN VON ANDEREN KÖRPERSCHAFTEN - COVID-FINANZIERUNG DURCH EU UND ANDERE AUSSERSTAATLICHE VERWALTUNGEN</t>
  </si>
  <si>
    <t>A.1.D</t>
  </si>
  <si>
    <t>SCHENKUNGEN UND HINTERLASSENSCHAFTEN</t>
  </si>
  <si>
    <t>VERWENDUNG VON FINANZIERUNGEN FÜR INVESTITIONEN - SCHENKUNGEN UND HINTERLASSENSCHAFTEN VON ÖFFENTLICHEN KÖRPERSCHAFTEN</t>
  </si>
  <si>
    <t>VERWENDUNG VON ANTEILEN VON SCHENKUNGEN UND HINTERLASSENSCHAFTEN SEITENS DES LANDES</t>
  </si>
  <si>
    <t>VERWENDUNG VON ANTEILEN VON SCHENKUNGEN UND HINTERLASSENSCHAFTEN SEITENS ANDERER ÖFFENTLICHER KÖRPERSCHAFTEN</t>
  </si>
  <si>
    <t>VERWENDUNG DER RÜCKLAGE FÜR SCHENKUNGEN UND HINTERLASSENSCHAFTEN</t>
  </si>
  <si>
    <t>VERWENDUNG VON PRIVATEN INVESTITIONSGEBUNDENEN FINANZIERUNGEN - SCHENKUNGEN UND HINTERLASSENSCHAFTEN</t>
  </si>
  <si>
    <t>360.900.15</t>
  </si>
  <si>
    <t>DISTRIBUZIONE DI TEST, DPI E VACCINI - FARMACIE PUBBLICHE</t>
  </si>
  <si>
    <t>VERTEILUNG VON TESTS, PERSÖNLICHER SCHUTZAUSRÜSTUNG UND IMPFSTOFFEN - ÖFFENTLICHE APOTHEKEN</t>
  </si>
  <si>
    <t>360.900.16</t>
  </si>
  <si>
    <t>DISTRIBUZIONE DI TEST, DPI E VACCINI - FARMACIE PRIVATE</t>
  </si>
  <si>
    <t>VERTEILUNG VON TESTS, PERSÖNLICHER SCHUTZAUSRÜSTUNG UND IMPFSTOFFEN - PRIVATE APOTHEKEN</t>
  </si>
  <si>
    <t xml:space="preserve">E.1.B.3) Passivschwund </t>
  </si>
  <si>
    <t>E.1.B.3.1) Passivschwund gegenüber Dritten betreffend öffentliche Sanitätsbetriebe der Region</t>
  </si>
  <si>
    <t>E.1.B.3.2) Passivschwund gegenüber Dritten</t>
  </si>
  <si>
    <t>E.1.B.3.2.A) Passivschwund gegenüber Dritten betreffend die überregionale Mobilität</t>
  </si>
  <si>
    <t>E.1.B.3.2.B) Passivschwund gegenüber Dritten betreffend das Personal</t>
  </si>
  <si>
    <t>E.1.B.3.2.C) Passivschwund gegenüber Dritten betreffend die Konventionen für gesundheitliche Grundversorgung</t>
  </si>
  <si>
    <t>E.1.B.3.2.D) Passivschwund gegenüber Dritten betreffend die Konventionen für fachärztliche Betreuung</t>
  </si>
  <si>
    <t>E.1.B.3.2.E) Passivschwund gegenüber Dritten betreffend den Ankauf von Gesundheitsleistungen von akkreditierten Anbietern</t>
  </si>
  <si>
    <t>E.1.B.3.2.F) Passivschwund gegenüber Dritten betreffend den Ankauf von Gütern und Dienstleistungen</t>
  </si>
  <si>
    <t>E.1.B.3.2.G) Sonstiger Passivschwund gegenüber Dritten</t>
  </si>
  <si>
    <t>E.2.B.4) Aktivschwund</t>
  </si>
  <si>
    <t>E.2.B.4.1) Aktivschwund für Anteile des zweckgebundenen GF</t>
  </si>
  <si>
    <t>E.2.B.4.1) Aktivschwund gegenüber öffentliche Sanitätsbetriebe der Region</t>
  </si>
  <si>
    <t>E.2.B.4.2) Aktivschwund gegenüber Dritten</t>
  </si>
  <si>
    <t>E.2.B.4.2.A) Aktivschwund gegenüber Dritten betreffend überregionale Mobilität</t>
  </si>
  <si>
    <t>E.2.B.4.2.B) Aktivschwund gegenüber Dritten betreffend das Personal</t>
  </si>
  <si>
    <t>E.2.B.4.2.C) Aktivschwund gegenüber Dritten betreffend die Konventionen für gesundheitliche Grundversorgung</t>
  </si>
  <si>
    <t>E.2.B.4.2.D) Aktivschwund gegenüber Dritten betreffend die Konventionen für fachärztliche Betreuung</t>
  </si>
  <si>
    <t>E.2.B.4.2.E) Aktivschwund gegenüber Dritten betreffend den Ankauf von Gesundheitsleistungen von akkreditieren Anbietern</t>
  </si>
  <si>
    <t>E.2.B.4.2.F) Aktivschwund gegenüber Dritten betreffend den Ankauf von Gütern und Dienstleistungen</t>
  </si>
  <si>
    <t>E.2.B.4.2.G)  Sonstiger Aktivschwund gegenüber Dritten</t>
  </si>
  <si>
    <t>Data 23.12.2021</t>
  </si>
  <si>
    <t>Datum 23.12.2021</t>
  </si>
  <si>
    <t xml:space="preserve">       Digital unterzeichnet</t>
  </si>
  <si>
    <t xml:space="preserve">   Digital unterzeichnet</t>
  </si>
  <si>
    <t xml:space="preserve">       Digital unterzeichnet </t>
  </si>
  <si>
    <t xml:space="preserve">           Florian Zerzer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</si>
</sst>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_€_-;\-* #,##0.00\ _€_-;_-* &quot;-&quot;??\ _€_-;_-@_-"/>
    <numFmt numFmtId="166" formatCode="_-* #,##0.00_-;\-* #,##0.00_-;_-* \-??_-;_-@_-"/>
    <numFmt numFmtId="167" formatCode="_-* #,##0.00&quot; DM&quot;_-;\-* #,##0.00&quot; DM&quot;_-;_-* \-??&quot; DM&quot;_-;_-@_-"/>
    <numFmt numFmtId="168" formatCode="_-* #,##0_-;\-* #,##0_-;_-* \-_-;_-@_-"/>
    <numFmt numFmtId="169" formatCode="_-* #,##0.00&quot; €&quot;_-;\-* #,##0.00&quot; €&quot;_-;_-* \-??&quot; €&quot;_-;_-@_-"/>
    <numFmt numFmtId="170" formatCode="_-&quot;€ &quot;* #,##0.00_-;&quot;-€ &quot;* #,##0.00_-;_-&quot;€ &quot;* \-??_-;_-@_-"/>
    <numFmt numFmtId="171" formatCode="#,###"/>
    <numFmt numFmtId="173" formatCode="_(* #,##0_);_(* \(#,##0\);_(* &quot;-&quot;_);_(@_)"/>
    <numFmt numFmtId="174" formatCode="_ * #,##0_ ;_ * \-#,##0_ ;_ * &quot;-&quot;_ ;_ @_ "/>
    <numFmt numFmtId="175" formatCode="_ * #,##0.00_ ;_ * \-#,##0.00_ ;_ * &quot;-&quot;??_ ;_ @_ "/>
    <numFmt numFmtId="176" formatCode="0.0%"/>
    <numFmt numFmtId="177" formatCode="_ * #,##0.00_ ;_ * \-#,##0.00_ ;_ * &quot;-&quot;_ ;_ @_ "/>
    <numFmt numFmtId="178" formatCode="\+\ 0.00%;[Red]\ \ \-\ 0.00%"/>
    <numFmt numFmtId="180" formatCode="\+\ 0.00%\ ;\-\ 0.00%\ "/>
    <numFmt numFmtId="181" formatCode="_-&quot;£&quot;* #,##0_-;\-&quot;£&quot;* #,##0_-;_-&quot;£&quot;* &quot;-&quot;_-;_-@_-"/>
    <numFmt numFmtId="182" formatCode="\+#,##0.00_-;[Red]\-#,##0.00_-;_-* \-??_-;_-@_-"/>
    <numFmt numFmtId="183" formatCode="_-* #,##0_-;\-* #,##0_-;_-* &quot;-&quot;??_-;_-@_-"/>
  </numFmts>
  <fonts count="8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sz val="10"/>
      <name val="Verdana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2"/>
      <name val="New Century Schlbk"/>
      <family val="1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name val="Verdana"/>
      <family val="2"/>
    </font>
    <font>
      <b/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i/>
      <sz val="9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0"/>
      <name val="Tahoma"/>
      <family val="2"/>
    </font>
    <font>
      <b/>
      <i/>
      <sz val="12"/>
      <name val="Tahoma"/>
      <family val="2"/>
    </font>
    <font>
      <b/>
      <i/>
      <sz val="10"/>
      <name val="Tahoma"/>
      <family val="2"/>
    </font>
    <font>
      <u/>
      <sz val="10"/>
      <name val="Tahoma"/>
      <family val="2"/>
    </font>
    <font>
      <b/>
      <i/>
      <u/>
      <sz val="10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20"/>
      <name val="Verdana"/>
      <family val="2"/>
    </font>
    <font>
      <b/>
      <sz val="18"/>
      <name val="Verdana"/>
      <family val="2"/>
    </font>
    <font>
      <b/>
      <sz val="16"/>
      <name val="Verdana"/>
      <family val="2"/>
    </font>
    <font>
      <i/>
      <sz val="14"/>
      <name val="Verdana"/>
      <family val="2"/>
    </font>
    <font>
      <i/>
      <sz val="11"/>
      <name val="Verdana"/>
      <family val="2"/>
    </font>
    <font>
      <b/>
      <sz val="14"/>
      <name val="Verdana"/>
      <family val="2"/>
    </font>
    <font>
      <b/>
      <i/>
      <sz val="10"/>
      <name val="Verdana"/>
      <family val="2"/>
    </font>
    <font>
      <i/>
      <sz val="10"/>
      <name val="Verdana"/>
      <family val="2"/>
    </font>
    <font>
      <b/>
      <u val="double"/>
      <sz val="10"/>
      <name val="Verdana"/>
      <family val="2"/>
    </font>
    <font>
      <sz val="10"/>
      <color indexed="10"/>
      <name val="Verdana"/>
      <family val="2"/>
    </font>
    <font>
      <b/>
      <u/>
      <sz val="10"/>
      <name val="Verdana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trike/>
      <sz val="8"/>
      <name val="Verdana"/>
      <family val="2"/>
    </font>
    <font>
      <strike/>
      <sz val="9"/>
      <name val="Verdana"/>
      <family val="2"/>
    </font>
    <font>
      <sz val="10"/>
      <name val="MS Sans Serif"/>
      <family val="2"/>
    </font>
    <font>
      <b/>
      <sz val="12"/>
      <name val="New Century Schlbk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4"/>
      <name val="Tahoma"/>
      <family val="2"/>
    </font>
    <font>
      <sz val="12"/>
      <color rgb="FFFF0000"/>
      <name val="Tahoma"/>
      <family val="2"/>
    </font>
    <font>
      <b/>
      <sz val="14"/>
      <name val="Tahoma"/>
      <family val="2"/>
    </font>
    <font>
      <sz val="10"/>
      <color rgb="FFFF0000"/>
      <name val="Tahoma"/>
      <family val="2"/>
    </font>
    <font>
      <sz val="9"/>
      <name val="Tahoma"/>
      <family val="2"/>
    </font>
    <font>
      <sz val="14"/>
      <name val="Calibri"/>
      <family val="2"/>
      <scheme val="minor"/>
    </font>
    <font>
      <b/>
      <sz val="11"/>
      <color rgb="FFFF0000"/>
      <name val="Tahoma"/>
      <family val="2"/>
    </font>
    <font>
      <b/>
      <sz val="12"/>
      <color rgb="FFFF0000"/>
      <name val="Tahoma"/>
      <family val="2"/>
    </font>
    <font>
      <b/>
      <i/>
      <sz val="12"/>
      <color rgb="FFFF0000"/>
      <name val="Tahoma"/>
      <family val="2"/>
    </font>
    <font>
      <strike/>
      <sz val="10"/>
      <name val="Tahoma"/>
      <family val="2"/>
    </font>
    <font>
      <b/>
      <sz val="18"/>
      <name val="Tahoma"/>
      <family val="2"/>
    </font>
    <font>
      <sz val="10"/>
      <name val="Arial"/>
      <family val="2"/>
    </font>
    <font>
      <sz val="10"/>
      <name val="Arial"/>
      <family val="2"/>
    </font>
    <font>
      <i/>
      <sz val="8"/>
      <name val="Verdana"/>
      <family val="2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34"/>
      </patternFill>
    </fill>
    <fill>
      <patternFill patternType="solid">
        <fgColor indexed="8"/>
        <bgColor indexed="58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41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</borders>
  <cellStyleXfs count="266">
    <xf numFmtId="0" fontId="0" fillId="0" borderId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8" borderId="0" applyNumberFormat="0" applyBorder="0" applyAlignment="0" applyProtection="0"/>
    <xf numFmtId="0" fontId="49" fillId="7" borderId="0" applyNumberFormat="0" applyBorder="0" applyAlignment="0" applyProtection="0"/>
    <xf numFmtId="0" fontId="49" fillId="10" borderId="0" applyNumberFormat="0" applyBorder="0" applyAlignment="0" applyProtection="0"/>
    <xf numFmtId="0" fontId="49" fillId="13" borderId="0" applyNumberFormat="0" applyBorder="0" applyAlignment="0" applyProtection="0"/>
    <xf numFmtId="0" fontId="4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6" borderId="0" applyNumberFormat="0" applyBorder="0" applyAlignment="0" applyProtection="0"/>
    <xf numFmtId="0" fontId="49" fillId="13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9" borderId="0" applyNumberFormat="0" applyBorder="0" applyAlignment="0" applyProtection="0"/>
    <xf numFmtId="0" fontId="49" fillId="17" borderId="0" applyNumberFormat="0" applyBorder="0" applyAlignment="0" applyProtection="0"/>
    <xf numFmtId="0" fontId="49" fillId="16" borderId="0" applyNumberFormat="0" applyBorder="0" applyAlignment="0" applyProtection="0"/>
    <xf numFmtId="0" fontId="49" fillId="13" borderId="0" applyNumberFormat="0" applyBorder="0" applyAlignment="0" applyProtection="0"/>
    <xf numFmtId="0" fontId="4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5" borderId="0" applyNumberFormat="0" applyBorder="0" applyAlignment="0" applyProtection="0"/>
    <xf numFmtId="0" fontId="14" fillId="4" borderId="0" applyNumberFormat="0" applyBorder="0" applyAlignment="0" applyProtection="0"/>
    <xf numFmtId="0" fontId="5" fillId="16" borderId="1" applyNumberFormat="0" applyAlignment="0" applyProtection="0"/>
    <xf numFmtId="0" fontId="7" fillId="26" borderId="2" applyNumberFormat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66" fontId="37" fillId="0" borderId="0" applyFill="0" applyBorder="0" applyAlignment="0" applyProtection="0"/>
    <xf numFmtId="167" fontId="37" fillId="0" borderId="0" applyFill="0" applyBorder="0" applyAlignment="0" applyProtection="0"/>
    <xf numFmtId="168" fontId="37" fillId="0" borderId="0" applyFill="0" applyBorder="0" applyAlignment="0" applyProtection="0"/>
    <xf numFmtId="168" fontId="37" fillId="0" borderId="0" applyFill="0" applyBorder="0" applyAlignment="0" applyProtection="0"/>
    <xf numFmtId="169" fontId="37" fillId="0" borderId="0" applyFill="0" applyBorder="0" applyAlignment="0" applyProtection="0"/>
    <xf numFmtId="169" fontId="37" fillId="0" borderId="0" applyFill="0" applyBorder="0" applyAlignment="0" applyProtection="0"/>
    <xf numFmtId="169" fontId="37" fillId="0" borderId="0" applyFill="0" applyBorder="0" applyAlignment="0" applyProtection="0"/>
    <xf numFmtId="44" fontId="37" fillId="0" borderId="0" applyFont="0" applyFill="0" applyBorder="0" applyAlignment="0" applyProtection="0"/>
    <xf numFmtId="170" fontId="37" fillId="0" borderId="0" applyFill="0" applyBorder="0" applyAlignment="0" applyProtection="0"/>
    <xf numFmtId="0" fontId="12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2" fillId="0" borderId="0" applyNumberFormat="0" applyFill="0" applyBorder="0" applyAlignment="0" applyProtection="0"/>
    <xf numFmtId="166" fontId="37" fillId="0" borderId="0" applyFill="0" applyBorder="0" applyAlignment="0" applyProtection="0"/>
    <xf numFmtId="166" fontId="37" fillId="0" borderId="0" applyFill="0" applyBorder="0" applyAlignment="0" applyProtection="0"/>
    <xf numFmtId="165" fontId="37" fillId="0" borderId="0" applyFont="0" applyFill="0" applyBorder="0" applyAlignment="0" applyProtection="0"/>
    <xf numFmtId="0" fontId="6" fillId="0" borderId="6" applyNumberFormat="0" applyFill="0" applyAlignment="0" applyProtection="0"/>
    <xf numFmtId="168" fontId="37" fillId="0" borderId="0" applyFill="0" applyBorder="0" applyAlignment="0" applyProtection="0"/>
    <xf numFmtId="168" fontId="37" fillId="0" borderId="0" applyFill="0" applyBorder="0" applyAlignment="0" applyProtection="0"/>
    <xf numFmtId="41" fontId="37" fillId="0" borderId="0" applyFont="0" applyFill="0" applyBorder="0" applyAlignment="0" applyProtection="0"/>
    <xf numFmtId="41" fontId="3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37" fillId="0" borderId="0" applyFill="0" applyBorder="0" applyAlignment="0" applyProtection="0"/>
    <xf numFmtId="43" fontId="37" fillId="0" borderId="0" applyFont="0" applyFill="0" applyBorder="0" applyAlignment="0" applyProtection="0"/>
    <xf numFmtId="175" fontId="9" fillId="0" borderId="0" applyFont="0" applyFill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37" fillId="0" borderId="0"/>
    <xf numFmtId="0" fontId="58" fillId="0" borderId="0"/>
    <xf numFmtId="0" fontId="53" fillId="0" borderId="0"/>
    <xf numFmtId="0" fontId="60" fillId="0" borderId="0"/>
    <xf numFmtId="0" fontId="37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10" borderId="7" applyNumberFormat="0" applyFont="0" applyAlignment="0" applyProtection="0"/>
    <xf numFmtId="0" fontId="37" fillId="10" borderId="7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ill="0" applyBorder="0" applyAlignment="0" applyProtection="0"/>
    <xf numFmtId="9" fontId="37" fillId="0" borderId="0" applyFill="0" applyBorder="0" applyAlignment="0" applyProtection="0"/>
    <xf numFmtId="0" fontId="37" fillId="0" borderId="0"/>
    <xf numFmtId="0" fontId="10" fillId="0" borderId="0"/>
    <xf numFmtId="0" fontId="54" fillId="0" borderId="0" applyNumberFormat="0" applyFill="0" applyBorder="0" applyAlignment="0" applyProtection="0"/>
    <xf numFmtId="171" fontId="59" fillId="0" borderId="0">
      <alignment horizontal="left"/>
    </xf>
    <xf numFmtId="171" fontId="13" fillId="0" borderId="0">
      <alignment horizontal="left"/>
    </xf>
    <xf numFmtId="0" fontId="55" fillId="0" borderId="8" applyNumberFormat="0" applyFill="0" applyAlignment="0" applyProtection="0"/>
    <xf numFmtId="0" fontId="15" fillId="27" borderId="0" applyNumberFormat="0" applyBorder="0" applyAlignment="0" applyProtection="0"/>
    <xf numFmtId="181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0" fontId="37" fillId="0" borderId="0"/>
    <xf numFmtId="0" fontId="49" fillId="0" borderId="0"/>
    <xf numFmtId="0" fontId="3" fillId="0" borderId="0"/>
    <xf numFmtId="166" fontId="3" fillId="0" borderId="0" applyFill="0" applyBorder="0" applyAlignment="0" applyProtection="0"/>
    <xf numFmtId="0" fontId="61" fillId="0" borderId="0"/>
    <xf numFmtId="166" fontId="3" fillId="0" borderId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17" borderId="0" applyNumberFormat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10" borderId="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3" fillId="0" borderId="0"/>
    <xf numFmtId="0" fontId="63" fillId="2" borderId="0" applyNumberFormat="0" applyBorder="0" applyAlignment="0" applyProtection="0"/>
    <xf numFmtId="0" fontId="63" fillId="38" borderId="0" applyNumberFormat="0" applyBorder="0" applyAlignment="0" applyProtection="0"/>
    <xf numFmtId="0" fontId="63" fillId="39" borderId="0" applyNumberFormat="0" applyBorder="0" applyAlignment="0" applyProtection="0"/>
    <xf numFmtId="0" fontId="63" fillId="2" borderId="0" applyNumberFormat="0" applyBorder="0" applyAlignment="0" applyProtection="0"/>
    <xf numFmtId="0" fontId="63" fillId="40" borderId="0" applyNumberFormat="0" applyBorder="0" applyAlignment="0" applyProtection="0"/>
    <xf numFmtId="0" fontId="63" fillId="38" borderId="0" applyNumberFormat="0" applyBorder="0" applyAlignment="0" applyProtection="0"/>
    <xf numFmtId="0" fontId="63" fillId="11" borderId="0" applyNumberFormat="0" applyBorder="0" applyAlignment="0" applyProtection="0"/>
    <xf numFmtId="0" fontId="63" fillId="41" borderId="0" applyNumberFormat="0" applyBorder="0" applyAlignment="0" applyProtection="0"/>
    <xf numFmtId="0" fontId="63" fillId="12" borderId="0" applyNumberFormat="0" applyBorder="0" applyAlignment="0" applyProtection="0"/>
    <xf numFmtId="0" fontId="63" fillId="11" borderId="0" applyNumberFormat="0" applyBorder="0" applyAlignment="0" applyProtection="0"/>
    <xf numFmtId="0" fontId="63" fillId="42" borderId="0" applyNumberFormat="0" applyBorder="0" applyAlignment="0" applyProtection="0"/>
    <xf numFmtId="0" fontId="63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4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43" borderId="0" applyNumberFormat="0" applyBorder="0" applyAlignment="0" applyProtection="0"/>
    <xf numFmtId="0" fontId="4" fillId="38" borderId="0" applyNumberFormat="0" applyBorder="0" applyAlignment="0" applyProtection="0"/>
    <xf numFmtId="0" fontId="5" fillId="2" borderId="1" applyNumberFormat="0" applyAlignment="0" applyProtection="0"/>
    <xf numFmtId="0" fontId="6" fillId="0" borderId="6" applyNumberFormat="0" applyFill="0" applyAlignment="0" applyProtection="0"/>
    <xf numFmtId="0" fontId="7" fillId="44" borderId="2" applyNumberFormat="0" applyAlignment="0" applyProtection="0"/>
    <xf numFmtId="0" fontId="4" fillId="43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3" borderId="0" applyNumberFormat="0" applyBorder="0" applyAlignment="0" applyProtection="0"/>
    <xf numFmtId="0" fontId="4" fillId="48" borderId="0" applyNumberFormat="0" applyBorder="0" applyAlignment="0" applyProtection="0"/>
    <xf numFmtId="43" fontId="3" fillId="0" borderId="0" applyFont="0" applyFill="0" applyBorder="0" applyAlignment="0" applyProtection="0"/>
    <xf numFmtId="0" fontId="64" fillId="38" borderId="1" applyNumberFormat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9" fillId="0" borderId="0"/>
    <xf numFmtId="0" fontId="62" fillId="0" borderId="0"/>
    <xf numFmtId="0" fontId="3" fillId="39" borderId="7" applyNumberFormat="0" applyAlignment="0" applyProtection="0"/>
    <xf numFmtId="0" fontId="62" fillId="10" borderId="7" applyNumberFormat="0" applyFont="0" applyAlignment="0" applyProtection="0"/>
    <xf numFmtId="0" fontId="65" fillId="11" borderId="101" applyNumberFormat="0" applyAlignment="0" applyProtection="0"/>
    <xf numFmtId="0" fontId="62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71" fontId="59" fillId="0" borderId="0">
      <alignment horizontal="left"/>
    </xf>
    <xf numFmtId="0" fontId="66" fillId="0" borderId="102" applyNumberFormat="0" applyFill="0" applyAlignment="0" applyProtection="0"/>
    <xf numFmtId="0" fontId="67" fillId="0" borderId="4" applyNumberFormat="0" applyFill="0" applyAlignment="0" applyProtection="0"/>
    <xf numFmtId="0" fontId="68" fillId="0" borderId="103" applyNumberFormat="0" applyFill="0" applyAlignment="0" applyProtection="0"/>
    <xf numFmtId="0" fontId="68" fillId="0" borderId="0" applyNumberFormat="0" applyFill="0" applyBorder="0" applyAlignment="0" applyProtection="0"/>
    <xf numFmtId="0" fontId="65" fillId="0" borderId="104" applyNumberFormat="0" applyFill="0" applyAlignment="0" applyProtection="0"/>
    <xf numFmtId="171" fontId="13" fillId="0" borderId="0">
      <alignment horizontal="left"/>
    </xf>
    <xf numFmtId="0" fontId="14" fillId="49" borderId="0" applyNumberFormat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12" borderId="0" applyNumberFormat="0" applyBorder="0" applyAlignment="0" applyProtection="0"/>
    <xf numFmtId="0" fontId="3" fillId="0" borderId="0"/>
    <xf numFmtId="0" fontId="80" fillId="0" borderId="0"/>
    <xf numFmtId="43" fontId="3" fillId="0" borderId="0" applyFont="0" applyFill="0" applyBorder="0" applyAlignment="0" applyProtection="0"/>
    <xf numFmtId="0" fontId="81" fillId="0" borderId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42">
    <xf numFmtId="0" fontId="0" fillId="0" borderId="0" xfId="0"/>
    <xf numFmtId="0" fontId="16" fillId="0" borderId="10" xfId="0" applyFont="1" applyBorder="1" applyAlignment="1">
      <alignment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4" fillId="0" borderId="0" xfId="87" applyFont="1" applyFill="1" applyAlignment="1">
      <alignment vertical="center"/>
    </xf>
    <xf numFmtId="0" fontId="27" fillId="0" borderId="0" xfId="87" applyFont="1" applyFill="1" applyAlignment="1">
      <alignment vertical="center"/>
    </xf>
    <xf numFmtId="0" fontId="27" fillId="0" borderId="0" xfId="87" applyFont="1" applyFill="1" applyAlignment="1">
      <alignment horizontal="center" vertical="center"/>
    </xf>
    <xf numFmtId="0" fontId="27" fillId="0" borderId="0" xfId="87" applyFont="1" applyFill="1" applyBorder="1" applyAlignment="1">
      <alignment horizontal="center" vertical="center"/>
    </xf>
    <xf numFmtId="0" fontId="27" fillId="0" borderId="0" xfId="87" applyFont="1" applyFill="1" applyBorder="1" applyAlignment="1">
      <alignment horizontal="left" vertical="center"/>
    </xf>
    <xf numFmtId="0" fontId="24" fillId="0" borderId="0" xfId="87" applyFont="1" applyFill="1" applyBorder="1" applyAlignment="1">
      <alignment vertical="center"/>
    </xf>
    <xf numFmtId="0" fontId="27" fillId="0" borderId="0" xfId="87" applyFont="1" applyFill="1" applyBorder="1" applyAlignment="1">
      <alignment vertical="center"/>
    </xf>
    <xf numFmtId="0" fontId="21" fillId="28" borderId="0" xfId="84" applyFont="1" applyFill="1"/>
    <xf numFmtId="0" fontId="38" fillId="28" borderId="0" xfId="84" applyFont="1" applyFill="1" applyAlignment="1">
      <alignment vertical="center"/>
    </xf>
    <xf numFmtId="0" fontId="21" fillId="28" borderId="0" xfId="84" applyFont="1" applyFill="1" applyAlignment="1">
      <alignment horizontal="center" vertical="center"/>
    </xf>
    <xf numFmtId="0" fontId="21" fillId="28" borderId="0" xfId="85" applyFont="1" applyFill="1" applyAlignment="1">
      <alignment vertical="center"/>
    </xf>
    <xf numFmtId="0" fontId="39" fillId="28" borderId="12" xfId="85" applyFont="1" applyFill="1" applyBorder="1" applyAlignment="1">
      <alignment horizontal="centerContinuous" vertical="center"/>
    </xf>
    <xf numFmtId="0" fontId="40" fillId="28" borderId="13" xfId="85" applyFont="1" applyFill="1" applyBorder="1" applyAlignment="1">
      <alignment horizontal="centerContinuous" vertical="center"/>
    </xf>
    <xf numFmtId="0" fontId="40" fillId="28" borderId="15" xfId="85" applyFont="1" applyFill="1" applyBorder="1" applyAlignment="1">
      <alignment horizontal="centerContinuous" vertical="center"/>
    </xf>
    <xf numFmtId="0" fontId="40" fillId="28" borderId="16" xfId="85" applyFont="1" applyFill="1" applyBorder="1" applyAlignment="1">
      <alignment horizontal="centerContinuous" vertical="center"/>
    </xf>
    <xf numFmtId="0" fontId="21" fillId="28" borderId="0" xfId="85" applyFont="1" applyFill="1"/>
    <xf numFmtId="0" fontId="41" fillId="28" borderId="0" xfId="85" applyFont="1" applyFill="1" applyAlignment="1">
      <alignment horizontal="center" vertical="center"/>
    </xf>
    <xf numFmtId="0" fontId="42" fillId="28" borderId="0" xfId="85" applyFont="1" applyFill="1" applyAlignment="1">
      <alignment horizontal="center" vertical="center"/>
    </xf>
    <xf numFmtId="0" fontId="43" fillId="28" borderId="18" xfId="47" applyNumberFormat="1" applyFont="1" applyFill="1" applyBorder="1" applyAlignment="1">
      <alignment horizontal="centerContinuous" vertical="center" wrapText="1"/>
    </xf>
    <xf numFmtId="0" fontId="43" fillId="28" borderId="19" xfId="47" applyNumberFormat="1" applyFont="1" applyFill="1" applyBorder="1" applyAlignment="1">
      <alignment horizontal="centerContinuous" vertical="center" wrapText="1"/>
    </xf>
    <xf numFmtId="0" fontId="43" fillId="28" borderId="20" xfId="47" applyNumberFormat="1" applyFont="1" applyFill="1" applyBorder="1" applyAlignment="1">
      <alignment horizontal="centerContinuous" vertical="center" wrapText="1"/>
    </xf>
    <xf numFmtId="4" fontId="22" fillId="28" borderId="13" xfId="71" applyNumberFormat="1" applyFont="1" applyFill="1" applyBorder="1" applyAlignment="1">
      <alignment horizontal="centerContinuous" vertical="center" wrapText="1"/>
    </xf>
    <xf numFmtId="4" fontId="22" fillId="28" borderId="22" xfId="71" applyNumberFormat="1" applyFont="1" applyFill="1" applyBorder="1" applyAlignment="1">
      <alignment horizontal="centerContinuous" vertical="center" wrapText="1"/>
    </xf>
    <xf numFmtId="0" fontId="43" fillId="28" borderId="23" xfId="47" applyNumberFormat="1" applyFont="1" applyFill="1" applyBorder="1" applyAlignment="1">
      <alignment horizontal="centerContinuous" vertical="center" wrapText="1"/>
    </xf>
    <xf numFmtId="0" fontId="43" fillId="28" borderId="24" xfId="47" applyNumberFormat="1" applyFont="1" applyFill="1" applyBorder="1" applyAlignment="1">
      <alignment horizontal="centerContinuous" vertical="center" wrapText="1"/>
    </xf>
    <xf numFmtId="0" fontId="43" fillId="28" borderId="25" xfId="47" applyNumberFormat="1" applyFont="1" applyFill="1" applyBorder="1" applyAlignment="1">
      <alignment horizontal="centerContinuous" vertical="center" wrapText="1"/>
    </xf>
    <xf numFmtId="1" fontId="22" fillId="28" borderId="26" xfId="71" applyNumberFormat="1" applyFont="1" applyFill="1" applyBorder="1" applyAlignment="1">
      <alignment horizontal="centerContinuous" vertical="top" wrapText="1"/>
    </xf>
    <xf numFmtId="4" fontId="44" fillId="28" borderId="27" xfId="71" applyNumberFormat="1" applyFont="1" applyFill="1" applyBorder="1" applyAlignment="1">
      <alignment horizontal="center" vertical="center" wrapText="1"/>
    </xf>
    <xf numFmtId="4" fontId="44" fillId="28" borderId="28" xfId="71" applyNumberFormat="1" applyFont="1" applyFill="1" applyBorder="1" applyAlignment="1">
      <alignment horizontal="center" vertical="center" wrapText="1"/>
    </xf>
    <xf numFmtId="0" fontId="23" fillId="28" borderId="0" xfId="85" applyFont="1" applyFill="1" applyAlignment="1">
      <alignment vertical="center"/>
    </xf>
    <xf numFmtId="0" fontId="21" fillId="0" borderId="0" xfId="85" applyFont="1" applyFill="1" applyAlignment="1">
      <alignment vertical="center"/>
    </xf>
    <xf numFmtId="0" fontId="23" fillId="28" borderId="0" xfId="85" applyFont="1" applyFill="1" applyBorder="1" applyAlignment="1">
      <alignment vertical="center"/>
    </xf>
    <xf numFmtId="49" fontId="22" fillId="28" borderId="0" xfId="85" applyNumberFormat="1" applyFont="1" applyFill="1" applyAlignment="1">
      <alignment horizontal="center" vertical="center"/>
    </xf>
    <xf numFmtId="49" fontId="10" fillId="28" borderId="0" xfId="85" applyNumberFormat="1" applyFont="1" applyFill="1" applyAlignment="1">
      <alignment horizontal="center" vertical="center"/>
    </xf>
    <xf numFmtId="49" fontId="10" fillId="28" borderId="0" xfId="85" applyNumberFormat="1" applyFont="1" applyFill="1" applyAlignment="1">
      <alignment vertical="center"/>
    </xf>
    <xf numFmtId="174" fontId="10" fillId="28" borderId="0" xfId="72" applyNumberFormat="1" applyFont="1" applyFill="1" applyAlignment="1">
      <alignment vertical="center"/>
    </xf>
    <xf numFmtId="174" fontId="22" fillId="28" borderId="0" xfId="85" applyNumberFormat="1" applyFont="1" applyFill="1" applyAlignment="1">
      <alignment vertical="center"/>
    </xf>
    <xf numFmtId="176" fontId="22" fillId="28" borderId="0" xfId="91" applyNumberFormat="1" applyFont="1" applyFill="1" applyAlignment="1">
      <alignment vertical="center"/>
    </xf>
    <xf numFmtId="0" fontId="23" fillId="28" borderId="0" xfId="84" applyFont="1" applyFill="1" applyAlignment="1">
      <alignment horizontal="center" vertical="center"/>
    </xf>
    <xf numFmtId="177" fontId="21" fillId="28" borderId="0" xfId="72" applyNumberFormat="1" applyFont="1" applyFill="1"/>
    <xf numFmtId="49" fontId="23" fillId="28" borderId="0" xfId="85" applyNumberFormat="1" applyFont="1" applyFill="1" applyAlignment="1">
      <alignment horizontal="center" vertical="center"/>
    </xf>
    <xf numFmtId="49" fontId="21" fillId="28" borderId="0" xfId="85" applyNumberFormat="1" applyFont="1" applyFill="1" applyAlignment="1">
      <alignment horizontal="center" vertical="center"/>
    </xf>
    <xf numFmtId="49" fontId="21" fillId="28" borderId="0" xfId="85" applyNumberFormat="1" applyFont="1" applyFill="1"/>
    <xf numFmtId="0" fontId="21" fillId="28" borderId="0" xfId="85" applyFont="1" applyFill="1" applyAlignment="1">
      <alignment horizontal="center" vertical="center"/>
    </xf>
    <xf numFmtId="0" fontId="23" fillId="28" borderId="0" xfId="85" applyFont="1" applyFill="1" applyAlignment="1">
      <alignment horizontal="center" vertical="center"/>
    </xf>
    <xf numFmtId="0" fontId="10" fillId="0" borderId="0" xfId="83" applyFont="1" applyFill="1" applyBorder="1" applyAlignment="1">
      <alignment vertical="center"/>
    </xf>
    <xf numFmtId="0" fontId="10" fillId="0" borderId="0" xfId="83" applyFont="1" applyBorder="1" applyAlignment="1">
      <alignment vertical="center"/>
    </xf>
    <xf numFmtId="0" fontId="22" fillId="0" borderId="0" xfId="83" applyFont="1" applyFill="1" applyBorder="1" applyAlignment="1">
      <alignment vertical="center"/>
    </xf>
    <xf numFmtId="4" fontId="16" fillId="0" borderId="0" xfId="83" applyNumberFormat="1" applyFont="1" applyBorder="1" applyAlignment="1">
      <alignment vertical="center" wrapText="1"/>
    </xf>
    <xf numFmtId="0" fontId="16" fillId="0" borderId="0" xfId="83" applyFont="1" applyBorder="1" applyAlignment="1">
      <alignment horizontal="center" vertical="center" wrapText="1"/>
    </xf>
    <xf numFmtId="0" fontId="16" fillId="0" borderId="0" xfId="83" applyFont="1" applyBorder="1" applyAlignment="1">
      <alignment vertical="center" wrapText="1"/>
    </xf>
    <xf numFmtId="4" fontId="18" fillId="0" borderId="0" xfId="83" applyNumberFormat="1" applyFont="1" applyBorder="1" applyAlignment="1">
      <alignment vertical="center" wrapText="1"/>
    </xf>
    <xf numFmtId="43" fontId="10" fillId="0" borderId="0" xfId="83" applyNumberFormat="1" applyFont="1" applyFill="1" applyBorder="1" applyAlignment="1">
      <alignment vertical="center"/>
    </xf>
    <xf numFmtId="0" fontId="16" fillId="0" borderId="32" xfId="83" applyFont="1" applyFill="1" applyBorder="1" applyAlignment="1">
      <alignment horizontal="center" vertical="center" wrapText="1"/>
    </xf>
    <xf numFmtId="0" fontId="18" fillId="31" borderId="36" xfId="83" applyFont="1" applyFill="1" applyBorder="1" applyAlignment="1">
      <alignment horizontal="center" vertical="center" wrapText="1"/>
    </xf>
    <xf numFmtId="0" fontId="18" fillId="31" borderId="37" xfId="83" applyFont="1" applyFill="1" applyBorder="1" applyAlignment="1">
      <alignment horizontal="center" vertical="center" wrapText="1"/>
    </xf>
    <xf numFmtId="3" fontId="16" fillId="32" borderId="9" xfId="0" applyNumberFormat="1" applyFont="1" applyFill="1" applyBorder="1" applyAlignment="1">
      <alignment horizontal="center" vertical="center" wrapText="1"/>
    </xf>
    <xf numFmtId="43" fontId="10" fillId="0" borderId="30" xfId="83" applyNumberFormat="1" applyFont="1" applyFill="1" applyBorder="1" applyAlignment="1">
      <alignment vertical="center"/>
    </xf>
    <xf numFmtId="178" fontId="10" fillId="0" borderId="38" xfId="83" applyNumberFormat="1" applyFont="1" applyFill="1" applyBorder="1" applyAlignment="1">
      <alignment vertical="center"/>
    </xf>
    <xf numFmtId="178" fontId="22" fillId="0" borderId="38" xfId="83" applyNumberFormat="1" applyFont="1" applyFill="1" applyBorder="1" applyAlignment="1">
      <alignment vertical="center"/>
    </xf>
    <xf numFmtId="178" fontId="10" fillId="0" borderId="39" xfId="83" applyNumberFormat="1" applyFont="1" applyFill="1" applyBorder="1" applyAlignment="1">
      <alignment vertical="center"/>
    </xf>
    <xf numFmtId="0" fontId="18" fillId="0" borderId="40" xfId="83" applyFont="1" applyFill="1" applyBorder="1" applyAlignment="1">
      <alignment horizontal="center" vertical="center" wrapText="1"/>
    </xf>
    <xf numFmtId="0" fontId="23" fillId="34" borderId="32" xfId="83" applyFont="1" applyFill="1" applyBorder="1" applyAlignment="1">
      <alignment horizontal="center" vertical="center" wrapText="1"/>
    </xf>
    <xf numFmtId="4" fontId="21" fillId="0" borderId="40" xfId="83" applyNumberFormat="1" applyFont="1" applyFill="1" applyBorder="1" applyAlignment="1">
      <alignment vertical="center" wrapText="1"/>
    </xf>
    <xf numFmtId="0" fontId="21" fillId="0" borderId="0" xfId="83" applyFont="1" applyFill="1" applyBorder="1" applyAlignment="1">
      <alignment vertical="center"/>
    </xf>
    <xf numFmtId="49" fontId="16" fillId="0" borderId="41" xfId="83" applyNumberFormat="1" applyFont="1" applyFill="1" applyBorder="1" applyAlignment="1">
      <alignment horizontal="center" vertical="center" wrapText="1"/>
    </xf>
    <xf numFmtId="49" fontId="16" fillId="0" borderId="42" xfId="83" applyNumberFormat="1" applyFont="1" applyFill="1" applyBorder="1" applyAlignment="1">
      <alignment horizontal="center" vertical="center" wrapText="1"/>
    </xf>
    <xf numFmtId="0" fontId="16" fillId="0" borderId="42" xfId="83" applyFont="1" applyFill="1" applyBorder="1" applyAlignment="1">
      <alignment vertical="center" wrapText="1"/>
    </xf>
    <xf numFmtId="0" fontId="16" fillId="0" borderId="42" xfId="83" applyFont="1" applyFill="1" applyBorder="1" applyAlignment="1">
      <alignment horizontal="left" vertical="center" wrapText="1"/>
    </xf>
    <xf numFmtId="4" fontId="18" fillId="0" borderId="42" xfId="83" applyNumberFormat="1" applyFont="1" applyBorder="1" applyAlignment="1">
      <alignment vertical="center" wrapText="1"/>
    </xf>
    <xf numFmtId="4" fontId="16" fillId="0" borderId="43" xfId="83" applyNumberFormat="1" applyFont="1" applyBorder="1" applyAlignment="1">
      <alignment vertical="center" wrapText="1"/>
    </xf>
    <xf numFmtId="43" fontId="10" fillId="0" borderId="41" xfId="83" applyNumberFormat="1" applyFont="1" applyFill="1" applyBorder="1" applyAlignment="1">
      <alignment vertical="center"/>
    </xf>
    <xf numFmtId="178" fontId="10" fillId="0" borderId="44" xfId="83" applyNumberFormat="1" applyFont="1" applyFill="1" applyBorder="1" applyAlignment="1">
      <alignment vertical="center"/>
    </xf>
    <xf numFmtId="0" fontId="23" fillId="34" borderId="30" xfId="83" applyFont="1" applyFill="1" applyBorder="1" applyAlignment="1">
      <alignment horizontal="center" vertical="center" wrapText="1"/>
    </xf>
    <xf numFmtId="0" fontId="23" fillId="34" borderId="29" xfId="83" applyFont="1" applyFill="1" applyBorder="1" applyAlignment="1">
      <alignment horizontal="center" vertical="center" wrapText="1"/>
    </xf>
    <xf numFmtId="4" fontId="18" fillId="0" borderId="42" xfId="83" applyNumberFormat="1" applyFont="1" applyBorder="1" applyAlignment="1">
      <alignment horizontal="center" vertical="center" wrapText="1"/>
    </xf>
    <xf numFmtId="4" fontId="18" fillId="0" borderId="0" xfId="83" applyNumberFormat="1" applyFont="1" applyBorder="1" applyAlignment="1">
      <alignment horizontal="center" vertical="center" wrapText="1"/>
    </xf>
    <xf numFmtId="4" fontId="18" fillId="0" borderId="44" xfId="83" applyNumberFormat="1" applyFont="1" applyBorder="1" applyAlignment="1">
      <alignment horizontal="center" vertical="center" wrapText="1"/>
    </xf>
    <xf numFmtId="0" fontId="16" fillId="32" borderId="45" xfId="0" applyFont="1" applyFill="1" applyBorder="1" applyAlignment="1">
      <alignment horizontal="center" vertical="center" wrapText="1"/>
    </xf>
    <xf numFmtId="0" fontId="16" fillId="32" borderId="46" xfId="0" applyFont="1" applyFill="1" applyBorder="1" applyAlignment="1">
      <alignment horizontal="center" vertical="center" wrapText="1"/>
    </xf>
    <xf numFmtId="0" fontId="16" fillId="32" borderId="47" xfId="0" applyFont="1" applyFill="1" applyBorder="1" applyAlignment="1">
      <alignment horizontal="center" vertical="center" wrapText="1"/>
    </xf>
    <xf numFmtId="0" fontId="16" fillId="32" borderId="34" xfId="0" applyFont="1" applyFill="1" applyBorder="1" applyAlignment="1">
      <alignment horizontal="center" vertical="center" wrapText="1"/>
    </xf>
    <xf numFmtId="0" fontId="16" fillId="32" borderId="35" xfId="0" applyFont="1" applyFill="1" applyBorder="1" applyAlignment="1">
      <alignment horizontal="center" vertical="center" wrapText="1"/>
    </xf>
    <xf numFmtId="0" fontId="16" fillId="32" borderId="39" xfId="0" applyFont="1" applyFill="1" applyBorder="1" applyAlignment="1">
      <alignment horizontal="center" vertical="center" wrapText="1"/>
    </xf>
    <xf numFmtId="49" fontId="21" fillId="28" borderId="0" xfId="85" applyNumberFormat="1" applyFont="1" applyFill="1" applyAlignment="1">
      <alignment vertical="center"/>
    </xf>
    <xf numFmtId="174" fontId="21" fillId="28" borderId="0" xfId="72" applyNumberFormat="1" applyFont="1" applyFill="1" applyAlignment="1">
      <alignment vertical="center"/>
    </xf>
    <xf numFmtId="174" fontId="23" fillId="28" borderId="0" xfId="85" applyNumberFormat="1" applyFont="1" applyFill="1" applyAlignment="1">
      <alignment vertical="center"/>
    </xf>
    <xf numFmtId="176" fontId="23" fillId="28" borderId="0" xfId="91" applyNumberFormat="1" applyFont="1" applyFill="1" applyAlignment="1">
      <alignment vertical="center"/>
    </xf>
    <xf numFmtId="0" fontId="16" fillId="0" borderId="49" xfId="0" applyFont="1" applyBorder="1" applyAlignment="1">
      <alignment horizontal="left" wrapText="1"/>
    </xf>
    <xf numFmtId="0" fontId="16" fillId="0" borderId="50" xfId="83" applyFont="1" applyBorder="1" applyAlignment="1">
      <alignment wrapText="1"/>
    </xf>
    <xf numFmtId="4" fontId="18" fillId="0" borderId="50" xfId="83" applyNumberFormat="1" applyFont="1" applyBorder="1" applyAlignment="1">
      <alignment horizontal="center" wrapText="1"/>
    </xf>
    <xf numFmtId="4" fontId="18" fillId="0" borderId="51" xfId="83" applyNumberFormat="1" applyFont="1" applyBorder="1" applyAlignment="1">
      <alignment horizontal="center" wrapText="1"/>
    </xf>
    <xf numFmtId="0" fontId="16" fillId="0" borderId="30" xfId="0" applyFont="1" applyBorder="1" applyAlignment="1">
      <alignment horizontal="left" wrapText="1"/>
    </xf>
    <xf numFmtId="0" fontId="16" fillId="0" borderId="29" xfId="83" applyFont="1" applyBorder="1" applyAlignment="1">
      <alignment wrapText="1"/>
    </xf>
    <xf numFmtId="4" fontId="18" fillId="0" borderId="29" xfId="83" applyNumberFormat="1" applyFont="1" applyBorder="1" applyAlignment="1">
      <alignment horizontal="center" wrapText="1"/>
    </xf>
    <xf numFmtId="4" fontId="18" fillId="0" borderId="38" xfId="83" applyNumberFormat="1" applyFont="1" applyBorder="1" applyAlignment="1">
      <alignment horizontal="center" wrapText="1"/>
    </xf>
    <xf numFmtId="0" fontId="16" fillId="0" borderId="34" xfId="0" applyFont="1" applyBorder="1" applyAlignment="1">
      <alignment horizontal="left" wrapText="1"/>
    </xf>
    <xf numFmtId="0" fontId="16" fillId="0" borderId="35" xfId="83" applyFont="1" applyBorder="1" applyAlignment="1">
      <alignment wrapText="1"/>
    </xf>
    <xf numFmtId="4" fontId="18" fillId="0" borderId="35" xfId="83" applyNumberFormat="1" applyFont="1" applyBorder="1" applyAlignment="1">
      <alignment horizontal="center" wrapText="1"/>
    </xf>
    <xf numFmtId="4" fontId="18" fillId="0" borderId="39" xfId="83" applyNumberFormat="1" applyFont="1" applyBorder="1" applyAlignment="1">
      <alignment horizontal="center" wrapText="1"/>
    </xf>
    <xf numFmtId="43" fontId="10" fillId="0" borderId="50" xfId="83" applyNumberFormat="1" applyFont="1" applyFill="1" applyBorder="1" applyAlignment="1"/>
    <xf numFmtId="43" fontId="10" fillId="0" borderId="29" xfId="83" applyNumberFormat="1" applyFont="1" applyFill="1" applyBorder="1" applyAlignment="1"/>
    <xf numFmtId="43" fontId="10" fillId="0" borderId="35" xfId="83" applyNumberFormat="1" applyFont="1" applyFill="1" applyBorder="1" applyAlignment="1"/>
    <xf numFmtId="178" fontId="10" fillId="0" borderId="51" xfId="83" applyNumberFormat="1" applyFont="1" applyFill="1" applyBorder="1" applyAlignment="1"/>
    <xf numFmtId="178" fontId="10" fillId="0" borderId="38" xfId="83" applyNumberFormat="1" applyFont="1" applyFill="1" applyBorder="1" applyAlignment="1"/>
    <xf numFmtId="178" fontId="10" fillId="0" borderId="39" xfId="83" applyNumberFormat="1" applyFont="1" applyFill="1" applyBorder="1" applyAlignment="1"/>
    <xf numFmtId="0" fontId="21" fillId="28" borderId="0" xfId="85" applyFont="1" applyFill="1" applyAlignment="1">
      <alignment vertical="top"/>
    </xf>
    <xf numFmtId="173" fontId="22" fillId="28" borderId="52" xfId="47" applyFont="1" applyFill="1" applyBorder="1" applyAlignment="1">
      <alignment horizontal="left" vertical="top"/>
    </xf>
    <xf numFmtId="174" fontId="22" fillId="28" borderId="53" xfId="72" applyNumberFormat="1" applyFont="1" applyFill="1" applyBorder="1" applyAlignment="1">
      <alignment vertical="top"/>
    </xf>
    <xf numFmtId="174" fontId="22" fillId="28" borderId="53" xfId="75" applyNumberFormat="1" applyFont="1" applyFill="1" applyBorder="1" applyAlignment="1">
      <alignment horizontal="center" vertical="top"/>
    </xf>
    <xf numFmtId="176" fontId="22" fillId="28" borderId="54" xfId="91" applyNumberFormat="1" applyFont="1" applyFill="1" applyBorder="1" applyAlignment="1">
      <alignment horizontal="right" vertical="top"/>
    </xf>
    <xf numFmtId="0" fontId="23" fillId="28" borderId="0" xfId="85" applyFont="1" applyFill="1" applyAlignment="1">
      <alignment vertical="top"/>
    </xf>
    <xf numFmtId="49" fontId="22" fillId="28" borderId="55" xfId="47" applyNumberFormat="1" applyFont="1" applyFill="1" applyBorder="1" applyAlignment="1">
      <alignment horizontal="left" vertical="top"/>
    </xf>
    <xf numFmtId="49" fontId="22" fillId="28" borderId="0" xfId="47" applyNumberFormat="1" applyFont="1" applyFill="1" applyBorder="1" applyAlignment="1">
      <alignment horizontal="right" vertical="top"/>
    </xf>
    <xf numFmtId="43" fontId="22" fillId="28" borderId="56" xfId="72" applyNumberFormat="1" applyFont="1" applyFill="1" applyBorder="1" applyAlignment="1">
      <alignment vertical="top"/>
    </xf>
    <xf numFmtId="43" fontId="22" fillId="28" borderId="56" xfId="75" applyNumberFormat="1" applyFont="1" applyFill="1" applyBorder="1" applyAlignment="1">
      <alignment horizontal="center" vertical="top"/>
    </xf>
    <xf numFmtId="180" fontId="22" fillId="28" borderId="57" xfId="91" applyNumberFormat="1" applyFont="1" applyFill="1" applyBorder="1" applyAlignment="1">
      <alignment horizontal="right" vertical="top"/>
    </xf>
    <xf numFmtId="49" fontId="10" fillId="28" borderId="55" xfId="47" applyNumberFormat="1" applyFont="1" applyFill="1" applyBorder="1" applyAlignment="1">
      <alignment horizontal="left" vertical="top"/>
    </xf>
    <xf numFmtId="49" fontId="10" fillId="28" borderId="0" xfId="47" applyNumberFormat="1" applyFont="1" applyFill="1" applyBorder="1" applyAlignment="1">
      <alignment horizontal="right" vertical="top"/>
    </xf>
    <xf numFmtId="49" fontId="10" fillId="28" borderId="0" xfId="47" applyNumberFormat="1" applyFont="1" applyFill="1" applyBorder="1" applyAlignment="1">
      <alignment horizontal="left" vertical="top"/>
    </xf>
    <xf numFmtId="49" fontId="10" fillId="28" borderId="40" xfId="47" applyNumberFormat="1" applyFont="1" applyFill="1" applyBorder="1" applyAlignment="1">
      <alignment horizontal="left" vertical="top"/>
    </xf>
    <xf numFmtId="43" fontId="10" fillId="28" borderId="56" xfId="72" applyNumberFormat="1" applyFont="1" applyFill="1" applyBorder="1" applyAlignment="1">
      <alignment vertical="top"/>
    </xf>
    <xf numFmtId="43" fontId="10" fillId="28" borderId="56" xfId="75" applyNumberFormat="1" applyFont="1" applyFill="1" applyBorder="1" applyAlignment="1">
      <alignment horizontal="center" vertical="top"/>
    </xf>
    <xf numFmtId="180" fontId="10" fillId="28" borderId="57" xfId="91" applyNumberFormat="1" applyFont="1" applyFill="1" applyBorder="1" applyAlignment="1">
      <alignment horizontal="right" vertical="top"/>
    </xf>
    <xf numFmtId="49" fontId="10" fillId="0" borderId="55" xfId="47" applyNumberFormat="1" applyFont="1" applyFill="1" applyBorder="1" applyAlignment="1">
      <alignment horizontal="left" vertical="top"/>
    </xf>
    <xf numFmtId="49" fontId="10" fillId="0" borderId="0" xfId="47" applyNumberFormat="1" applyFont="1" applyFill="1" applyBorder="1" applyAlignment="1">
      <alignment horizontal="right" vertical="top"/>
    </xf>
    <xf numFmtId="49" fontId="10" fillId="0" borderId="0" xfId="47" applyNumberFormat="1" applyFont="1" applyFill="1" applyBorder="1" applyAlignment="1">
      <alignment horizontal="left" vertical="top"/>
    </xf>
    <xf numFmtId="49" fontId="45" fillId="0" borderId="0" xfId="47" applyNumberFormat="1" applyFont="1" applyFill="1" applyBorder="1" applyAlignment="1">
      <alignment horizontal="left" vertical="top"/>
    </xf>
    <xf numFmtId="43" fontId="45" fillId="0" borderId="40" xfId="63" applyNumberFormat="1" applyFont="1" applyFill="1" applyBorder="1" applyAlignment="1">
      <alignment horizontal="left" vertical="top"/>
    </xf>
    <xf numFmtId="0" fontId="21" fillId="0" borderId="0" xfId="85" applyFont="1" applyFill="1" applyAlignment="1">
      <alignment vertical="top"/>
    </xf>
    <xf numFmtId="49" fontId="45" fillId="0" borderId="40" xfId="47" applyNumberFormat="1" applyFont="1" applyFill="1" applyBorder="1" applyAlignment="1">
      <alignment horizontal="left" vertical="top" wrapText="1"/>
    </xf>
    <xf numFmtId="180" fontId="10" fillId="0" borderId="57" xfId="91" applyNumberFormat="1" applyFont="1" applyFill="1" applyBorder="1" applyAlignment="1">
      <alignment horizontal="right" vertical="top"/>
    </xf>
    <xf numFmtId="49" fontId="45" fillId="28" borderId="0" xfId="47" applyNumberFormat="1" applyFont="1" applyFill="1" applyBorder="1" applyAlignment="1">
      <alignment horizontal="left" vertical="top"/>
    </xf>
    <xf numFmtId="180" fontId="45" fillId="28" borderId="57" xfId="91" applyNumberFormat="1" applyFont="1" applyFill="1" applyBorder="1" applyAlignment="1">
      <alignment horizontal="right" vertical="top"/>
    </xf>
    <xf numFmtId="49" fontId="22" fillId="28" borderId="55" xfId="85" applyNumberFormat="1" applyFont="1" applyFill="1" applyBorder="1" applyAlignment="1">
      <alignment horizontal="center" vertical="top"/>
    </xf>
    <xf numFmtId="49" fontId="22" fillId="33" borderId="23" xfId="85" applyNumberFormat="1" applyFont="1" applyFill="1" applyBorder="1" applyAlignment="1">
      <alignment horizontal="center" vertical="top"/>
    </xf>
    <xf numFmtId="49" fontId="22" fillId="33" borderId="24" xfId="47" applyNumberFormat="1" applyFont="1" applyFill="1" applyBorder="1" applyAlignment="1">
      <alignment horizontal="left" vertical="top"/>
    </xf>
    <xf numFmtId="49" fontId="22" fillId="33" borderId="25" xfId="47" applyNumberFormat="1" applyFont="1" applyFill="1" applyBorder="1" applyAlignment="1">
      <alignment horizontal="left" vertical="top"/>
    </xf>
    <xf numFmtId="43" fontId="22" fillId="33" borderId="27" xfId="72" applyNumberFormat="1" applyFont="1" applyFill="1" applyBorder="1" applyAlignment="1">
      <alignment vertical="top"/>
    </xf>
    <xf numFmtId="43" fontId="22" fillId="33" borderId="27" xfId="75" applyNumberFormat="1" applyFont="1" applyFill="1" applyBorder="1" applyAlignment="1">
      <alignment horizontal="center" vertical="top"/>
    </xf>
    <xf numFmtId="180" fontId="22" fillId="33" borderId="28" xfId="91" applyNumberFormat="1" applyFont="1" applyFill="1" applyBorder="1" applyAlignment="1">
      <alignment horizontal="right" vertical="top"/>
    </xf>
    <xf numFmtId="49" fontId="10" fillId="28" borderId="55" xfId="85" applyNumberFormat="1" applyFont="1" applyFill="1" applyBorder="1" applyAlignment="1">
      <alignment horizontal="center" vertical="top"/>
    </xf>
    <xf numFmtId="49" fontId="10" fillId="28" borderId="0" xfId="85" applyNumberFormat="1" applyFont="1" applyFill="1" applyBorder="1" applyAlignment="1">
      <alignment horizontal="center" vertical="top"/>
    </xf>
    <xf numFmtId="49" fontId="10" fillId="28" borderId="0" xfId="85" applyNumberFormat="1" applyFont="1" applyFill="1" applyBorder="1" applyAlignment="1">
      <alignment horizontal="right" vertical="top"/>
    </xf>
    <xf numFmtId="49" fontId="10" fillId="28" borderId="0" xfId="85" applyNumberFormat="1" applyFont="1" applyFill="1" applyBorder="1" applyAlignment="1">
      <alignment horizontal="left" vertical="top"/>
    </xf>
    <xf numFmtId="49" fontId="22" fillId="28" borderId="0" xfId="47" applyNumberFormat="1" applyFont="1" applyFill="1" applyBorder="1" applyAlignment="1">
      <alignment horizontal="left" vertical="top"/>
    </xf>
    <xf numFmtId="49" fontId="46" fillId="28" borderId="0" xfId="47" applyNumberFormat="1" applyFont="1" applyFill="1" applyBorder="1" applyAlignment="1">
      <alignment horizontal="right" vertical="top"/>
    </xf>
    <xf numFmtId="49" fontId="10" fillId="28" borderId="0" xfId="85" applyNumberFormat="1" applyFont="1" applyFill="1" applyBorder="1" applyAlignment="1">
      <alignment vertical="top"/>
    </xf>
    <xf numFmtId="49" fontId="10" fillId="28" borderId="40" xfId="85" applyNumberFormat="1" applyFont="1" applyFill="1" applyBorder="1" applyAlignment="1">
      <alignment vertical="top"/>
    </xf>
    <xf numFmtId="49" fontId="22" fillId="28" borderId="0" xfId="85" applyNumberFormat="1" applyFont="1" applyFill="1" applyBorder="1" applyAlignment="1">
      <alignment vertical="top"/>
    </xf>
    <xf numFmtId="49" fontId="10" fillId="28" borderId="55" xfId="85" applyNumberFormat="1" applyFont="1" applyFill="1" applyBorder="1" applyAlignment="1">
      <alignment horizontal="left" vertical="top"/>
    </xf>
    <xf numFmtId="0" fontId="21" fillId="28" borderId="0" xfId="85" applyFont="1" applyFill="1" applyBorder="1" applyAlignment="1">
      <alignment vertical="top"/>
    </xf>
    <xf numFmtId="49" fontId="48" fillId="34" borderId="58" xfId="47" applyNumberFormat="1" applyFont="1" applyFill="1" applyBorder="1" applyAlignment="1">
      <alignment horizontal="left" vertical="top"/>
    </xf>
    <xf numFmtId="49" fontId="22" fillId="34" borderId="59" xfId="47" applyNumberFormat="1" applyFont="1" applyFill="1" applyBorder="1" applyAlignment="1">
      <alignment horizontal="left" vertical="top"/>
    </xf>
    <xf numFmtId="49" fontId="22" fillId="34" borderId="60" xfId="47" applyNumberFormat="1" applyFont="1" applyFill="1" applyBorder="1" applyAlignment="1">
      <alignment horizontal="left" vertical="top"/>
    </xf>
    <xf numFmtId="43" fontId="22" fillId="34" borderId="61" xfId="72" applyNumberFormat="1" applyFont="1" applyFill="1" applyBorder="1" applyAlignment="1">
      <alignment vertical="top"/>
    </xf>
    <xf numFmtId="43" fontId="22" fillId="34" borderId="61" xfId="75" applyNumberFormat="1" applyFont="1" applyFill="1" applyBorder="1" applyAlignment="1">
      <alignment horizontal="center" vertical="top"/>
    </xf>
    <xf numFmtId="180" fontId="22" fillId="34" borderId="62" xfId="91" applyNumberFormat="1" applyFont="1" applyFill="1" applyBorder="1" applyAlignment="1">
      <alignment horizontal="right" vertical="top"/>
    </xf>
    <xf numFmtId="0" fontId="23" fillId="28" borderId="0" xfId="85" applyFont="1" applyFill="1" applyBorder="1" applyAlignment="1">
      <alignment vertical="top"/>
    </xf>
    <xf numFmtId="49" fontId="22" fillId="28" borderId="63" xfId="47" applyNumberFormat="1" applyFont="1" applyFill="1" applyBorder="1" applyAlignment="1">
      <alignment horizontal="left" vertical="top"/>
    </xf>
    <xf numFmtId="49" fontId="22" fillId="28" borderId="64" xfId="85" applyNumberFormat="1" applyFont="1" applyFill="1" applyBorder="1" applyAlignment="1">
      <alignment horizontal="center" vertical="top"/>
    </xf>
    <xf numFmtId="49" fontId="22" fillId="28" borderId="64" xfId="85" applyNumberFormat="1" applyFont="1" applyFill="1" applyBorder="1" applyAlignment="1">
      <alignment horizontal="left" vertical="top"/>
    </xf>
    <xf numFmtId="49" fontId="22" fillId="28" borderId="64" xfId="85" applyNumberFormat="1" applyFont="1" applyFill="1" applyBorder="1" applyAlignment="1">
      <alignment vertical="top"/>
    </xf>
    <xf numFmtId="49" fontId="22" fillId="28" borderId="65" xfId="85" applyNumberFormat="1" applyFont="1" applyFill="1" applyBorder="1" applyAlignment="1">
      <alignment vertical="top"/>
    </xf>
    <xf numFmtId="43" fontId="22" fillId="28" borderId="66" xfId="72" applyNumberFormat="1" applyFont="1" applyFill="1" applyBorder="1" applyAlignment="1">
      <alignment vertical="top"/>
    </xf>
    <xf numFmtId="43" fontId="22" fillId="28" borderId="66" xfId="75" applyNumberFormat="1" applyFont="1" applyFill="1" applyBorder="1" applyAlignment="1">
      <alignment horizontal="center" vertical="top"/>
    </xf>
    <xf numFmtId="180" fontId="22" fillId="28" borderId="67" xfId="91" applyNumberFormat="1" applyFont="1" applyFill="1" applyBorder="1" applyAlignment="1">
      <alignment horizontal="right" vertical="top"/>
    </xf>
    <xf numFmtId="49" fontId="22" fillId="34" borderId="68" xfId="47" applyNumberFormat="1" applyFont="1" applyFill="1" applyBorder="1" applyAlignment="1">
      <alignment horizontal="left" vertical="top"/>
    </xf>
    <xf numFmtId="49" fontId="22" fillId="34" borderId="69" xfId="85" applyNumberFormat="1" applyFont="1" applyFill="1" applyBorder="1" applyAlignment="1">
      <alignment horizontal="left" vertical="top"/>
    </xf>
    <xf numFmtId="49" fontId="22" fillId="34" borderId="69" xfId="85" applyNumberFormat="1" applyFont="1" applyFill="1" applyBorder="1" applyAlignment="1">
      <alignment horizontal="center" vertical="top"/>
    </xf>
    <xf numFmtId="49" fontId="22" fillId="34" borderId="69" xfId="85" applyNumberFormat="1" applyFont="1" applyFill="1" applyBorder="1" applyAlignment="1">
      <alignment vertical="top"/>
    </xf>
    <xf numFmtId="49" fontId="22" fillId="34" borderId="70" xfId="85" applyNumberFormat="1" applyFont="1" applyFill="1" applyBorder="1" applyAlignment="1">
      <alignment vertical="top"/>
    </xf>
    <xf numFmtId="43" fontId="22" fillId="34" borderId="71" xfId="72" applyNumberFormat="1" applyFont="1" applyFill="1" applyBorder="1" applyAlignment="1">
      <alignment vertical="top"/>
    </xf>
    <xf numFmtId="43" fontId="22" fillId="34" borderId="71" xfId="75" applyNumberFormat="1" applyFont="1" applyFill="1" applyBorder="1" applyAlignment="1">
      <alignment horizontal="center" vertical="top"/>
    </xf>
    <xf numFmtId="180" fontId="22" fillId="34" borderId="72" xfId="91" applyNumberFormat="1" applyFont="1" applyFill="1" applyBorder="1" applyAlignment="1">
      <alignment horizontal="right" vertical="top"/>
    </xf>
    <xf numFmtId="4" fontId="22" fillId="28" borderId="21" xfId="71" applyNumberFormat="1" applyFont="1" applyFill="1" applyBorder="1" applyAlignment="1">
      <alignment horizontal="centerContinuous" vertical="center" wrapText="1"/>
    </xf>
    <xf numFmtId="0" fontId="16" fillId="32" borderId="87" xfId="0" applyFont="1" applyFill="1" applyBorder="1" applyAlignment="1">
      <alignment horizontal="center" vertical="center" wrapText="1"/>
    </xf>
    <xf numFmtId="0" fontId="40" fillId="28" borderId="89" xfId="85" applyFont="1" applyFill="1" applyBorder="1" applyAlignment="1">
      <alignment horizontal="centerContinuous" vertical="center"/>
    </xf>
    <xf numFmtId="0" fontId="40" fillId="28" borderId="90" xfId="85" applyFont="1" applyFill="1" applyBorder="1" applyAlignment="1">
      <alignment horizontal="centerContinuous" vertical="center"/>
    </xf>
    <xf numFmtId="0" fontId="22" fillId="28" borderId="68" xfId="85" applyFont="1" applyFill="1" applyBorder="1" applyAlignment="1">
      <alignment horizontal="centerContinuous" vertical="center"/>
    </xf>
    <xf numFmtId="0" fontId="22" fillId="28" borderId="69" xfId="85" applyFont="1" applyFill="1" applyBorder="1" applyAlignment="1">
      <alignment horizontal="centerContinuous" vertical="center"/>
    </xf>
    <xf numFmtId="0" fontId="21" fillId="28" borderId="69" xfId="85" applyFont="1" applyFill="1" applyBorder="1" applyAlignment="1">
      <alignment vertical="center"/>
    </xf>
    <xf numFmtId="0" fontId="40" fillId="28" borderId="17" xfId="85" applyFont="1" applyFill="1" applyBorder="1" applyAlignment="1">
      <alignment horizontal="centerContinuous" vertical="center"/>
    </xf>
    <xf numFmtId="4" fontId="22" fillId="28" borderId="93" xfId="71" applyNumberFormat="1" applyFont="1" applyFill="1" applyBorder="1" applyAlignment="1">
      <alignment horizontal="centerContinuous" vertical="center" wrapText="1"/>
    </xf>
    <xf numFmtId="1" fontId="22" fillId="28" borderId="94" xfId="71" applyNumberFormat="1" applyFont="1" applyFill="1" applyBorder="1" applyAlignment="1">
      <alignment horizontal="centerContinuous" vertical="top" wrapText="1"/>
    </xf>
    <xf numFmtId="174" fontId="22" fillId="28" borderId="95" xfId="72" applyNumberFormat="1" applyFont="1" applyFill="1" applyBorder="1" applyAlignment="1">
      <alignment vertical="top"/>
    </xf>
    <xf numFmtId="43" fontId="22" fillId="28" borderId="96" xfId="72" applyNumberFormat="1" applyFont="1" applyFill="1" applyBorder="1" applyAlignment="1">
      <alignment vertical="top"/>
    </xf>
    <xf numFmtId="43" fontId="10" fillId="28" borderId="96" xfId="72" applyNumberFormat="1" applyFont="1" applyFill="1" applyBorder="1" applyAlignment="1">
      <alignment vertical="top"/>
    </xf>
    <xf numFmtId="43" fontId="45" fillId="0" borderId="96" xfId="63" applyNumberFormat="1" applyFont="1" applyFill="1" applyBorder="1" applyAlignment="1">
      <alignment horizontal="left" vertical="top"/>
    </xf>
    <xf numFmtId="43" fontId="22" fillId="33" borderId="97" xfId="72" applyNumberFormat="1" applyFont="1" applyFill="1" applyBorder="1" applyAlignment="1">
      <alignment vertical="top"/>
    </xf>
    <xf numFmtId="43" fontId="22" fillId="34" borderId="98" xfId="72" applyNumberFormat="1" applyFont="1" applyFill="1" applyBorder="1" applyAlignment="1">
      <alignment vertical="top"/>
    </xf>
    <xf numFmtId="43" fontId="22" fillId="28" borderId="99" xfId="72" applyNumberFormat="1" applyFont="1" applyFill="1" applyBorder="1" applyAlignment="1">
      <alignment vertical="top"/>
    </xf>
    <xf numFmtId="43" fontId="22" fillId="34" borderId="100" xfId="72" applyNumberFormat="1" applyFont="1" applyFill="1" applyBorder="1" applyAlignment="1">
      <alignment vertical="top"/>
    </xf>
    <xf numFmtId="0" fontId="10" fillId="0" borderId="0" xfId="0" applyFont="1" applyBorder="1" applyAlignment="1">
      <alignment horizontal="left" vertical="top" wrapText="1"/>
    </xf>
    <xf numFmtId="43" fontId="21" fillId="0" borderId="30" xfId="83" applyNumberFormat="1" applyFont="1" applyFill="1" applyBorder="1" applyAlignment="1">
      <alignment vertical="center"/>
    </xf>
    <xf numFmtId="178" fontId="21" fillId="0" borderId="38" xfId="83" applyNumberFormat="1" applyFont="1" applyFill="1" applyBorder="1" applyAlignment="1">
      <alignment vertical="center"/>
    </xf>
    <xf numFmtId="182" fontId="10" fillId="0" borderId="30" xfId="83" applyNumberFormat="1" applyFont="1" applyFill="1" applyBorder="1" applyAlignment="1">
      <alignment vertical="center"/>
    </xf>
    <xf numFmtId="182" fontId="21" fillId="0" borderId="30" xfId="83" applyNumberFormat="1" applyFont="1" applyFill="1" applyBorder="1" applyAlignment="1">
      <alignment vertical="center"/>
    </xf>
    <xf numFmtId="182" fontId="22" fillId="0" borderId="30" xfId="83" applyNumberFormat="1" applyFont="1" applyFill="1" applyBorder="1" applyAlignment="1">
      <alignment vertical="center"/>
    </xf>
    <xf numFmtId="182" fontId="10" fillId="0" borderId="34" xfId="83" applyNumberFormat="1" applyFont="1" applyFill="1" applyBorder="1" applyAlignment="1">
      <alignment vertical="center"/>
    </xf>
    <xf numFmtId="182" fontId="10" fillId="0" borderId="49" xfId="83" applyNumberFormat="1" applyFont="1" applyFill="1" applyBorder="1" applyAlignment="1"/>
    <xf numFmtId="182" fontId="10" fillId="0" borderId="30" xfId="83" applyNumberFormat="1" applyFont="1" applyFill="1" applyBorder="1" applyAlignment="1"/>
    <xf numFmtId="182" fontId="10" fillId="0" borderId="34" xfId="83" applyNumberFormat="1" applyFont="1" applyFill="1" applyBorder="1" applyAlignment="1"/>
    <xf numFmtId="182" fontId="10" fillId="0" borderId="50" xfId="83" applyNumberFormat="1" applyFont="1" applyFill="1" applyBorder="1" applyAlignment="1"/>
    <xf numFmtId="182" fontId="10" fillId="0" borderId="51" xfId="83" applyNumberFormat="1" applyFont="1" applyFill="1" applyBorder="1" applyAlignment="1"/>
    <xf numFmtId="182" fontId="10" fillId="0" borderId="29" xfId="83" applyNumberFormat="1" applyFont="1" applyFill="1" applyBorder="1" applyAlignment="1"/>
    <xf numFmtId="182" fontId="10" fillId="0" borderId="38" xfId="83" applyNumberFormat="1" applyFont="1" applyFill="1" applyBorder="1" applyAlignment="1"/>
    <xf numFmtId="182" fontId="10" fillId="0" borderId="35" xfId="83" applyNumberFormat="1" applyFont="1" applyFill="1" applyBorder="1" applyAlignment="1"/>
    <xf numFmtId="182" fontId="10" fillId="0" borderId="39" xfId="83" applyNumberFormat="1" applyFont="1" applyFill="1" applyBorder="1" applyAlignment="1"/>
    <xf numFmtId="0" fontId="25" fillId="0" borderId="0" xfId="87" applyFont="1" applyFill="1" applyAlignment="1">
      <alignment horizontal="left" vertical="center"/>
    </xf>
    <xf numFmtId="0" fontId="24" fillId="0" borderId="0" xfId="87" applyFont="1" applyFill="1" applyAlignment="1">
      <alignment horizontal="center" vertical="center"/>
    </xf>
    <xf numFmtId="165" fontId="69" fillId="28" borderId="0" xfId="216" applyFont="1" applyFill="1" applyAlignment="1">
      <alignment vertical="center"/>
    </xf>
    <xf numFmtId="0" fontId="24" fillId="28" borderId="0" xfId="87" applyFont="1" applyFill="1" applyAlignment="1">
      <alignment vertical="center"/>
    </xf>
    <xf numFmtId="0" fontId="26" fillId="35" borderId="91" xfId="87" applyFont="1" applyFill="1" applyBorder="1" applyAlignment="1">
      <alignment horizontal="center" vertical="center"/>
    </xf>
    <xf numFmtId="0" fontId="26" fillId="35" borderId="92" xfId="87" applyFont="1" applyFill="1" applyBorder="1" applyAlignment="1">
      <alignment horizontal="center" vertical="center"/>
    </xf>
    <xf numFmtId="0" fontId="26" fillId="35" borderId="14" xfId="87" applyFont="1" applyFill="1" applyBorder="1" applyAlignment="1">
      <alignment horizontal="center" vertical="center"/>
    </xf>
    <xf numFmtId="0" fontId="70" fillId="36" borderId="0" xfId="87" applyFont="1" applyFill="1" applyAlignment="1">
      <alignment vertical="center"/>
    </xf>
    <xf numFmtId="0" fontId="26" fillId="35" borderId="68" xfId="87" applyFont="1" applyFill="1" applyBorder="1" applyAlignment="1">
      <alignment horizontal="center" vertical="center"/>
    </xf>
    <xf numFmtId="0" fontId="26" fillId="35" borderId="69" xfId="87" applyFont="1" applyFill="1" applyBorder="1" applyAlignment="1">
      <alignment horizontal="center" vertical="center"/>
    </xf>
    <xf numFmtId="0" fontId="26" fillId="35" borderId="17" xfId="87" applyFont="1" applyFill="1" applyBorder="1" applyAlignment="1">
      <alignment horizontal="center" vertical="center"/>
    </xf>
    <xf numFmtId="0" fontId="27" fillId="0" borderId="0" xfId="86" applyFont="1" applyFill="1" applyAlignment="1">
      <alignment horizontal="left" vertical="center"/>
    </xf>
    <xf numFmtId="0" fontId="26" fillId="0" borderId="0" xfId="87" applyFont="1" applyFill="1" applyAlignment="1">
      <alignment horizontal="left" vertical="center"/>
    </xf>
    <xf numFmtId="0" fontId="26" fillId="0" borderId="0" xfId="87" applyFont="1" applyFill="1" applyAlignment="1">
      <alignment horizontal="center" vertical="center" wrapText="1"/>
    </xf>
    <xf numFmtId="165" fontId="71" fillId="28" borderId="0" xfId="216" applyFont="1" applyFill="1" applyAlignment="1">
      <alignment horizontal="center" vertical="center" wrapText="1"/>
    </xf>
    <xf numFmtId="0" fontId="26" fillId="28" borderId="0" xfId="87" applyFont="1" applyFill="1" applyAlignment="1">
      <alignment horizontal="center" vertical="center" wrapText="1"/>
    </xf>
    <xf numFmtId="0" fontId="72" fillId="36" borderId="0" xfId="87" applyFont="1" applyFill="1" applyAlignment="1">
      <alignment vertical="center"/>
    </xf>
    <xf numFmtId="0" fontId="27" fillId="28" borderId="0" xfId="87" applyFont="1" applyFill="1" applyAlignment="1">
      <alignment vertical="center"/>
    </xf>
    <xf numFmtId="0" fontId="27" fillId="28" borderId="0" xfId="87" applyFont="1" applyFill="1" applyBorder="1" applyAlignment="1">
      <alignment horizontal="center" vertical="center"/>
    </xf>
    <xf numFmtId="165" fontId="69" fillId="28" borderId="0" xfId="216" applyFont="1" applyFill="1" applyAlignment="1">
      <alignment horizontal="center" vertical="center"/>
    </xf>
    <xf numFmtId="0" fontId="27" fillId="28" borderId="0" xfId="87" applyFont="1" applyFill="1" applyAlignment="1">
      <alignment horizontal="center" vertical="center"/>
    </xf>
    <xf numFmtId="0" fontId="25" fillId="50" borderId="107" xfId="87" applyFont="1" applyFill="1" applyBorder="1" applyAlignment="1">
      <alignment horizontal="left" vertical="center"/>
    </xf>
    <xf numFmtId="0" fontId="25" fillId="50" borderId="108" xfId="87" applyFont="1" applyFill="1" applyBorder="1" applyAlignment="1">
      <alignment horizontal="center" vertical="center"/>
    </xf>
    <xf numFmtId="165" fontId="71" fillId="35" borderId="108" xfId="216" applyFont="1" applyFill="1" applyBorder="1" applyAlignment="1">
      <alignment horizontal="center" vertical="center"/>
    </xf>
    <xf numFmtId="0" fontId="25" fillId="35" borderId="108" xfId="87" applyFont="1" applyFill="1" applyBorder="1" applyAlignment="1">
      <alignment horizontal="center" vertical="center"/>
    </xf>
    <xf numFmtId="0" fontId="25" fillId="35" borderId="109" xfId="87" applyFont="1" applyFill="1" applyBorder="1" applyAlignment="1">
      <alignment horizontal="center" vertical="center"/>
    </xf>
    <xf numFmtId="0" fontId="25" fillId="35" borderId="107" xfId="87" applyFont="1" applyFill="1" applyBorder="1" applyAlignment="1">
      <alignment horizontal="left" vertical="center"/>
    </xf>
    <xf numFmtId="0" fontId="27" fillId="0" borderId="91" xfId="87" applyFont="1" applyFill="1" applyBorder="1" applyAlignment="1">
      <alignment horizontal="center" vertical="center"/>
    </xf>
    <xf numFmtId="0" fontId="27" fillId="0" borderId="92" xfId="87" applyFont="1" applyFill="1" applyBorder="1" applyAlignment="1">
      <alignment horizontal="center" vertical="center"/>
    </xf>
    <xf numFmtId="165" fontId="69" fillId="28" borderId="92" xfId="216" applyFont="1" applyFill="1" applyBorder="1" applyAlignment="1">
      <alignment horizontal="center" vertical="center"/>
    </xf>
    <xf numFmtId="0" fontId="27" fillId="28" borderId="92" xfId="87" applyFont="1" applyFill="1" applyBorder="1" applyAlignment="1">
      <alignment horizontal="center" vertical="center"/>
    </xf>
    <xf numFmtId="0" fontId="27" fillId="28" borderId="14" xfId="87" applyFont="1" applyFill="1" applyBorder="1" applyAlignment="1">
      <alignment horizontal="center" vertical="center"/>
    </xf>
    <xf numFmtId="0" fontId="27" fillId="28" borderId="91" xfId="87" applyFont="1" applyFill="1" applyBorder="1" applyAlignment="1">
      <alignment horizontal="center" vertical="center"/>
    </xf>
    <xf numFmtId="0" fontId="27" fillId="0" borderId="55" xfId="87" applyFont="1" applyFill="1" applyBorder="1" applyAlignment="1">
      <alignment horizontal="center" vertical="center"/>
    </xf>
    <xf numFmtId="165" fontId="69" fillId="28" borderId="26" xfId="216" applyFont="1" applyFill="1" applyBorder="1" applyAlignment="1">
      <alignment horizontal="center" vertical="center"/>
    </xf>
    <xf numFmtId="0" fontId="27" fillId="28" borderId="26" xfId="87" applyFont="1" applyFill="1" applyBorder="1" applyAlignment="1">
      <alignment horizontal="center" vertical="center"/>
    </xf>
    <xf numFmtId="0" fontId="27" fillId="28" borderId="110" xfId="87" applyFont="1" applyFill="1" applyBorder="1" applyAlignment="1">
      <alignment horizontal="center" vertical="center"/>
    </xf>
    <xf numFmtId="0" fontId="27" fillId="28" borderId="55" xfId="87" applyFont="1" applyFill="1" applyBorder="1" applyAlignment="1">
      <alignment horizontal="left" vertical="center"/>
    </xf>
    <xf numFmtId="0" fontId="27" fillId="28" borderId="0" xfId="87" applyFont="1" applyFill="1" applyBorder="1" applyAlignment="1">
      <alignment horizontal="left" vertical="center"/>
    </xf>
    <xf numFmtId="165" fontId="69" fillId="28" borderId="0" xfId="216" applyFont="1" applyFill="1" applyBorder="1" applyAlignment="1">
      <alignment horizontal="center" vertical="center"/>
    </xf>
    <xf numFmtId="0" fontId="27" fillId="28" borderId="55" xfId="87" applyFont="1" applyFill="1" applyBorder="1" applyAlignment="1">
      <alignment horizontal="center" vertical="center"/>
    </xf>
    <xf numFmtId="0" fontId="27" fillId="28" borderId="0" xfId="87" applyFont="1" applyFill="1" applyBorder="1" applyAlignment="1">
      <alignment horizontal="right" vertical="center"/>
    </xf>
    <xf numFmtId="0" fontId="27" fillId="0" borderId="68" xfId="87" applyFont="1" applyFill="1" applyBorder="1" applyAlignment="1">
      <alignment horizontal="center" vertical="center"/>
    </xf>
    <xf numFmtId="0" fontId="27" fillId="0" borderId="69" xfId="87" applyFont="1" applyFill="1" applyBorder="1" applyAlignment="1">
      <alignment horizontal="center" vertical="center"/>
    </xf>
    <xf numFmtId="165" fontId="69" fillId="28" borderId="69" xfId="216" applyFont="1" applyFill="1" applyBorder="1" applyAlignment="1">
      <alignment horizontal="center" vertical="center"/>
    </xf>
    <xf numFmtId="0" fontId="27" fillId="28" borderId="69" xfId="87" applyFont="1" applyFill="1" applyBorder="1" applyAlignment="1">
      <alignment horizontal="center" vertical="center"/>
    </xf>
    <xf numFmtId="0" fontId="27" fillId="28" borderId="17" xfId="87" applyFont="1" applyFill="1" applyBorder="1" applyAlignment="1">
      <alignment horizontal="center" vertical="center"/>
    </xf>
    <xf numFmtId="0" fontId="27" fillId="28" borderId="68" xfId="87" applyFont="1" applyFill="1" applyBorder="1" applyAlignment="1">
      <alignment horizontal="center" vertical="center"/>
    </xf>
    <xf numFmtId="0" fontId="24" fillId="28" borderId="91" xfId="87" applyFont="1" applyFill="1" applyBorder="1" applyAlignment="1">
      <alignment vertical="center"/>
    </xf>
    <xf numFmtId="0" fontId="25" fillId="0" borderId="92" xfId="87" applyFont="1" applyFill="1" applyBorder="1" applyAlignment="1">
      <alignment horizontal="center" vertical="center"/>
    </xf>
    <xf numFmtId="165" fontId="71" fillId="28" borderId="92" xfId="216" applyFont="1" applyFill="1" applyBorder="1" applyAlignment="1">
      <alignment horizontal="center" vertical="center"/>
    </xf>
    <xf numFmtId="0" fontId="25" fillId="28" borderId="92" xfId="87" applyFont="1" applyFill="1" applyBorder="1" applyAlignment="1">
      <alignment horizontal="center" vertical="center"/>
    </xf>
    <xf numFmtId="0" fontId="25" fillId="28" borderId="14" xfId="87" applyFont="1" applyFill="1" applyBorder="1" applyAlignment="1">
      <alignment horizontal="center" vertical="center"/>
    </xf>
    <xf numFmtId="0" fontId="24" fillId="28" borderId="55" xfId="87" applyFont="1" applyFill="1" applyBorder="1" applyAlignment="1">
      <alignment vertical="center"/>
    </xf>
    <xf numFmtId="0" fontId="27" fillId="28" borderId="0" xfId="87" applyFont="1" applyFill="1" applyBorder="1" applyAlignment="1">
      <alignment vertical="center"/>
    </xf>
    <xf numFmtId="0" fontId="24" fillId="28" borderId="68" xfId="87" applyFont="1" applyFill="1" applyBorder="1" applyAlignment="1">
      <alignment vertical="center"/>
    </xf>
    <xf numFmtId="0" fontId="25" fillId="28" borderId="0" xfId="87" applyFont="1" applyFill="1" applyBorder="1" applyAlignment="1">
      <alignment horizontal="center" vertical="center" wrapText="1"/>
    </xf>
    <xf numFmtId="0" fontId="25" fillId="0" borderId="0" xfId="87" applyFont="1" applyFill="1" applyBorder="1" applyAlignment="1">
      <alignment horizontal="center" vertical="center" wrapText="1"/>
    </xf>
    <xf numFmtId="0" fontId="24" fillId="28" borderId="0" xfId="87" applyFont="1" applyFill="1" applyAlignment="1">
      <alignment vertical="center" wrapText="1"/>
    </xf>
    <xf numFmtId="0" fontId="73" fillId="28" borderId="0" xfId="87" applyFont="1" applyFill="1" applyBorder="1" applyAlignment="1">
      <alignment horizontal="center" vertical="center" wrapText="1"/>
    </xf>
    <xf numFmtId="0" fontId="70" fillId="36" borderId="0" xfId="87" applyFont="1" applyFill="1" applyAlignment="1">
      <alignment vertical="center" wrapText="1"/>
    </xf>
    <xf numFmtId="0" fontId="24" fillId="36" borderId="0" xfId="87" applyFont="1" applyFill="1" applyAlignment="1">
      <alignment vertical="center" wrapText="1"/>
    </xf>
    <xf numFmtId="0" fontId="28" fillId="0" borderId="91" xfId="217" applyFont="1" applyFill="1" applyBorder="1" applyAlignment="1" applyProtection="1">
      <alignment horizontal="center" vertical="center" wrapText="1"/>
    </xf>
    <xf numFmtId="0" fontId="28" fillId="0" borderId="107" xfId="217" applyFont="1" applyFill="1" applyBorder="1" applyAlignment="1" applyProtection="1">
      <alignment vertical="center" wrapText="1"/>
    </xf>
    <xf numFmtId="165" fontId="71" fillId="36" borderId="111" xfId="216" applyFont="1" applyFill="1" applyBorder="1" applyAlignment="1" applyProtection="1">
      <alignment horizontal="center" vertical="center"/>
    </xf>
    <xf numFmtId="0" fontId="28" fillId="36" borderId="0" xfId="217" applyFont="1" applyFill="1" applyBorder="1" applyAlignment="1" applyProtection="1">
      <alignment vertical="center" wrapText="1"/>
    </xf>
    <xf numFmtId="0" fontId="24" fillId="28" borderId="0" xfId="87" applyFont="1" applyFill="1" applyBorder="1" applyAlignment="1">
      <alignment vertical="center" wrapText="1"/>
    </xf>
    <xf numFmtId="0" fontId="28" fillId="36" borderId="0" xfId="217" applyFont="1" applyFill="1" applyBorder="1" applyAlignment="1" applyProtection="1">
      <alignment vertical="center"/>
    </xf>
    <xf numFmtId="0" fontId="29" fillId="0" borderId="18" xfId="217" applyFont="1" applyFill="1" applyBorder="1" applyAlignment="1" applyProtection="1">
      <alignment horizontal="center" vertical="center" wrapText="1"/>
    </xf>
    <xf numFmtId="0" fontId="30" fillId="0" borderId="18" xfId="217" applyFont="1" applyFill="1" applyBorder="1" applyAlignment="1" applyProtection="1">
      <alignment vertical="center" wrapText="1"/>
    </xf>
    <xf numFmtId="165" fontId="74" fillId="0" borderId="112" xfId="216" applyFont="1" applyBorder="1" applyAlignment="1">
      <alignment horizontal="right" vertical="center" wrapText="1"/>
    </xf>
    <xf numFmtId="0" fontId="75" fillId="36" borderId="0" xfId="87" applyFont="1" applyFill="1" applyAlignment="1">
      <alignment vertical="center" wrapText="1"/>
    </xf>
    <xf numFmtId="0" fontId="30" fillId="36" borderId="0" xfId="87" applyFont="1" applyFill="1" applyAlignment="1">
      <alignment vertical="center" wrapText="1"/>
    </xf>
    <xf numFmtId="0" fontId="30" fillId="0" borderId="0" xfId="87" applyFont="1" applyFill="1" applyAlignment="1">
      <alignment vertical="center" wrapText="1"/>
    </xf>
    <xf numFmtId="0" fontId="28" fillId="0" borderId="23" xfId="217" applyFont="1" applyFill="1" applyBorder="1" applyAlignment="1" applyProtection="1">
      <alignment horizontal="center" vertical="center" wrapText="1"/>
    </xf>
    <xf numFmtId="0" fontId="28" fillId="0" borderId="23" xfId="217" applyFont="1" applyFill="1" applyBorder="1" applyAlignment="1" applyProtection="1">
      <alignment horizontal="left" vertical="center" wrapText="1"/>
    </xf>
    <xf numFmtId="165" fontId="74" fillId="0" borderId="97" xfId="216" applyFont="1" applyBorder="1" applyAlignment="1">
      <alignment horizontal="right" vertical="center" wrapText="1"/>
    </xf>
    <xf numFmtId="0" fontId="76" fillId="36" borderId="0" xfId="87" applyFont="1" applyFill="1" applyAlignment="1">
      <alignment vertical="center" wrapText="1"/>
    </xf>
    <xf numFmtId="0" fontId="25" fillId="36" borderId="0" xfId="87" applyFont="1" applyFill="1" applyAlignment="1">
      <alignment vertical="center" wrapText="1"/>
    </xf>
    <xf numFmtId="0" fontId="25" fillId="0" borderId="0" xfId="87" applyFont="1" applyFill="1" applyAlignment="1">
      <alignment vertical="center" wrapText="1"/>
    </xf>
    <xf numFmtId="0" fontId="33" fillId="0" borderId="23" xfId="217" applyFont="1" applyFill="1" applyBorder="1" applyAlignment="1" applyProtection="1">
      <alignment horizontal="center" vertical="center" wrapText="1"/>
    </xf>
    <xf numFmtId="0" fontId="33" fillId="0" borderId="23" xfId="217" applyFont="1" applyFill="1" applyBorder="1" applyAlignment="1" applyProtection="1">
      <alignment horizontal="left" vertical="center" wrapText="1"/>
    </xf>
    <xf numFmtId="0" fontId="77" fillId="36" borderId="0" xfId="87" applyFont="1" applyFill="1" applyAlignment="1">
      <alignment vertical="center" wrapText="1"/>
    </xf>
    <xf numFmtId="0" fontId="32" fillId="0" borderId="0" xfId="87" applyFont="1" applyFill="1" applyAlignment="1">
      <alignment vertical="center" wrapText="1"/>
    </xf>
    <xf numFmtId="0" fontId="31" fillId="0" borderId="23" xfId="217" applyFont="1" applyFill="1" applyBorder="1" applyAlignment="1" applyProtection="1">
      <alignment horizontal="center" vertical="center" wrapText="1"/>
    </xf>
    <xf numFmtId="0" fontId="31" fillId="0" borderId="23" xfId="217" applyFont="1" applyFill="1" applyBorder="1" applyAlignment="1" applyProtection="1">
      <alignment horizontal="left" vertical="center" wrapText="1"/>
    </xf>
    <xf numFmtId="0" fontId="24" fillId="0" borderId="0" xfId="87" applyFont="1" applyFill="1" applyAlignment="1">
      <alignment vertical="center" wrapText="1"/>
    </xf>
    <xf numFmtId="0" fontId="27" fillId="0" borderId="23" xfId="217" applyFont="1" applyFill="1" applyBorder="1" applyAlignment="1" applyProtection="1">
      <alignment horizontal="center" vertical="center" wrapText="1"/>
    </xf>
    <xf numFmtId="0" fontId="27" fillId="0" borderId="23" xfId="217" applyFont="1" applyFill="1" applyBorder="1" applyAlignment="1" applyProtection="1">
      <alignment horizontal="left" vertical="center" wrapText="1"/>
    </xf>
    <xf numFmtId="0" fontId="27" fillId="36" borderId="23" xfId="217" applyFont="1" applyFill="1" applyBorder="1" applyAlignment="1" applyProtection="1">
      <alignment horizontal="center" vertical="center" wrapText="1"/>
    </xf>
    <xf numFmtId="0" fontId="27" fillId="36" borderId="23" xfId="217" applyFont="1" applyFill="1" applyBorder="1" applyAlignment="1" applyProtection="1">
      <alignment horizontal="left" vertical="center" wrapText="1"/>
    </xf>
    <xf numFmtId="0" fontId="27" fillId="36" borderId="97" xfId="217" applyFont="1" applyFill="1" applyBorder="1" applyAlignment="1" applyProtection="1">
      <alignment horizontal="center" vertical="center" wrapText="1"/>
    </xf>
    <xf numFmtId="0" fontId="70" fillId="36" borderId="0" xfId="87" applyFont="1" applyFill="1" applyAlignment="1">
      <alignment horizontal="left" vertical="center" wrapText="1"/>
    </xf>
    <xf numFmtId="0" fontId="24" fillId="36" borderId="0" xfId="87" applyFont="1" applyFill="1" applyAlignment="1">
      <alignment horizontal="left" vertical="center" wrapText="1"/>
    </xf>
    <xf numFmtId="0" fontId="27" fillId="0" borderId="97" xfId="217" applyFont="1" applyFill="1" applyBorder="1" applyAlignment="1" applyProtection="1">
      <alignment horizontal="center" vertical="center" wrapText="1"/>
    </xf>
    <xf numFmtId="0" fontId="70" fillId="0" borderId="0" xfId="87" applyFont="1" applyFill="1" applyAlignment="1">
      <alignment vertical="center" wrapText="1"/>
    </xf>
    <xf numFmtId="0" fontId="25" fillId="0" borderId="23" xfId="217" applyFont="1" applyFill="1" applyBorder="1" applyAlignment="1" applyProtection="1">
      <alignment horizontal="left" vertical="center" wrapText="1"/>
    </xf>
    <xf numFmtId="165" fontId="74" fillId="0" borderId="97" xfId="216" applyFont="1" applyFill="1" applyBorder="1" applyAlignment="1">
      <alignment horizontal="right" vertical="center" wrapText="1"/>
    </xf>
    <xf numFmtId="0" fontId="31" fillId="51" borderId="23" xfId="217" applyFont="1" applyFill="1" applyBorder="1" applyAlignment="1" applyProtection="1">
      <alignment horizontal="center" vertical="center" wrapText="1"/>
    </xf>
    <xf numFmtId="0" fontId="31" fillId="51" borderId="23" xfId="217" applyFont="1" applyFill="1" applyBorder="1" applyAlignment="1" applyProtection="1">
      <alignment horizontal="left" vertical="center" wrapText="1"/>
    </xf>
    <xf numFmtId="165" fontId="74" fillId="51" borderId="97" xfId="216" applyFont="1" applyFill="1" applyBorder="1" applyAlignment="1">
      <alignment horizontal="right" vertical="center" wrapText="1"/>
    </xf>
    <xf numFmtId="0" fontId="76" fillId="0" borderId="0" xfId="87" applyFont="1" applyFill="1" applyAlignment="1">
      <alignment vertical="center" wrapText="1"/>
    </xf>
    <xf numFmtId="0" fontId="35" fillId="0" borderId="23" xfId="217" applyFont="1" applyFill="1" applyBorder="1" applyAlignment="1" applyProtection="1">
      <alignment horizontal="center" vertical="center" wrapText="1"/>
    </xf>
    <xf numFmtId="0" fontId="35" fillId="0" borderId="23" xfId="217" applyFont="1" applyFill="1" applyBorder="1" applyAlignment="1" applyProtection="1">
      <alignment horizontal="left" vertical="center" wrapText="1"/>
    </xf>
    <xf numFmtId="0" fontId="31" fillId="36" borderId="23" xfId="217" applyFont="1" applyFill="1" applyBorder="1" applyAlignment="1" applyProtection="1">
      <alignment horizontal="center" vertical="center" wrapText="1"/>
    </xf>
    <xf numFmtId="0" fontId="31" fillId="36" borderId="23" xfId="217" applyFont="1" applyFill="1" applyBorder="1" applyAlignment="1" applyProtection="1">
      <alignment horizontal="left" vertical="center" wrapText="1"/>
    </xf>
    <xf numFmtId="0" fontId="31" fillId="36" borderId="113" xfId="217" applyFont="1" applyFill="1" applyBorder="1" applyAlignment="1" applyProtection="1">
      <alignment horizontal="left" vertical="center" wrapText="1"/>
    </xf>
    <xf numFmtId="0" fontId="27" fillId="36" borderId="0" xfId="217" applyFont="1" applyFill="1" applyAlignment="1">
      <alignment vertical="center"/>
    </xf>
    <xf numFmtId="0" fontId="27" fillId="36" borderId="0" xfId="217" applyFont="1" applyFill="1" applyBorder="1" applyAlignment="1">
      <alignment vertical="center"/>
    </xf>
    <xf numFmtId="0" fontId="27" fillId="36" borderId="0" xfId="87" applyFont="1" applyFill="1" applyBorder="1" applyAlignment="1">
      <alignment horizontal="center" vertical="center"/>
    </xf>
    <xf numFmtId="0" fontId="27" fillId="36" borderId="0" xfId="87" applyFont="1" applyFill="1" applyBorder="1" applyAlignment="1">
      <alignment vertical="center"/>
    </xf>
    <xf numFmtId="0" fontId="24" fillId="36" borderId="0" xfId="87" applyFont="1" applyFill="1" applyBorder="1" applyAlignment="1">
      <alignment vertical="center"/>
    </xf>
    <xf numFmtId="0" fontId="24" fillId="28" borderId="0" xfId="87" applyFont="1" applyFill="1" applyAlignment="1">
      <alignment horizontal="center" vertical="center"/>
    </xf>
    <xf numFmtId="0" fontId="28" fillId="0" borderId="114" xfId="217" applyFont="1" applyFill="1" applyBorder="1" applyAlignment="1" applyProtection="1">
      <alignment horizontal="center" vertical="center" wrapText="1"/>
    </xf>
    <xf numFmtId="0" fontId="28" fillId="0" borderId="114" xfId="217" applyFont="1" applyFill="1" applyBorder="1" applyAlignment="1" applyProtection="1">
      <alignment horizontal="left" vertical="center" wrapText="1"/>
    </xf>
    <xf numFmtId="165" fontId="74" fillId="0" borderId="115" xfId="216" applyFont="1" applyBorder="1" applyAlignment="1">
      <alignment horizontal="right" vertical="center" wrapText="1"/>
    </xf>
    <xf numFmtId="0" fontId="27" fillId="0" borderId="0" xfId="217" applyFont="1" applyFill="1" applyAlignment="1">
      <alignment horizontal="center" vertical="center"/>
    </xf>
    <xf numFmtId="0" fontId="27" fillId="0" borderId="0" xfId="217" applyFont="1" applyFill="1" applyAlignment="1">
      <alignment vertical="center"/>
    </xf>
    <xf numFmtId="165" fontId="69" fillId="36" borderId="0" xfId="216" applyFont="1" applyFill="1" applyAlignment="1">
      <alignment vertical="center"/>
    </xf>
    <xf numFmtId="0" fontId="72" fillId="36" borderId="0" xfId="217" applyFont="1" applyFill="1" applyAlignment="1">
      <alignment vertical="center"/>
    </xf>
    <xf numFmtId="0" fontId="27" fillId="36" borderId="0" xfId="87" applyFont="1" applyFill="1" applyBorder="1" applyAlignment="1">
      <alignment horizontal="right" vertical="center"/>
    </xf>
    <xf numFmtId="0" fontId="27" fillId="0" borderId="0" xfId="217" applyFont="1" applyFill="1" applyBorder="1" applyAlignment="1">
      <alignment vertical="center"/>
    </xf>
    <xf numFmtId="165" fontId="69" fillId="36" borderId="0" xfId="216" applyFont="1" applyFill="1" applyBorder="1" applyAlignment="1">
      <alignment vertical="center"/>
    </xf>
    <xf numFmtId="0" fontId="72" fillId="36" borderId="0" xfId="217" applyFont="1" applyFill="1" applyBorder="1" applyAlignment="1">
      <alignment vertical="center"/>
    </xf>
    <xf numFmtId="165" fontId="69" fillId="36" borderId="0" xfId="216" applyFont="1" applyFill="1" applyBorder="1" applyAlignment="1">
      <alignment horizontal="center" vertical="center"/>
    </xf>
    <xf numFmtId="0" fontId="72" fillId="36" borderId="0" xfId="87" applyFont="1" applyFill="1" applyBorder="1" applyAlignment="1">
      <alignment horizontal="center" vertical="center"/>
    </xf>
    <xf numFmtId="0" fontId="24" fillId="36" borderId="0" xfId="87" applyFont="1" applyFill="1" applyAlignment="1">
      <alignment vertical="center"/>
    </xf>
    <xf numFmtId="0" fontId="24" fillId="28" borderId="0" xfId="87" applyFont="1" applyFill="1" applyBorder="1" applyAlignment="1">
      <alignment vertical="center"/>
    </xf>
    <xf numFmtId="49" fontId="27" fillId="0" borderId="26" xfId="87" applyNumberFormat="1" applyFont="1" applyFill="1" applyBorder="1" applyAlignment="1">
      <alignment horizontal="center" vertical="center"/>
    </xf>
    <xf numFmtId="165" fontId="74" fillId="52" borderId="97" xfId="216" applyFont="1" applyFill="1" applyBorder="1" applyAlignment="1">
      <alignment horizontal="right" vertical="center" wrapText="1"/>
    </xf>
    <xf numFmtId="0" fontId="27" fillId="36" borderId="0" xfId="217" applyFont="1" applyFill="1" applyAlignment="1">
      <alignment vertical="top"/>
    </xf>
    <xf numFmtId="0" fontId="27" fillId="0" borderId="0" xfId="87" applyFont="1" applyFill="1" applyBorder="1" applyAlignment="1">
      <alignment horizontal="left" vertical="top"/>
    </xf>
    <xf numFmtId="0" fontId="27" fillId="0" borderId="0" xfId="87" applyFont="1" applyFill="1" applyBorder="1" applyAlignment="1">
      <alignment horizontal="center" vertical="top"/>
    </xf>
    <xf numFmtId="165" fontId="69" fillId="36" borderId="0" xfId="216" applyFont="1" applyFill="1" applyBorder="1" applyAlignment="1">
      <alignment horizontal="center" vertical="top"/>
    </xf>
    <xf numFmtId="0" fontId="27" fillId="36" borderId="0" xfId="87" applyFont="1" applyFill="1" applyBorder="1" applyAlignment="1">
      <alignment horizontal="center" vertical="top"/>
    </xf>
    <xf numFmtId="0" fontId="24" fillId="28" borderId="0" xfId="87" applyFont="1" applyFill="1" applyAlignment="1">
      <alignment horizontal="center" vertical="top"/>
    </xf>
    <xf numFmtId="0" fontId="72" fillId="36" borderId="0" xfId="87" applyFont="1" applyFill="1" applyBorder="1" applyAlignment="1">
      <alignment horizontal="center" vertical="top"/>
    </xf>
    <xf numFmtId="0" fontId="24" fillId="0" borderId="0" xfId="87" applyFont="1" applyFill="1" applyAlignment="1">
      <alignment vertical="top"/>
    </xf>
    <xf numFmtId="0" fontId="24" fillId="28" borderId="0" xfId="87" applyFont="1" applyFill="1" applyAlignment="1">
      <alignment vertical="top"/>
    </xf>
    <xf numFmtId="0" fontId="24" fillId="0" borderId="0" xfId="87" applyFont="1" applyFill="1" applyAlignment="1">
      <alignment horizontal="center" vertical="top"/>
    </xf>
    <xf numFmtId="165" fontId="69" fillId="28" borderId="0" xfId="216" applyFont="1" applyFill="1" applyAlignment="1">
      <alignment horizontal="center" vertical="top"/>
    </xf>
    <xf numFmtId="0" fontId="27" fillId="36" borderId="0" xfId="87" applyFont="1" applyFill="1" applyBorder="1" applyAlignment="1">
      <alignment vertical="top"/>
    </xf>
    <xf numFmtId="0" fontId="24" fillId="28" borderId="0" xfId="87" applyFont="1" applyFill="1" applyBorder="1" applyAlignment="1">
      <alignment vertical="top"/>
    </xf>
    <xf numFmtId="0" fontId="70" fillId="36" borderId="0" xfId="87" applyFont="1" applyFill="1" applyAlignment="1">
      <alignment vertical="top"/>
    </xf>
    <xf numFmtId="0" fontId="24" fillId="36" borderId="0" xfId="87" applyFont="1" applyFill="1" applyAlignment="1">
      <alignment vertical="top"/>
    </xf>
    <xf numFmtId="4" fontId="18" fillId="53" borderId="29" xfId="146" applyNumberFormat="1" applyFont="1" applyFill="1" applyBorder="1" applyAlignment="1">
      <alignment horizontal="center" vertical="center" wrapText="1"/>
    </xf>
    <xf numFmtId="0" fontId="79" fillId="36" borderId="0" xfId="87" applyFont="1" applyFill="1" applyAlignment="1">
      <alignment vertical="center"/>
    </xf>
    <xf numFmtId="166" fontId="37" fillId="0" borderId="0" xfId="63" applyBorder="1" applyAlignment="1">
      <alignment vertical="center"/>
    </xf>
    <xf numFmtId="166" fontId="37" fillId="0" borderId="0" xfId="63" applyFill="1" applyBorder="1" applyAlignment="1">
      <alignment vertical="center"/>
    </xf>
    <xf numFmtId="166" fontId="0" fillId="0" borderId="0" xfId="63" applyFont="1" applyFill="1" applyBorder="1" applyAlignment="1">
      <alignment vertical="center"/>
    </xf>
    <xf numFmtId="43" fontId="22" fillId="54" borderId="0" xfId="83" applyNumberFormat="1" applyFont="1" applyFill="1" applyBorder="1" applyAlignment="1">
      <alignment vertical="center"/>
    </xf>
    <xf numFmtId="43" fontId="22" fillId="0" borderId="0" xfId="83" applyNumberFormat="1" applyFont="1" applyFill="1" applyBorder="1" applyAlignment="1">
      <alignment vertical="center"/>
    </xf>
    <xf numFmtId="0" fontId="23" fillId="34" borderId="29" xfId="146" applyFont="1" applyFill="1" applyBorder="1" applyAlignment="1">
      <alignment vertical="center" wrapText="1"/>
    </xf>
    <xf numFmtId="0" fontId="27" fillId="36" borderId="0" xfId="87" applyFont="1" applyFill="1" applyBorder="1" applyAlignment="1">
      <alignment horizontal="center" vertical="top"/>
    </xf>
    <xf numFmtId="4" fontId="21" fillId="34" borderId="29" xfId="146" applyNumberFormat="1" applyFont="1" applyFill="1" applyBorder="1" applyAlignment="1">
      <alignment horizontal="center" vertical="center" wrapText="1"/>
    </xf>
    <xf numFmtId="4" fontId="21" fillId="34" borderId="29" xfId="146" applyNumberFormat="1" applyFont="1" applyFill="1" applyBorder="1" applyAlignment="1">
      <alignment vertical="center" wrapText="1"/>
    </xf>
    <xf numFmtId="4" fontId="21" fillId="34" borderId="38" xfId="146" applyNumberFormat="1" applyFont="1" applyFill="1" applyBorder="1" applyAlignment="1">
      <alignment horizontal="center" vertical="center" wrapText="1"/>
    </xf>
    <xf numFmtId="4" fontId="21" fillId="34" borderId="31" xfId="146" applyNumberFormat="1" applyFont="1" applyFill="1" applyBorder="1" applyAlignment="1">
      <alignment vertical="center" wrapText="1"/>
    </xf>
    <xf numFmtId="0" fontId="17" fillId="33" borderId="29" xfId="146" applyFont="1" applyFill="1" applyBorder="1" applyAlignment="1">
      <alignment vertical="center" wrapText="1"/>
    </xf>
    <xf numFmtId="4" fontId="18" fillId="33" borderId="29" xfId="146" applyNumberFormat="1" applyFont="1" applyFill="1" applyBorder="1" applyAlignment="1">
      <alignment horizontal="center" vertical="center" wrapText="1"/>
    </xf>
    <xf numFmtId="4" fontId="18" fillId="33" borderId="38" xfId="146" applyNumberFormat="1" applyFont="1" applyFill="1" applyBorder="1" applyAlignment="1">
      <alignment horizontal="center" vertical="center" wrapText="1"/>
    </xf>
    <xf numFmtId="4" fontId="16" fillId="33" borderId="31" xfId="146" applyNumberFormat="1" applyFont="1" applyFill="1" applyBorder="1" applyAlignment="1">
      <alignment vertical="center" wrapText="1"/>
    </xf>
    <xf numFmtId="4" fontId="16" fillId="37" borderId="31" xfId="146" applyNumberFormat="1" applyFont="1" applyFill="1" applyBorder="1" applyAlignment="1">
      <alignment vertical="center" wrapText="1"/>
    </xf>
    <xf numFmtId="0" fontId="17" fillId="0" borderId="29" xfId="146" applyFont="1" applyBorder="1" applyAlignment="1">
      <alignment vertical="center" wrapText="1"/>
    </xf>
    <xf numFmtId="4" fontId="18" fillId="0" borderId="29" xfId="146" applyNumberFormat="1" applyFont="1" applyBorder="1" applyAlignment="1">
      <alignment horizontal="center" vertical="center" wrapText="1"/>
    </xf>
    <xf numFmtId="4" fontId="18" fillId="0" borderId="38" xfId="146" applyNumberFormat="1" applyFont="1" applyBorder="1" applyAlignment="1">
      <alignment horizontal="center" vertical="center" wrapText="1"/>
    </xf>
    <xf numFmtId="4" fontId="16" fillId="0" borderId="31" xfId="146" applyNumberFormat="1" applyFont="1" applyBorder="1" applyAlignment="1">
      <alignment vertical="center" wrapText="1"/>
    </xf>
    <xf numFmtId="0" fontId="16" fillId="0" borderId="29" xfId="146" applyFont="1" applyBorder="1" applyAlignment="1">
      <alignment vertical="center" wrapText="1"/>
    </xf>
    <xf numFmtId="4" fontId="16" fillId="53" borderId="31" xfId="146" applyNumberFormat="1" applyFont="1" applyFill="1" applyBorder="1" applyAlignment="1">
      <alignment vertical="center" wrapText="1"/>
    </xf>
    <xf numFmtId="0" fontId="17" fillId="29" borderId="29" xfId="146" applyFont="1" applyFill="1" applyBorder="1" applyAlignment="1">
      <alignment vertical="center" wrapText="1"/>
    </xf>
    <xf numFmtId="0" fontId="16" fillId="29" borderId="29" xfId="146" applyFont="1" applyFill="1" applyBorder="1" applyAlignment="1">
      <alignment vertical="center" wrapText="1"/>
    </xf>
    <xf numFmtId="4" fontId="19" fillId="0" borderId="29" xfId="146" applyNumberFormat="1" applyFont="1" applyBorder="1" applyAlignment="1">
      <alignment horizontal="center" vertical="center" wrapText="1"/>
    </xf>
    <xf numFmtId="4" fontId="18" fillId="0" borderId="35" xfId="146" applyNumberFormat="1" applyFont="1" applyBorder="1" applyAlignment="1">
      <alignment horizontal="center" vertical="center" wrapText="1"/>
    </xf>
    <xf numFmtId="0" fontId="28" fillId="0" borderId="112" xfId="217" applyFont="1" applyFill="1" applyBorder="1" applyAlignment="1" applyProtection="1">
      <alignment horizontal="center" vertical="center" wrapText="1"/>
    </xf>
    <xf numFmtId="0" fontId="29" fillId="0" borderId="112" xfId="217" applyFont="1" applyFill="1" applyBorder="1" applyAlignment="1" applyProtection="1">
      <alignment horizontal="center" vertical="center" wrapText="1"/>
    </xf>
    <xf numFmtId="0" fontId="31" fillId="0" borderId="97" xfId="217" applyFont="1" applyFill="1" applyBorder="1" applyAlignment="1" applyProtection="1">
      <alignment horizontal="center" vertical="center" wrapText="1"/>
    </xf>
    <xf numFmtId="0" fontId="28" fillId="0" borderId="97" xfId="217" applyFont="1" applyFill="1" applyBorder="1" applyAlignment="1" applyProtection="1">
      <alignment horizontal="center" vertical="center" wrapText="1"/>
    </xf>
    <xf numFmtId="0" fontId="27" fillId="0" borderId="97" xfId="217" applyFont="1" applyFill="1" applyBorder="1" applyAlignment="1">
      <alignment horizontal="center" vertical="center" wrapText="1"/>
    </xf>
    <xf numFmtId="0" fontId="78" fillId="0" borderId="97" xfId="217" applyFont="1" applyFill="1" applyBorder="1" applyAlignment="1" applyProtection="1">
      <alignment horizontal="center" vertical="center" wrapText="1"/>
    </xf>
    <xf numFmtId="0" fontId="27" fillId="51" borderId="97" xfId="217" applyFont="1" applyFill="1" applyBorder="1" applyAlignment="1" applyProtection="1">
      <alignment horizontal="center" vertical="center" wrapText="1"/>
    </xf>
    <xf numFmtId="0" fontId="27" fillId="36" borderId="97" xfId="217" applyFont="1" applyFill="1" applyBorder="1" applyAlignment="1">
      <alignment horizontal="center" vertical="center" wrapText="1"/>
    </xf>
    <xf numFmtId="0" fontId="28" fillId="0" borderId="97" xfId="217" applyFont="1" applyFill="1" applyBorder="1" applyAlignment="1">
      <alignment horizontal="center" vertical="center" wrapText="1"/>
    </xf>
    <xf numFmtId="0" fontId="28" fillId="0" borderId="97" xfId="217" quotePrefix="1" applyFont="1" applyFill="1" applyBorder="1" applyAlignment="1" applyProtection="1">
      <alignment horizontal="center" vertical="center" wrapText="1"/>
    </xf>
    <xf numFmtId="0" fontId="28" fillId="36" borderId="97" xfId="217" applyFont="1" applyFill="1" applyBorder="1" applyAlignment="1" applyProtection="1">
      <alignment horizontal="center" vertical="center" wrapText="1"/>
    </xf>
    <xf numFmtId="0" fontId="27" fillId="36" borderId="115" xfId="217" applyFont="1" applyFill="1" applyBorder="1" applyAlignment="1" applyProtection="1">
      <alignment horizontal="center" vertical="center" wrapText="1"/>
    </xf>
    <xf numFmtId="4" fontId="16" fillId="0" borderId="0" xfId="146" applyNumberFormat="1" applyFont="1" applyAlignment="1">
      <alignment vertical="center" wrapText="1"/>
    </xf>
    <xf numFmtId="0" fontId="16" fillId="0" borderId="32" xfId="146" applyFont="1" applyBorder="1" applyAlignment="1">
      <alignment horizontal="center" vertical="center" wrapText="1"/>
    </xf>
    <xf numFmtId="0" fontId="16" fillId="37" borderId="10" xfId="0" applyFont="1" applyFill="1" applyBorder="1" applyAlignment="1">
      <alignment horizontal="center" vertical="center" wrapText="1"/>
    </xf>
    <xf numFmtId="0" fontId="24" fillId="36" borderId="0" xfId="87" applyFont="1" applyFill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30" borderId="32" xfId="146" applyFont="1" applyFill="1" applyBorder="1" applyAlignment="1">
      <alignment horizontal="center" vertical="center" wrapText="1"/>
    </xf>
    <xf numFmtId="49" fontId="17" fillId="33" borderId="30" xfId="146" applyNumberFormat="1" applyFont="1" applyFill="1" applyBorder="1" applyAlignment="1">
      <alignment horizontal="center" vertical="center" wrapText="1"/>
    </xf>
    <xf numFmtId="49" fontId="17" fillId="33" borderId="29" xfId="146" applyNumberFormat="1" applyFont="1" applyFill="1" applyBorder="1" applyAlignment="1">
      <alignment horizontal="center" vertical="center" wrapText="1"/>
    </xf>
    <xf numFmtId="4" fontId="16" fillId="33" borderId="29" xfId="146" applyNumberFormat="1" applyFont="1" applyFill="1" applyBorder="1" applyAlignment="1">
      <alignment vertical="center" wrapText="1"/>
    </xf>
    <xf numFmtId="4" fontId="16" fillId="33" borderId="0" xfId="146" applyNumberFormat="1" applyFont="1" applyFill="1" applyAlignment="1">
      <alignment vertical="center" wrapText="1"/>
    </xf>
    <xf numFmtId="0" fontId="17" fillId="0" borderId="32" xfId="146" applyFont="1" applyBorder="1" applyAlignment="1">
      <alignment horizontal="center" vertical="center" wrapText="1"/>
    </xf>
    <xf numFmtId="49" fontId="17" fillId="0" borderId="30" xfId="146" applyNumberFormat="1" applyFont="1" applyBorder="1" applyAlignment="1">
      <alignment horizontal="center" vertical="center" wrapText="1"/>
    </xf>
    <xf numFmtId="49" fontId="17" fillId="0" borderId="29" xfId="146" applyNumberFormat="1" applyFont="1" applyBorder="1" applyAlignment="1">
      <alignment horizontal="center" vertical="center" wrapText="1"/>
    </xf>
    <xf numFmtId="4" fontId="57" fillId="0" borderId="29" xfId="146" applyNumberFormat="1" applyFont="1" applyBorder="1" applyAlignment="1">
      <alignment horizontal="center" vertical="center" wrapText="1"/>
    </xf>
    <xf numFmtId="4" fontId="56" fillId="0" borderId="29" xfId="146" applyNumberFormat="1" applyFont="1" applyBorder="1" applyAlignment="1">
      <alignment vertical="center" wrapText="1"/>
    </xf>
    <xf numFmtId="4" fontId="57" fillId="0" borderId="38" xfId="146" applyNumberFormat="1" applyFont="1" applyBorder="1" applyAlignment="1">
      <alignment horizontal="center" vertical="center" wrapText="1"/>
    </xf>
    <xf numFmtId="4" fontId="56" fillId="0" borderId="31" xfId="146" applyNumberFormat="1" applyFont="1" applyBorder="1" applyAlignment="1">
      <alignment vertical="center" wrapText="1"/>
    </xf>
    <xf numFmtId="4" fontId="56" fillId="0" borderId="0" xfId="146" applyNumberFormat="1" applyFont="1" applyAlignment="1">
      <alignment vertical="center" wrapText="1"/>
    </xf>
    <xf numFmtId="49" fontId="16" fillId="0" borderId="30" xfId="146" applyNumberFormat="1" applyFont="1" applyBorder="1" applyAlignment="1">
      <alignment horizontal="center" vertical="center" wrapText="1"/>
    </xf>
    <xf numFmtId="49" fontId="16" fillId="0" borderId="29" xfId="146" applyNumberFormat="1" applyFont="1" applyBorder="1" applyAlignment="1">
      <alignment horizontal="center" vertical="center" wrapText="1"/>
    </xf>
    <xf numFmtId="4" fontId="16" fillId="0" borderId="29" xfId="146" applyNumberFormat="1" applyFont="1" applyBorder="1" applyAlignment="1">
      <alignment vertical="center" wrapText="1"/>
    </xf>
    <xf numFmtId="4" fontId="16" fillId="53" borderId="29" xfId="146" applyNumberFormat="1" applyFont="1" applyFill="1" applyBorder="1" applyAlignment="1">
      <alignment vertical="center" wrapText="1"/>
    </xf>
    <xf numFmtId="46" fontId="16" fillId="0" borderId="32" xfId="146" applyNumberFormat="1" applyFont="1" applyBorder="1" applyAlignment="1">
      <alignment horizontal="center" vertical="center" wrapText="1"/>
    </xf>
    <xf numFmtId="0" fontId="16" fillId="0" borderId="30" xfId="146" applyFont="1" applyBorder="1" applyAlignment="1">
      <alignment horizontal="center" vertical="center" wrapText="1"/>
    </xf>
    <xf numFmtId="0" fontId="16" fillId="0" borderId="29" xfId="146" applyFont="1" applyBorder="1" applyAlignment="1">
      <alignment horizontal="center" vertical="center" wrapText="1"/>
    </xf>
    <xf numFmtId="4" fontId="16" fillId="37" borderId="0" xfId="146" applyNumberFormat="1" applyFont="1" applyFill="1" applyAlignment="1">
      <alignment vertical="center" wrapText="1"/>
    </xf>
    <xf numFmtId="0" fontId="18" fillId="0" borderId="29" xfId="146" applyFont="1" applyBorder="1" applyAlignment="1">
      <alignment horizontal="center"/>
    </xf>
    <xf numFmtId="0" fontId="16" fillId="0" borderId="29" xfId="146" applyFont="1" applyBorder="1"/>
    <xf numFmtId="49" fontId="16" fillId="37" borderId="30" xfId="146" applyNumberFormat="1" applyFont="1" applyFill="1" applyBorder="1" applyAlignment="1">
      <alignment horizontal="center" vertical="center" wrapText="1"/>
    </xf>
    <xf numFmtId="49" fontId="16" fillId="37" borderId="29" xfId="146" applyNumberFormat="1" applyFont="1" applyFill="1" applyBorder="1" applyAlignment="1">
      <alignment horizontal="center" vertical="center" wrapText="1"/>
    </xf>
    <xf numFmtId="0" fontId="16" fillId="37" borderId="29" xfId="146" applyFont="1" applyFill="1" applyBorder="1" applyAlignment="1">
      <alignment vertical="center" wrapText="1"/>
    </xf>
    <xf numFmtId="4" fontId="18" fillId="37" borderId="29" xfId="146" applyNumberFormat="1" applyFont="1" applyFill="1" applyBorder="1" applyAlignment="1">
      <alignment horizontal="center" vertical="center" wrapText="1"/>
    </xf>
    <xf numFmtId="4" fontId="16" fillId="37" borderId="29" xfId="146" applyNumberFormat="1" applyFont="1" applyFill="1" applyBorder="1" applyAlignment="1">
      <alignment vertical="center" wrapText="1"/>
    </xf>
    <xf numFmtId="4" fontId="18" fillId="37" borderId="38" xfId="146" applyNumberFormat="1" applyFont="1" applyFill="1" applyBorder="1" applyAlignment="1">
      <alignment horizontal="center" vertical="center" wrapText="1"/>
    </xf>
    <xf numFmtId="0" fontId="16" fillId="0" borderId="116" xfId="146" applyFont="1" applyBorder="1" applyAlignment="1">
      <alignment horizontal="center" vertical="center" wrapText="1"/>
    </xf>
    <xf numFmtId="0" fontId="17" fillId="37" borderId="32" xfId="146" applyFont="1" applyFill="1" applyBorder="1" applyAlignment="1">
      <alignment horizontal="center" vertical="center" wrapText="1"/>
    </xf>
    <xf numFmtId="0" fontId="16" fillId="37" borderId="32" xfId="146" applyFont="1" applyFill="1" applyBorder="1" applyAlignment="1">
      <alignment horizontal="center" vertical="center" wrapText="1"/>
    </xf>
    <xf numFmtId="3" fontId="82" fillId="0" borderId="29" xfId="146" applyNumberFormat="1" applyFont="1" applyBorder="1" applyAlignment="1">
      <alignment horizontal="left" vertical="center" wrapText="1"/>
    </xf>
    <xf numFmtId="4" fontId="18" fillId="37" borderId="29" xfId="146" applyNumberFormat="1" applyFont="1" applyFill="1" applyBorder="1" applyAlignment="1">
      <alignment vertical="center" wrapText="1"/>
    </xf>
    <xf numFmtId="0" fontId="10" fillId="0" borderId="0" xfId="146" applyFont="1" applyAlignment="1">
      <alignment vertical="center"/>
    </xf>
    <xf numFmtId="4" fontId="16" fillId="33" borderId="106" xfId="146" applyNumberFormat="1" applyFont="1" applyFill="1" applyBorder="1" applyAlignment="1">
      <alignment vertical="center" wrapText="1"/>
    </xf>
    <xf numFmtId="4" fontId="17" fillId="0" borderId="29" xfId="146" applyNumberFormat="1" applyFont="1" applyBorder="1" applyAlignment="1">
      <alignment vertical="center" wrapText="1"/>
    </xf>
    <xf numFmtId="0" fontId="16" fillId="53" borderId="10" xfId="0" applyFont="1" applyFill="1" applyBorder="1" applyAlignment="1">
      <alignment horizontal="center" vertical="center" wrapText="1"/>
    </xf>
    <xf numFmtId="0" fontId="16" fillId="29" borderId="32" xfId="146" applyFont="1" applyFill="1" applyBorder="1" applyAlignment="1">
      <alignment horizontal="center" vertical="center" wrapText="1"/>
    </xf>
    <xf numFmtId="49" fontId="16" fillId="29" borderId="30" xfId="146" applyNumberFormat="1" applyFont="1" applyFill="1" applyBorder="1" applyAlignment="1">
      <alignment horizontal="center" vertical="center" wrapText="1"/>
    </xf>
    <xf numFmtId="49" fontId="16" fillId="29" borderId="29" xfId="146" applyNumberFormat="1" applyFont="1" applyFill="1" applyBorder="1" applyAlignment="1">
      <alignment horizontal="center" vertical="center" wrapText="1"/>
    </xf>
    <xf numFmtId="0" fontId="17" fillId="29" borderId="32" xfId="146" applyFont="1" applyFill="1" applyBorder="1" applyAlignment="1">
      <alignment horizontal="center" vertical="center" wrapText="1"/>
    </xf>
    <xf numFmtId="49" fontId="17" fillId="29" borderId="30" xfId="146" applyNumberFormat="1" applyFont="1" applyFill="1" applyBorder="1" applyAlignment="1">
      <alignment horizontal="center" vertical="center" wrapText="1"/>
    </xf>
    <xf numFmtId="49" fontId="17" fillId="29" borderId="29" xfId="146" applyNumberFormat="1" applyFont="1" applyFill="1" applyBorder="1" applyAlignment="1">
      <alignment horizontal="center" vertical="center" wrapText="1"/>
    </xf>
    <xf numFmtId="0" fontId="16" fillId="0" borderId="29" xfId="146" applyFont="1" applyBorder="1" applyAlignment="1">
      <alignment horizontal="left" vertical="center" wrapText="1"/>
    </xf>
    <xf numFmtId="0" fontId="17" fillId="0" borderId="29" xfId="146" applyFont="1" applyBorder="1" applyAlignment="1">
      <alignment horizontal="left" vertical="center" wrapText="1"/>
    </xf>
    <xf numFmtId="0" fontId="16" fillId="55" borderId="10" xfId="0" applyFont="1" applyFill="1" applyBorder="1" applyAlignment="1">
      <alignment horizontal="center" vertical="center" wrapText="1"/>
    </xf>
    <xf numFmtId="4" fontId="19" fillId="0" borderId="38" xfId="146" applyNumberFormat="1" applyFont="1" applyBorder="1" applyAlignment="1">
      <alignment horizontal="center" vertical="center" wrapText="1"/>
    </xf>
    <xf numFmtId="4" fontId="17" fillId="0" borderId="31" xfId="146" applyNumberFormat="1" applyFont="1" applyBorder="1" applyAlignment="1">
      <alignment vertical="center" wrapText="1"/>
    </xf>
    <xf numFmtId="4" fontId="17" fillId="0" borderId="0" xfId="146" applyNumberFormat="1" applyFont="1" applyAlignment="1">
      <alignment vertical="center" wrapText="1"/>
    </xf>
    <xf numFmtId="0" fontId="23" fillId="34" borderId="32" xfId="146" applyFont="1" applyFill="1" applyBorder="1" applyAlignment="1">
      <alignment horizontal="center" vertical="center" wrapText="1"/>
    </xf>
    <xf numFmtId="0" fontId="23" fillId="34" borderId="30" xfId="146" applyFont="1" applyFill="1" applyBorder="1" applyAlignment="1">
      <alignment horizontal="center" vertical="center" wrapText="1"/>
    </xf>
    <xf numFmtId="0" fontId="23" fillId="34" borderId="29" xfId="146" applyFont="1" applyFill="1" applyBorder="1" applyAlignment="1">
      <alignment horizontal="center" vertical="center" wrapText="1"/>
    </xf>
    <xf numFmtId="4" fontId="21" fillId="34" borderId="0" xfId="146" applyNumberFormat="1" applyFont="1" applyFill="1" applyAlignment="1">
      <alignment vertical="center" wrapText="1"/>
    </xf>
    <xf numFmtId="4" fontId="21" fillId="0" borderId="0" xfId="146" applyNumberFormat="1" applyFont="1" applyAlignment="1">
      <alignment vertical="center" wrapText="1"/>
    </xf>
    <xf numFmtId="3" fontId="16" fillId="0" borderId="32" xfId="146" applyNumberFormat="1" applyFont="1" applyBorder="1" applyAlignment="1">
      <alignment horizontal="center" vertical="center" wrapText="1"/>
    </xf>
    <xf numFmtId="3" fontId="17" fillId="0" borderId="32" xfId="146" applyNumberFormat="1" applyFont="1" applyBorder="1" applyAlignment="1">
      <alignment horizontal="center" vertical="center" wrapText="1"/>
    </xf>
    <xf numFmtId="3" fontId="18" fillId="0" borderId="29" xfId="146" applyNumberFormat="1" applyFont="1" applyBorder="1" applyAlignment="1">
      <alignment horizontal="center" vertical="center" wrapText="1"/>
    </xf>
    <xf numFmtId="3" fontId="20" fillId="0" borderId="29" xfId="146" applyNumberFormat="1" applyFont="1" applyBorder="1" applyAlignment="1">
      <alignment horizontal="center" vertical="center" wrapText="1"/>
    </xf>
    <xf numFmtId="3" fontId="20" fillId="53" borderId="29" xfId="146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9" fillId="0" borderId="29" xfId="146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33" xfId="146" applyFont="1" applyBorder="1" applyAlignment="1">
      <alignment horizontal="center" vertical="center" wrapText="1"/>
    </xf>
    <xf numFmtId="49" fontId="16" fillId="0" borderId="34" xfId="146" applyNumberFormat="1" applyFont="1" applyBorder="1" applyAlignment="1">
      <alignment horizontal="center" vertical="center" wrapText="1"/>
    </xf>
    <xf numFmtId="49" fontId="16" fillId="0" borderId="35" xfId="146" applyNumberFormat="1" applyFont="1" applyBorder="1" applyAlignment="1">
      <alignment horizontal="center" vertical="center" wrapText="1"/>
    </xf>
    <xf numFmtId="0" fontId="16" fillId="0" borderId="35" xfId="146" applyFont="1" applyBorder="1" applyAlignment="1">
      <alignment vertical="center" wrapText="1"/>
    </xf>
    <xf numFmtId="4" fontId="16" fillId="0" borderId="35" xfId="146" applyNumberFormat="1" applyFont="1" applyBorder="1" applyAlignment="1">
      <alignment vertical="center" wrapText="1"/>
    </xf>
    <xf numFmtId="4" fontId="18" fillId="0" borderId="39" xfId="146" applyNumberFormat="1" applyFont="1" applyBorder="1" applyAlignment="1">
      <alignment horizontal="center" vertical="center" wrapText="1"/>
    </xf>
    <xf numFmtId="4" fontId="16" fillId="0" borderId="50" xfId="83" applyNumberFormat="1" applyFont="1" applyBorder="1" applyAlignment="1">
      <alignment wrapText="1"/>
    </xf>
    <xf numFmtId="4" fontId="16" fillId="0" borderId="0" xfId="83" applyNumberFormat="1" applyFont="1" applyAlignment="1">
      <alignment wrapText="1"/>
    </xf>
    <xf numFmtId="4" fontId="16" fillId="0" borderId="0" xfId="83" applyNumberFormat="1" applyFont="1" applyAlignment="1">
      <alignment horizontal="center" wrapText="1"/>
    </xf>
    <xf numFmtId="4" fontId="16" fillId="0" borderId="29" xfId="83" applyNumberFormat="1" applyFont="1" applyBorder="1" applyAlignment="1">
      <alignment wrapText="1"/>
    </xf>
    <xf numFmtId="4" fontId="16" fillId="0" borderId="35" xfId="83" applyNumberFormat="1" applyFont="1" applyBorder="1" applyAlignment="1">
      <alignment wrapText="1"/>
    </xf>
    <xf numFmtId="43" fontId="10" fillId="0" borderId="42" xfId="83" applyNumberFormat="1" applyFont="1" applyBorder="1" applyAlignment="1">
      <alignment vertical="center"/>
    </xf>
    <xf numFmtId="43" fontId="21" fillId="34" borderId="29" xfId="83" applyNumberFormat="1" applyFont="1" applyFill="1" applyBorder="1" applyAlignment="1">
      <alignment vertical="center"/>
    </xf>
    <xf numFmtId="43" fontId="10" fillId="33" borderId="29" xfId="83" applyNumberFormat="1" applyFont="1" applyFill="1" applyBorder="1" applyAlignment="1">
      <alignment vertical="center"/>
    </xf>
    <xf numFmtId="43" fontId="10" fillId="0" borderId="29" xfId="83" applyNumberFormat="1" applyFont="1" applyBorder="1" applyAlignment="1">
      <alignment vertical="center"/>
    </xf>
    <xf numFmtId="43" fontId="22" fillId="0" borderId="29" xfId="83" applyNumberFormat="1" applyFont="1" applyBorder="1" applyAlignment="1">
      <alignment vertical="center"/>
    </xf>
    <xf numFmtId="43" fontId="10" fillId="0" borderId="35" xfId="83" applyNumberFormat="1" applyFont="1" applyBorder="1" applyAlignment="1">
      <alignment vertical="center"/>
    </xf>
    <xf numFmtId="43" fontId="10" fillId="0" borderId="29" xfId="146" applyNumberFormat="1" applyFont="1" applyBorder="1" applyAlignment="1">
      <alignment vertical="center"/>
    </xf>
    <xf numFmtId="43" fontId="10" fillId="33" borderId="29" xfId="146" applyNumberFormat="1" applyFont="1" applyFill="1" applyBorder="1" applyAlignment="1">
      <alignment vertical="center"/>
    </xf>
    <xf numFmtId="43" fontId="21" fillId="34" borderId="29" xfId="146" applyNumberFormat="1" applyFont="1" applyFill="1" applyBorder="1" applyAlignment="1">
      <alignment vertical="center"/>
    </xf>
    <xf numFmtId="43" fontId="22" fillId="0" borderId="29" xfId="146" applyNumberFormat="1" applyFont="1" applyBorder="1" applyAlignment="1">
      <alignment vertical="center"/>
    </xf>
    <xf numFmtId="43" fontId="10" fillId="0" borderId="35" xfId="146" applyNumberFormat="1" applyFont="1" applyBorder="1" applyAlignment="1">
      <alignment vertical="center"/>
    </xf>
    <xf numFmtId="0" fontId="31" fillId="0" borderId="23" xfId="217" applyFont="1" applyBorder="1" applyAlignment="1">
      <alignment horizontal="left" vertical="center" wrapText="1"/>
    </xf>
    <xf numFmtId="0" fontId="27" fillId="0" borderId="23" xfId="217" applyFont="1" applyBorder="1" applyAlignment="1">
      <alignment horizontal="left" vertical="center" wrapText="1"/>
    </xf>
    <xf numFmtId="43" fontId="10" fillId="54" borderId="29" xfId="146" applyNumberFormat="1" applyFont="1" applyFill="1" applyBorder="1" applyAlignment="1">
      <alignment vertical="center"/>
    </xf>
    <xf numFmtId="0" fontId="10" fillId="0" borderId="0" xfId="83" applyFont="1" applyFill="1" applyBorder="1" applyAlignment="1">
      <alignment vertical="center" wrapText="1"/>
    </xf>
    <xf numFmtId="43" fontId="10" fillId="54" borderId="29" xfId="83" applyNumberFormat="1" applyFont="1" applyFill="1" applyBorder="1" applyAlignment="1">
      <alignment vertical="center"/>
    </xf>
    <xf numFmtId="174" fontId="22" fillId="28" borderId="0" xfId="72" applyNumberFormat="1" applyFont="1" applyFill="1" applyAlignment="1">
      <alignment vertical="center"/>
    </xf>
    <xf numFmtId="183" fontId="10" fillId="0" borderId="29" xfId="146" applyNumberFormat="1" applyFont="1" applyBorder="1" applyAlignment="1">
      <alignment vertical="center"/>
    </xf>
    <xf numFmtId="183" fontId="10" fillId="33" borderId="29" xfId="146" applyNumberFormat="1" applyFont="1" applyFill="1" applyBorder="1" applyAlignment="1">
      <alignment vertical="center"/>
    </xf>
    <xf numFmtId="183" fontId="21" fillId="34" borderId="29" xfId="146" applyNumberFormat="1" applyFont="1" applyFill="1" applyBorder="1" applyAlignment="1">
      <alignment vertical="center"/>
    </xf>
    <xf numFmtId="183" fontId="22" fillId="0" borderId="29" xfId="146" applyNumberFormat="1" applyFont="1" applyBorder="1" applyAlignment="1">
      <alignment vertical="center"/>
    </xf>
    <xf numFmtId="183" fontId="10" fillId="0" borderId="35" xfId="146" applyNumberFormat="1" applyFont="1" applyBorder="1" applyAlignment="1">
      <alignment vertical="center"/>
    </xf>
    <xf numFmtId="183" fontId="10" fillId="0" borderId="29" xfId="146" applyNumberFormat="1" applyFont="1" applyFill="1" applyBorder="1" applyAlignment="1">
      <alignment vertical="center"/>
    </xf>
    <xf numFmtId="43" fontId="10" fillId="0" borderId="29" xfId="146" applyNumberFormat="1" applyFont="1" applyFill="1" applyBorder="1" applyAlignment="1">
      <alignment vertical="center"/>
    </xf>
    <xf numFmtId="4" fontId="16" fillId="32" borderId="86" xfId="50" applyNumberFormat="1" applyFont="1" applyFill="1" applyBorder="1" applyAlignment="1" applyProtection="1">
      <alignment horizontal="center" vertical="center" wrapText="1"/>
    </xf>
    <xf numFmtId="4" fontId="16" fillId="32" borderId="85" xfId="50" applyNumberFormat="1" applyFont="1" applyFill="1" applyBorder="1" applyAlignment="1" applyProtection="1">
      <alignment horizontal="center" vertical="center" wrapText="1"/>
    </xf>
    <xf numFmtId="4" fontId="16" fillId="32" borderId="84" xfId="50" applyNumberFormat="1" applyFont="1" applyFill="1" applyBorder="1" applyAlignment="1" applyProtection="1">
      <alignment horizontal="center" vertical="center" wrapText="1"/>
    </xf>
    <xf numFmtId="4" fontId="16" fillId="32" borderId="80" xfId="50" applyNumberFormat="1" applyFont="1" applyFill="1" applyBorder="1" applyAlignment="1" applyProtection="1">
      <alignment horizontal="center" vertical="center" wrapText="1"/>
    </xf>
    <xf numFmtId="4" fontId="16" fillId="32" borderId="74" xfId="50" applyNumberFormat="1" applyFont="1" applyFill="1" applyBorder="1" applyAlignment="1" applyProtection="1">
      <alignment horizontal="center" vertical="center" wrapText="1"/>
    </xf>
    <xf numFmtId="4" fontId="16" fillId="32" borderId="73" xfId="50" applyNumberFormat="1" applyFont="1" applyFill="1" applyBorder="1" applyAlignment="1" applyProtection="1">
      <alignment horizontal="center" vertical="center" wrapText="1"/>
    </xf>
    <xf numFmtId="3" fontId="16" fillId="32" borderId="88" xfId="0" applyNumberFormat="1" applyFont="1" applyFill="1" applyBorder="1" applyAlignment="1">
      <alignment horizontal="center" vertical="center" wrapText="1"/>
    </xf>
    <xf numFmtId="3" fontId="16" fillId="32" borderId="48" xfId="0" applyNumberFormat="1" applyFont="1" applyFill="1" applyBorder="1" applyAlignment="1">
      <alignment horizontal="center" vertical="center" wrapText="1"/>
    </xf>
    <xf numFmtId="3" fontId="16" fillId="32" borderId="11" xfId="0" applyNumberFormat="1" applyFont="1" applyFill="1" applyBorder="1" applyAlignment="1">
      <alignment horizontal="center" vertical="center" wrapText="1"/>
    </xf>
    <xf numFmtId="0" fontId="18" fillId="35" borderId="105" xfId="83" applyFont="1" applyFill="1" applyBorder="1" applyAlignment="1">
      <alignment horizontal="center" vertical="center" textRotation="90"/>
    </xf>
    <xf numFmtId="0" fontId="18" fillId="35" borderId="75" xfId="83" applyFont="1" applyFill="1" applyBorder="1" applyAlignment="1">
      <alignment horizontal="center" vertical="center" textRotation="90"/>
    </xf>
    <xf numFmtId="0" fontId="18" fillId="35" borderId="76" xfId="83" applyFont="1" applyFill="1" applyBorder="1" applyAlignment="1">
      <alignment horizontal="center" vertical="center" textRotation="90"/>
    </xf>
    <xf numFmtId="0" fontId="18" fillId="35" borderId="77" xfId="83" applyFont="1" applyFill="1" applyBorder="1" applyAlignment="1">
      <alignment horizontal="center" vertical="center" textRotation="90"/>
    </xf>
    <xf numFmtId="0" fontId="18" fillId="35" borderId="78" xfId="83" applyFont="1" applyFill="1" applyBorder="1" applyAlignment="1">
      <alignment horizontal="center" vertical="center" textRotation="90"/>
    </xf>
    <xf numFmtId="0" fontId="18" fillId="35" borderId="79" xfId="83" applyFont="1" applyFill="1" applyBorder="1" applyAlignment="1">
      <alignment horizontal="center" vertical="center" textRotation="90"/>
    </xf>
    <xf numFmtId="0" fontId="18" fillId="35" borderId="77" xfId="83" applyFont="1" applyFill="1" applyBorder="1" applyAlignment="1">
      <alignment horizontal="center" vertical="center" wrapText="1"/>
    </xf>
    <xf numFmtId="0" fontId="18" fillId="35" borderId="78" xfId="83" applyFont="1" applyFill="1" applyBorder="1" applyAlignment="1">
      <alignment horizontal="center" vertical="center" wrapText="1"/>
    </xf>
    <xf numFmtId="0" fontId="18" fillId="35" borderId="79" xfId="83" applyFont="1" applyFill="1" applyBorder="1" applyAlignment="1">
      <alignment horizontal="center" vertical="center" wrapText="1"/>
    </xf>
    <xf numFmtId="0" fontId="18" fillId="35" borderId="81" xfId="83" applyFont="1" applyFill="1" applyBorder="1" applyAlignment="1">
      <alignment horizontal="center" vertical="center" wrapText="1"/>
    </xf>
    <xf numFmtId="0" fontId="18" fillId="35" borderId="82" xfId="83" applyFont="1" applyFill="1" applyBorder="1" applyAlignment="1">
      <alignment horizontal="center" vertical="center" wrapText="1"/>
    </xf>
    <xf numFmtId="0" fontId="18" fillId="35" borderId="83" xfId="83" applyFont="1" applyFill="1" applyBorder="1" applyAlignment="1">
      <alignment horizontal="center" vertical="center" wrapText="1"/>
    </xf>
    <xf numFmtId="0" fontId="18" fillId="35" borderId="53" xfId="83" applyFont="1" applyFill="1" applyBorder="1" applyAlignment="1">
      <alignment horizontal="center" vertical="center" wrapText="1"/>
    </xf>
    <xf numFmtId="0" fontId="18" fillId="35" borderId="56" xfId="83" applyFont="1" applyFill="1" applyBorder="1" applyAlignment="1">
      <alignment horizontal="center" vertical="center" wrapText="1"/>
    </xf>
    <xf numFmtId="0" fontId="18" fillId="35" borderId="26" xfId="83" applyFont="1" applyFill="1" applyBorder="1" applyAlignment="1">
      <alignment horizontal="center" vertical="center" wrapText="1"/>
    </xf>
    <xf numFmtId="49" fontId="10" fillId="28" borderId="0" xfId="47" applyNumberFormat="1" applyFont="1" applyFill="1" applyBorder="1" applyAlignment="1">
      <alignment horizontal="left" vertical="top" wrapText="1"/>
    </xf>
    <xf numFmtId="49" fontId="10" fillId="28" borderId="40" xfId="47" applyNumberFormat="1" applyFont="1" applyFill="1" applyBorder="1" applyAlignment="1">
      <alignment horizontal="left" vertical="top" wrapText="1"/>
    </xf>
    <xf numFmtId="0" fontId="38" fillId="28" borderId="0" xfId="84" applyFont="1" applyFill="1" applyAlignment="1">
      <alignment horizontal="center" vertical="center"/>
    </xf>
    <xf numFmtId="49" fontId="22" fillId="28" borderId="0" xfId="47" applyNumberFormat="1" applyFont="1" applyFill="1" applyBorder="1" applyAlignment="1">
      <alignment horizontal="left" vertical="top" wrapText="1"/>
    </xf>
    <xf numFmtId="49" fontId="22" fillId="28" borderId="40" xfId="47" applyNumberFormat="1" applyFont="1" applyFill="1" applyBorder="1" applyAlignment="1">
      <alignment horizontal="left" vertical="top" wrapText="1"/>
    </xf>
    <xf numFmtId="49" fontId="22" fillId="28" borderId="0" xfId="85" applyNumberFormat="1" applyFont="1" applyFill="1" applyBorder="1" applyAlignment="1">
      <alignment horizontal="left" vertical="top" wrapText="1"/>
    </xf>
    <xf numFmtId="49" fontId="22" fillId="28" borderId="40" xfId="85" applyNumberFormat="1" applyFont="1" applyFill="1" applyBorder="1" applyAlignment="1">
      <alignment horizontal="left" vertical="top" wrapText="1"/>
    </xf>
    <xf numFmtId="0" fontId="23" fillId="28" borderId="91" xfId="85" applyFont="1" applyFill="1" applyBorder="1" applyAlignment="1">
      <alignment horizontal="center" vertical="center"/>
    </xf>
    <xf numFmtId="0" fontId="23" fillId="28" borderId="92" xfId="85" applyFont="1" applyFill="1" applyBorder="1" applyAlignment="1">
      <alignment horizontal="center" vertical="center"/>
    </xf>
    <xf numFmtId="0" fontId="23" fillId="28" borderId="14" xfId="85" applyFont="1" applyFill="1" applyBorder="1" applyAlignment="1">
      <alignment horizontal="center" vertical="center"/>
    </xf>
    <xf numFmtId="49" fontId="48" fillId="34" borderId="58" xfId="47" applyNumberFormat="1" applyFont="1" applyFill="1" applyBorder="1" applyAlignment="1">
      <alignment horizontal="left" vertical="top" wrapText="1"/>
    </xf>
    <xf numFmtId="49" fontId="48" fillId="34" borderId="59" xfId="47" applyNumberFormat="1" applyFont="1" applyFill="1" applyBorder="1" applyAlignment="1">
      <alignment horizontal="left" vertical="top" wrapText="1"/>
    </xf>
    <xf numFmtId="49" fontId="48" fillId="34" borderId="60" xfId="47" applyNumberFormat="1" applyFont="1" applyFill="1" applyBorder="1" applyAlignment="1">
      <alignment horizontal="left" vertical="top" wrapText="1"/>
    </xf>
    <xf numFmtId="0" fontId="25" fillId="50" borderId="91" xfId="87" applyFont="1" applyFill="1" applyBorder="1" applyAlignment="1">
      <alignment horizontal="center" vertical="center"/>
    </xf>
    <xf numFmtId="0" fontId="25" fillId="50" borderId="92" xfId="87" applyFont="1" applyFill="1" applyBorder="1" applyAlignment="1">
      <alignment horizontal="center" vertical="center"/>
    </xf>
    <xf numFmtId="0" fontId="25" fillId="50" borderId="14" xfId="87" applyFont="1" applyFill="1" applyBorder="1" applyAlignment="1">
      <alignment horizontal="center" vertical="center"/>
    </xf>
    <xf numFmtId="0" fontId="27" fillId="36" borderId="0" xfId="87" applyFont="1" applyFill="1" applyAlignment="1">
      <alignment horizontal="center" vertical="center" wrapText="1"/>
    </xf>
    <xf numFmtId="0" fontId="27" fillId="36" borderId="0" xfId="87" applyFont="1" applyFill="1" applyBorder="1" applyAlignment="1">
      <alignment horizontal="center" vertical="top"/>
    </xf>
  </cellXfs>
  <cellStyles count="2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20% - Colore 1 2" xfId="153" xr:uid="{00000000-0005-0000-0000-00000C000000}"/>
    <cellStyle name="20% - Colore 2 2" xfId="154" xr:uid="{00000000-0005-0000-0000-00000D000000}"/>
    <cellStyle name="20% - Colore 3 2" xfId="155" xr:uid="{00000000-0005-0000-0000-00000E000000}"/>
    <cellStyle name="20% - Colore 4 2" xfId="156" xr:uid="{00000000-0005-0000-0000-00000F000000}"/>
    <cellStyle name="20% - Colore 5 2" xfId="157" xr:uid="{00000000-0005-0000-0000-000010000000}"/>
    <cellStyle name="20% - Colore 6 2" xfId="158" xr:uid="{00000000-0005-0000-0000-000011000000}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40% - Akzent1" xfId="19" xr:uid="{00000000-0005-0000-0000-000018000000}"/>
    <cellStyle name="40% - Akzent2" xfId="20" xr:uid="{00000000-0005-0000-0000-000019000000}"/>
    <cellStyle name="40% - Akzent3" xfId="21" xr:uid="{00000000-0005-0000-0000-00001A000000}"/>
    <cellStyle name="40% - Akzent4" xfId="22" xr:uid="{00000000-0005-0000-0000-00001B000000}"/>
    <cellStyle name="40% - Akzent5" xfId="23" xr:uid="{00000000-0005-0000-0000-00001C000000}"/>
    <cellStyle name="40% - Akzent6" xfId="24" xr:uid="{00000000-0005-0000-0000-00001D000000}"/>
    <cellStyle name="40% - Colore 1 2" xfId="159" xr:uid="{00000000-0005-0000-0000-00001E000000}"/>
    <cellStyle name="40% - Colore 2 2" xfId="160" xr:uid="{00000000-0005-0000-0000-00001F000000}"/>
    <cellStyle name="40% - Colore 3 2" xfId="161" xr:uid="{00000000-0005-0000-0000-000020000000}"/>
    <cellStyle name="40% - Colore 4 2" xfId="162" xr:uid="{00000000-0005-0000-0000-000021000000}"/>
    <cellStyle name="40% - Colore 5 2" xfId="163" xr:uid="{00000000-0005-0000-0000-000022000000}"/>
    <cellStyle name="40% - Colore 6 2" xfId="164" xr:uid="{00000000-0005-0000-0000-000023000000}"/>
    <cellStyle name="60% - Accent1" xfId="25" xr:uid="{00000000-0005-0000-0000-000024000000}"/>
    <cellStyle name="60% - Accent2" xfId="26" xr:uid="{00000000-0005-0000-0000-000025000000}"/>
    <cellStyle name="60% - Accent3" xfId="27" xr:uid="{00000000-0005-0000-0000-000026000000}"/>
    <cellStyle name="60% - Accent4" xfId="28" xr:uid="{00000000-0005-0000-0000-000027000000}"/>
    <cellStyle name="60% - Accent5" xfId="29" xr:uid="{00000000-0005-0000-0000-000028000000}"/>
    <cellStyle name="60% - Accent6" xfId="30" xr:uid="{00000000-0005-0000-0000-000029000000}"/>
    <cellStyle name="60% - Akzent1" xfId="31" xr:uid="{00000000-0005-0000-0000-00002A000000}"/>
    <cellStyle name="60% - Akzent2" xfId="32" xr:uid="{00000000-0005-0000-0000-00002B000000}"/>
    <cellStyle name="60% - Akzent3" xfId="33" xr:uid="{00000000-0005-0000-0000-00002C000000}"/>
    <cellStyle name="60% - Akzent4" xfId="34" xr:uid="{00000000-0005-0000-0000-00002D000000}"/>
    <cellStyle name="60% - Akzent5" xfId="35" xr:uid="{00000000-0005-0000-0000-00002E000000}"/>
    <cellStyle name="60% - Akzent6" xfId="36" xr:uid="{00000000-0005-0000-0000-00002F000000}"/>
    <cellStyle name="60% - Colore 1 2" xfId="165" xr:uid="{00000000-0005-0000-0000-000030000000}"/>
    <cellStyle name="60% - Colore 2 2" xfId="166" xr:uid="{00000000-0005-0000-0000-000031000000}"/>
    <cellStyle name="60% - Colore 3 2" xfId="167" xr:uid="{00000000-0005-0000-0000-000032000000}"/>
    <cellStyle name="60% - Colore 4 2" xfId="168" xr:uid="{00000000-0005-0000-0000-000033000000}"/>
    <cellStyle name="60% - Colore 5 2" xfId="169" xr:uid="{00000000-0005-0000-0000-000034000000}"/>
    <cellStyle name="60% - Colore 6 2" xfId="170" xr:uid="{00000000-0005-0000-0000-000035000000}"/>
    <cellStyle name="Accent1" xfId="37" xr:uid="{00000000-0005-0000-0000-000036000000}"/>
    <cellStyle name="Accent2" xfId="38" xr:uid="{00000000-0005-0000-0000-000037000000}"/>
    <cellStyle name="Accent3" xfId="39" xr:uid="{00000000-0005-0000-0000-000038000000}"/>
    <cellStyle name="Accent4" xfId="40" xr:uid="{00000000-0005-0000-0000-000039000000}"/>
    <cellStyle name="Accent5" xfId="41" xr:uid="{00000000-0005-0000-0000-00003A000000}"/>
    <cellStyle name="Accent6" xfId="42" xr:uid="{00000000-0005-0000-0000-00003B000000}"/>
    <cellStyle name="Bad" xfId="43" xr:uid="{00000000-0005-0000-0000-00003C000000}"/>
    <cellStyle name="Calcolo 2" xfId="171" xr:uid="{00000000-0005-0000-0000-00003D000000}"/>
    <cellStyle name="Calculation" xfId="44" xr:uid="{00000000-0005-0000-0000-00003E000000}"/>
    <cellStyle name="Cella collegata 2" xfId="172" xr:uid="{00000000-0005-0000-0000-00003F000000}"/>
    <cellStyle name="Cella da controllare 2" xfId="173" xr:uid="{00000000-0005-0000-0000-000040000000}"/>
    <cellStyle name="Check Cell" xfId="45" xr:uid="{00000000-0005-0000-0000-000041000000}"/>
    <cellStyle name="Colore 1 2" xfId="174" xr:uid="{00000000-0005-0000-0000-000042000000}"/>
    <cellStyle name="Colore 2 2" xfId="175" xr:uid="{00000000-0005-0000-0000-000043000000}"/>
    <cellStyle name="Colore 3 2" xfId="176" xr:uid="{00000000-0005-0000-0000-000044000000}"/>
    <cellStyle name="Colore 4 2" xfId="177" xr:uid="{00000000-0005-0000-0000-000045000000}"/>
    <cellStyle name="Colore 5 2" xfId="178" xr:uid="{00000000-0005-0000-0000-000046000000}"/>
    <cellStyle name="Colore 6 2" xfId="179" xr:uid="{00000000-0005-0000-0000-000047000000}"/>
    <cellStyle name="Comma [0]_Marilù (v.0.5)" xfId="46" xr:uid="{00000000-0005-0000-0000-000048000000}"/>
    <cellStyle name="Comma [0]_Marilù (v.0.5) 2" xfId="47" xr:uid="{00000000-0005-0000-0000-000049000000}"/>
    <cellStyle name="Comma 2" xfId="48" xr:uid="{00000000-0005-0000-0000-00004A000000}"/>
    <cellStyle name="Comma 2 2" xfId="103" xr:uid="{00000000-0005-0000-0000-00004B000000}"/>
    <cellStyle name="Comma 2 2 2" xfId="119" xr:uid="{00000000-0005-0000-0000-00004C000000}"/>
    <cellStyle name="Comma 2 2 3" xfId="180" xr:uid="{00000000-0005-0000-0000-00004D000000}"/>
    <cellStyle name="Comma 2 2 4" xfId="218" xr:uid="{F0782578-4DC6-4E40-9BFF-1815092B2FF7}"/>
    <cellStyle name="Comma 2 3" xfId="118" xr:uid="{00000000-0005-0000-0000-00004E000000}"/>
    <cellStyle name="Currency_piano-dei-conti-definitivo-28-12-1998" xfId="49" xr:uid="{00000000-0005-0000-0000-00004F000000}"/>
    <cellStyle name="Dezimal [0] 2" xfId="51" xr:uid="{00000000-0005-0000-0000-000050000000}"/>
    <cellStyle name="Dezimal [0] 2 2" xfId="121" xr:uid="{00000000-0005-0000-0000-000051000000}"/>
    <cellStyle name="Erklärender Text 2" xfId="117" xr:uid="{00000000-0005-0000-0000-000052000000}"/>
    <cellStyle name="Euro" xfId="52" xr:uid="{00000000-0005-0000-0000-000053000000}"/>
    <cellStyle name="Euro 2" xfId="53" xr:uid="{00000000-0005-0000-0000-000054000000}"/>
    <cellStyle name="Euro 2 2" xfId="123" xr:uid="{00000000-0005-0000-0000-000055000000}"/>
    <cellStyle name="Euro 3" xfId="54" xr:uid="{00000000-0005-0000-0000-000056000000}"/>
    <cellStyle name="Euro 3 2" xfId="124" xr:uid="{00000000-0005-0000-0000-000057000000}"/>
    <cellStyle name="Euro 4" xfId="55" xr:uid="{00000000-0005-0000-0000-000058000000}"/>
    <cellStyle name="Euro 4 2" xfId="125" xr:uid="{00000000-0005-0000-0000-000059000000}"/>
    <cellStyle name="Euro 5" xfId="122" xr:uid="{00000000-0005-0000-0000-00005A000000}"/>
    <cellStyle name="Euro_2012-08-07 Anlagen Finanzbedarf 2013 def Version" xfId="56" xr:uid="{00000000-0005-0000-0000-00005B000000}"/>
    <cellStyle name="Explanatory Text" xfId="57" xr:uid="{00000000-0005-0000-0000-00005C000000}"/>
    <cellStyle name="Good" xfId="58" xr:uid="{00000000-0005-0000-0000-00005D000000}"/>
    <cellStyle name="Heading 1" xfId="59" xr:uid="{00000000-0005-0000-0000-00005E000000}"/>
    <cellStyle name="Heading 2" xfId="60" xr:uid="{00000000-0005-0000-0000-00005F000000}"/>
    <cellStyle name="Heading 3" xfId="61" xr:uid="{00000000-0005-0000-0000-000060000000}"/>
    <cellStyle name="Heading 4" xfId="62" xr:uid="{00000000-0005-0000-0000-000061000000}"/>
    <cellStyle name="Input 2" xfId="181" xr:uid="{00000000-0005-0000-0000-000062000000}"/>
    <cellStyle name="Komma 2" xfId="64" xr:uid="{00000000-0005-0000-0000-000063000000}"/>
    <cellStyle name="Komma 2 2" xfId="127" xr:uid="{00000000-0005-0000-0000-000064000000}"/>
    <cellStyle name="Komma 2 2 2" xfId="260" xr:uid="{4C43DB93-9D4F-4C71-86F8-DDF73A85F038}"/>
    <cellStyle name="Komma 2 2 3" xfId="249" xr:uid="{1E43C13C-BF1A-4933-9D85-D1BDAC9C7740}"/>
    <cellStyle name="Komma 2 3" xfId="252" xr:uid="{6AA1FE67-0D4B-4A6B-9E5E-B56CB819C954}"/>
    <cellStyle name="Komma 2 3 2" xfId="263" xr:uid="{37A732C2-BBA1-4232-B8EA-469382C14241}"/>
    <cellStyle name="Komma 2 4" xfId="247" xr:uid="{8644FC3B-C2D4-443D-BD2A-1BB4EC3FB853}"/>
    <cellStyle name="Komma 2 4 2" xfId="258" xr:uid="{E9675A45-B859-4863-954C-76A16C38EC00}"/>
    <cellStyle name="Komma 2 5" xfId="255" xr:uid="{0CF3715F-E4E6-431F-8DF9-01FE9330B400}"/>
    <cellStyle name="Komma 2 6" xfId="244" xr:uid="{E8EFD8CA-6162-4DCC-B52F-373B6038DEFA}"/>
    <cellStyle name="Komma 3" xfId="65" xr:uid="{00000000-0005-0000-0000-000065000000}"/>
    <cellStyle name="Komma 3 2" xfId="128" xr:uid="{00000000-0005-0000-0000-000066000000}"/>
    <cellStyle name="Komma 4" xfId="104" xr:uid="{00000000-0005-0000-0000-000067000000}"/>
    <cellStyle name="Komma 4 2" xfId="129" xr:uid="{00000000-0005-0000-0000-000068000000}"/>
    <cellStyle name="Komma 4 2 2" xfId="261" xr:uid="{190DE47C-C80B-4722-B954-2A0C42BD9BCC}"/>
    <cellStyle name="Komma 4 3" xfId="182" xr:uid="{00000000-0005-0000-0000-000069000000}"/>
    <cellStyle name="Komma 4 4" xfId="219" xr:uid="{F9A0C5C5-6C7C-423B-AF6C-CCE637BFBAB4}"/>
    <cellStyle name="Komma 4 5" xfId="250" xr:uid="{BBE642A9-163E-40A7-B2BE-888DE13B78E3}"/>
    <cellStyle name="Komma 5" xfId="245" xr:uid="{2CA3FB75-02C5-4702-B7EF-0451EF6188E6}"/>
    <cellStyle name="Komma 5 2" xfId="256" xr:uid="{4B93FDA2-4CE9-414E-BC91-0A94C8B8BC53}"/>
    <cellStyle name="Komma 6" xfId="253" xr:uid="{2863F5FD-01F5-43A7-81BE-611369890EF1}"/>
    <cellStyle name="Komma 7" xfId="265" xr:uid="{8C182347-9210-431B-8AC6-5D86D81D1B51}"/>
    <cellStyle name="Linked Cell" xfId="66" xr:uid="{00000000-0005-0000-0000-00006A000000}"/>
    <cellStyle name="Migliaia" xfId="63" builtinId="3"/>
    <cellStyle name="Migliaia (0)_Cartel1" xfId="67" xr:uid="{00000000-0005-0000-0000-00006C000000}"/>
    <cellStyle name="Migliaia [0]" xfId="50" builtinId="6"/>
    <cellStyle name="Migliaia [0] 2" xfId="68" xr:uid="{00000000-0005-0000-0000-00006E000000}"/>
    <cellStyle name="Migliaia [0] 2 2" xfId="130" xr:uid="{00000000-0005-0000-0000-00006F000000}"/>
    <cellStyle name="Migliaia [0] 3" xfId="69" xr:uid="{00000000-0005-0000-0000-000070000000}"/>
    <cellStyle name="Migliaia [0] 3 2" xfId="131" xr:uid="{00000000-0005-0000-0000-000071000000}"/>
    <cellStyle name="Migliaia [0] 3 3" xfId="183" xr:uid="{00000000-0005-0000-0000-000072000000}"/>
    <cellStyle name="Migliaia [0] 3 4" xfId="220" xr:uid="{94788337-D8D0-48D4-8AA7-1105DCCD31D7}"/>
    <cellStyle name="Migliaia [0] 4" xfId="70" xr:uid="{00000000-0005-0000-0000-000073000000}"/>
    <cellStyle name="Migliaia [0] 4 2" xfId="184" xr:uid="{00000000-0005-0000-0000-000074000000}"/>
    <cellStyle name="Migliaia [0] 4 3" xfId="221" xr:uid="{342D4C00-D7A7-4989-956B-4879A57AD6B7}"/>
    <cellStyle name="Migliaia [0] 5" xfId="120" xr:uid="{00000000-0005-0000-0000-000075000000}"/>
    <cellStyle name="Migliaia [0]_Asl 6_Raccordo MONISANIT al 31 dicembre 2007 (v. FINALE del 30.05.2008)" xfId="71" xr:uid="{00000000-0005-0000-0000-000076000000}"/>
    <cellStyle name="Migliaia [0]_Asl 6_Raccordo MONISANIT al 31 dicembre 2007 (v. FINALE del 30.05.2008) 2" xfId="72" xr:uid="{00000000-0005-0000-0000-000077000000}"/>
    <cellStyle name="Migliaia 10" xfId="105" xr:uid="{00000000-0005-0000-0000-000079000000}"/>
    <cellStyle name="Migliaia 10 2" xfId="132" xr:uid="{00000000-0005-0000-0000-00007A000000}"/>
    <cellStyle name="Migliaia 10 3" xfId="185" xr:uid="{00000000-0005-0000-0000-00007B000000}"/>
    <cellStyle name="Migliaia 10 4" xfId="222" xr:uid="{1EA7A252-BF0C-4743-AF98-E084CC7A41C3}"/>
    <cellStyle name="Migliaia 11" xfId="116" xr:uid="{00000000-0005-0000-0000-00007C000000}"/>
    <cellStyle name="Migliaia 11 2" xfId="186" xr:uid="{00000000-0005-0000-0000-00007D000000}"/>
    <cellStyle name="Migliaia 11 3" xfId="223" xr:uid="{F5FCCC86-2EE5-4C11-A2AD-BB224209C2AE}"/>
    <cellStyle name="Migliaia 12" xfId="126" xr:uid="{00000000-0005-0000-0000-00007E000000}"/>
    <cellStyle name="Migliaia 12 2" xfId="187" xr:uid="{00000000-0005-0000-0000-00007F000000}"/>
    <cellStyle name="Migliaia 12 3" xfId="224" xr:uid="{2229E0A7-B8CB-46A7-8FE2-1CA2550D706D}"/>
    <cellStyle name="Migliaia 13" xfId="188" xr:uid="{00000000-0005-0000-0000-000080000000}"/>
    <cellStyle name="Migliaia 13 2" xfId="225" xr:uid="{7B789E2E-2037-4E5B-B31A-9226D4EA10B5}"/>
    <cellStyle name="Migliaia 14" xfId="189" xr:uid="{00000000-0005-0000-0000-000081000000}"/>
    <cellStyle name="Migliaia 14 2" xfId="226" xr:uid="{2EAF4054-3958-4E57-95BB-4738347698B5}"/>
    <cellStyle name="Migliaia 15" xfId="190" xr:uid="{00000000-0005-0000-0000-000082000000}"/>
    <cellStyle name="Migliaia 15 2" xfId="227" xr:uid="{A7A8C59F-0D52-471F-94B1-AA740ECE9898}"/>
    <cellStyle name="Migliaia 16" xfId="191" xr:uid="{00000000-0005-0000-0000-000083000000}"/>
    <cellStyle name="Migliaia 16 2" xfId="228" xr:uid="{AFB9C657-4D41-4238-B339-24ABBC473C5C}"/>
    <cellStyle name="Migliaia 17" xfId="192" xr:uid="{00000000-0005-0000-0000-000084000000}"/>
    <cellStyle name="Migliaia 17 2" xfId="229" xr:uid="{0D8A183E-3E74-46D5-B857-A0BD444DAC52}"/>
    <cellStyle name="Migliaia 18" xfId="216" xr:uid="{8F2111C3-1F13-4453-83E6-6DAA18BB79D7}"/>
    <cellStyle name="Migliaia 19" xfId="240" xr:uid="{910AEEE6-C307-4E7E-AB88-F399D74EA0FA}"/>
    <cellStyle name="Migliaia 2" xfId="73" xr:uid="{00000000-0005-0000-0000-000085000000}"/>
    <cellStyle name="Migliaia 2 2" xfId="133" xr:uid="{00000000-0005-0000-0000-000086000000}"/>
    <cellStyle name="Migliaia 20" xfId="242" xr:uid="{2DBC4CC2-A00C-4CD0-B984-B2C6FEDC211C}"/>
    <cellStyle name="Migliaia 3" xfId="74" xr:uid="{00000000-0005-0000-0000-000087000000}"/>
    <cellStyle name="Migliaia 3 2" xfId="134" xr:uid="{00000000-0005-0000-0000-000088000000}"/>
    <cellStyle name="Migliaia 3 3" xfId="193" xr:uid="{00000000-0005-0000-0000-000089000000}"/>
    <cellStyle name="Migliaia 3 4" xfId="230" xr:uid="{724B33C4-E71F-4328-949C-3D154D435B3E}"/>
    <cellStyle name="Migliaia 4" xfId="106" xr:uid="{00000000-0005-0000-0000-00008A000000}"/>
    <cellStyle name="Migliaia 4 2" xfId="135" xr:uid="{00000000-0005-0000-0000-00008B000000}"/>
    <cellStyle name="Migliaia 4 3" xfId="194" xr:uid="{00000000-0005-0000-0000-00008C000000}"/>
    <cellStyle name="Migliaia 4 4" xfId="231" xr:uid="{BEA7EF61-5A19-444A-B68F-ECE0B597EBD0}"/>
    <cellStyle name="Migliaia 5" xfId="107" xr:uid="{00000000-0005-0000-0000-00008D000000}"/>
    <cellStyle name="Migliaia 5 2" xfId="136" xr:uid="{00000000-0005-0000-0000-00008E000000}"/>
    <cellStyle name="Migliaia 5 3" xfId="195" xr:uid="{00000000-0005-0000-0000-00008F000000}"/>
    <cellStyle name="Migliaia 5 4" xfId="232" xr:uid="{15D3F0A3-95C1-428C-BEA4-B3CA19AF1D42}"/>
    <cellStyle name="Migliaia 6" xfId="108" xr:uid="{00000000-0005-0000-0000-000090000000}"/>
    <cellStyle name="Migliaia 6 2" xfId="137" xr:uid="{00000000-0005-0000-0000-000091000000}"/>
    <cellStyle name="Migliaia 6 3" xfId="196" xr:uid="{00000000-0005-0000-0000-000092000000}"/>
    <cellStyle name="Migliaia 6 4" xfId="233" xr:uid="{9116B012-6AF1-4A8F-BCB1-A3EC2606E6E6}"/>
    <cellStyle name="Migliaia 7" xfId="109" xr:uid="{00000000-0005-0000-0000-000093000000}"/>
    <cellStyle name="Migliaia 7 2" xfId="138" xr:uid="{00000000-0005-0000-0000-000094000000}"/>
    <cellStyle name="Migliaia 7 3" xfId="197" xr:uid="{00000000-0005-0000-0000-000095000000}"/>
    <cellStyle name="Migliaia 7 4" xfId="234" xr:uid="{9B14810A-FBB7-451F-B96C-1147B8FEE02D}"/>
    <cellStyle name="Migliaia 8" xfId="110" xr:uid="{00000000-0005-0000-0000-000096000000}"/>
    <cellStyle name="Migliaia 8 2" xfId="139" xr:uid="{00000000-0005-0000-0000-000097000000}"/>
    <cellStyle name="Migliaia 8 3" xfId="198" xr:uid="{00000000-0005-0000-0000-000098000000}"/>
    <cellStyle name="Migliaia 8 4" xfId="235" xr:uid="{0331934C-AB71-4638-998E-C29A2B994B01}"/>
    <cellStyle name="Migliaia 9" xfId="111" xr:uid="{00000000-0005-0000-0000-000099000000}"/>
    <cellStyle name="Migliaia 9 2" xfId="140" xr:uid="{00000000-0005-0000-0000-00009A000000}"/>
    <cellStyle name="Migliaia 9 3" xfId="199" xr:uid="{00000000-0005-0000-0000-00009B000000}"/>
    <cellStyle name="Migliaia 9 4" xfId="236" xr:uid="{3F2CE3AA-926F-4B14-9F07-C6785727BBDC}"/>
    <cellStyle name="Migliaia_Asl 6_Raccordo MONISANIT al 31 dicembre 2007 (v. FINALE del 30.05.2008) 2" xfId="75" xr:uid="{00000000-0005-0000-0000-00009C000000}"/>
    <cellStyle name="Neutral" xfId="76" xr:uid="{00000000-0005-0000-0000-00009F000000}"/>
    <cellStyle name="Neutral 2" xfId="141" xr:uid="{00000000-0005-0000-0000-0000A0000000}"/>
    <cellStyle name="Neutrale" xfId="237" xr:uid="{DE09D79A-3BA7-431E-933E-1F4D5637D43E}"/>
    <cellStyle name="Neutrale 2" xfId="77" xr:uid="{00000000-0005-0000-0000-0000A1000000}"/>
    <cellStyle name="Normal 2" xfId="78" xr:uid="{00000000-0005-0000-0000-0000A2000000}"/>
    <cellStyle name="Normal 2 2" xfId="142" xr:uid="{00000000-0005-0000-0000-0000A3000000}"/>
    <cellStyle name="Normal_all7_pdc" xfId="79" xr:uid="{00000000-0005-0000-0000-0000A4000000}"/>
    <cellStyle name="Normal_Sheet1 2 2" xfId="217" xr:uid="{D8973440-5505-457D-9740-CED5930184FD}"/>
    <cellStyle name="Normale" xfId="0" builtinId="0"/>
    <cellStyle name="Normale 2" xfId="80" xr:uid="{00000000-0005-0000-0000-0000A7000000}"/>
    <cellStyle name="Normale 2 2" xfId="112" xr:uid="{00000000-0005-0000-0000-0000A8000000}"/>
    <cellStyle name="Normale 2 2 2" xfId="143" xr:uid="{00000000-0005-0000-0000-0000A9000000}"/>
    <cellStyle name="Normale 3" xfId="81" xr:uid="{00000000-0005-0000-0000-0000AA000000}"/>
    <cellStyle name="Normale 3 2" xfId="144" xr:uid="{00000000-0005-0000-0000-0000AB000000}"/>
    <cellStyle name="Normale 3 3" xfId="200" xr:uid="{00000000-0005-0000-0000-0000AC000000}"/>
    <cellStyle name="Normale 4" xfId="82" xr:uid="{00000000-0005-0000-0000-0000AD000000}"/>
    <cellStyle name="Normale 4 2" xfId="145" xr:uid="{00000000-0005-0000-0000-0000AE000000}"/>
    <cellStyle name="Normale 5" xfId="83" xr:uid="{00000000-0005-0000-0000-0000AF000000}"/>
    <cellStyle name="Normale 5 2" xfId="113" xr:uid="{00000000-0005-0000-0000-0000B0000000}"/>
    <cellStyle name="Normale 5 2 2" xfId="146" xr:uid="{00000000-0005-0000-0000-0000B1000000}"/>
    <cellStyle name="Normale 5 3" xfId="201" xr:uid="{00000000-0005-0000-0000-0000B2000000}"/>
    <cellStyle name="Normale 6" xfId="114" xr:uid="{00000000-0005-0000-0000-0000B3000000}"/>
    <cellStyle name="Normale 7" xfId="239" xr:uid="{DB58BCEE-EC19-4C8F-97CA-72C5AD0F0520}"/>
    <cellStyle name="Normale 8" xfId="241" xr:uid="{123225BD-6E90-40E0-8FDD-884782CBADCA}"/>
    <cellStyle name="Normale_Asl 6_Raccordo MONISANIT al 31 dicembre 2007 (v. FINALE del 30.05.2008)" xfId="84" xr:uid="{00000000-0005-0000-0000-0000B4000000}"/>
    <cellStyle name="Normale_Asl 6_Raccordo MONISANIT al 31 dicembre 2007 (v. FINALE del 30.05.2008) 2" xfId="85" xr:uid="{00000000-0005-0000-0000-0000B5000000}"/>
    <cellStyle name="Normale_Mattone CE_Budget 2008 (v. 0.5 del 12.02.2008)" xfId="86" xr:uid="{00000000-0005-0000-0000-0000B6000000}"/>
    <cellStyle name="Normale_Mattone CE_Budget 2008 (v. 0.5 del 12.02.2008) 2" xfId="87" xr:uid="{00000000-0005-0000-0000-0000B7000000}"/>
    <cellStyle name="Nota 2" xfId="202" xr:uid="{00000000-0005-0000-0000-0000B9000000}"/>
    <cellStyle name="Note" xfId="88" xr:uid="{00000000-0005-0000-0000-0000BA000000}"/>
    <cellStyle name="Note 2" xfId="89" xr:uid="{00000000-0005-0000-0000-0000BB000000}"/>
    <cellStyle name="Note 2 2" xfId="147" xr:uid="{00000000-0005-0000-0000-0000BC000000}"/>
    <cellStyle name="Note 3" xfId="203" xr:uid="{00000000-0005-0000-0000-0000BD000000}"/>
    <cellStyle name="Output 2" xfId="204" xr:uid="{00000000-0005-0000-0000-0000BE000000}"/>
    <cellStyle name="Percent 2" xfId="90" xr:uid="{00000000-0005-0000-0000-0000BF000000}"/>
    <cellStyle name="Percent 2 2" xfId="148" xr:uid="{00000000-0005-0000-0000-0000C0000000}"/>
    <cellStyle name="Percent 3" xfId="91" xr:uid="{00000000-0005-0000-0000-0000C1000000}"/>
    <cellStyle name="Percent 3 2" xfId="149" xr:uid="{00000000-0005-0000-0000-0000C2000000}"/>
    <cellStyle name="Percentuale 2" xfId="92" xr:uid="{00000000-0005-0000-0000-0000C3000000}"/>
    <cellStyle name="Percentuale 2 2" xfId="150" xr:uid="{00000000-0005-0000-0000-0000C4000000}"/>
    <cellStyle name="Prozent 2" xfId="93" xr:uid="{00000000-0005-0000-0000-0000C5000000}"/>
    <cellStyle name="Prozent 2 2" xfId="151" xr:uid="{00000000-0005-0000-0000-0000C6000000}"/>
    <cellStyle name="Standard 2" xfId="94" xr:uid="{00000000-0005-0000-0000-0000C7000000}"/>
    <cellStyle name="Standard 2 2" xfId="152" xr:uid="{00000000-0005-0000-0000-0000C8000000}"/>
    <cellStyle name="Standard 2 3" xfId="248" xr:uid="{877A629D-8144-4E90-8951-BCED374C7056}"/>
    <cellStyle name="Standard 2 3 2" xfId="259" xr:uid="{A9EEFED3-4038-4D84-84B1-A8BB4915BFFA}"/>
    <cellStyle name="Standard 2 4" xfId="251" xr:uid="{C85FA524-6357-4161-BF7A-9B9CE4B9F659}"/>
    <cellStyle name="Standard 2 4 2" xfId="262" xr:uid="{663A3612-2F0C-4C02-8AB2-8E3E0413CF24}"/>
    <cellStyle name="Standard 2 5" xfId="246" xr:uid="{5283DAF1-B0C3-40BB-BDA2-FA23B087FA2C}"/>
    <cellStyle name="Standard 2 5 2" xfId="257" xr:uid="{106E4113-1F18-4FD1-B621-63ED08F10F2D}"/>
    <cellStyle name="Standard 2 6" xfId="254" xr:uid="{F31FD26C-A4D8-4014-B42A-4CA2A019D56E}"/>
    <cellStyle name="Standard 2 7" xfId="243" xr:uid="{AABBFBDF-51CB-46C0-B8E4-6A8A25692C7E}"/>
    <cellStyle name="Standard 3" xfId="115" xr:uid="{00000000-0005-0000-0000-0000C9000000}"/>
    <cellStyle name="Standard 3 2" xfId="205" xr:uid="{00000000-0005-0000-0000-0000CA000000}"/>
    <cellStyle name="Standard 3 2 2" xfId="238" xr:uid="{1209049E-8908-4087-AADF-4D748554AB1F}"/>
    <cellStyle name="Standard_Tab. Finanzbedarf PAB1" xfId="95" xr:uid="{00000000-0005-0000-0000-0000CB000000}"/>
    <cellStyle name="Testo avviso 2" xfId="206" xr:uid="{00000000-0005-0000-0000-0000CC000000}"/>
    <cellStyle name="Testo descrittivo 2" xfId="207" xr:uid="{00000000-0005-0000-0000-0000CD000000}"/>
    <cellStyle name="Title" xfId="96" xr:uid="{00000000-0005-0000-0000-0000CE000000}"/>
    <cellStyle name="Titolo" xfId="97" xr:uid="{00000000-0005-0000-0000-0000CF000000}"/>
    <cellStyle name="Titolo 1 2" xfId="209" xr:uid="{00000000-0005-0000-0000-0000D0000000}"/>
    <cellStyle name="Titolo 2 2" xfId="210" xr:uid="{00000000-0005-0000-0000-0000D1000000}"/>
    <cellStyle name="Titolo 3 2" xfId="211" xr:uid="{00000000-0005-0000-0000-0000D2000000}"/>
    <cellStyle name="Titolo 4 2" xfId="212" xr:uid="{00000000-0005-0000-0000-0000D3000000}"/>
    <cellStyle name="Titolo 5" xfId="98" xr:uid="{00000000-0005-0000-0000-0000D4000000}"/>
    <cellStyle name="Titolo 6" xfId="208" xr:uid="{00000000-0005-0000-0000-0000D5000000}"/>
    <cellStyle name="Total" xfId="99" xr:uid="{00000000-0005-0000-0000-0000D6000000}"/>
    <cellStyle name="Totale 2" xfId="213" xr:uid="{00000000-0005-0000-0000-0000D7000000}"/>
    <cellStyle name="Überschrift" xfId="214" xr:uid="{00000000-0005-0000-0000-0000D8000000}"/>
    <cellStyle name="Valore non valido 2" xfId="215" xr:uid="{00000000-0005-0000-0000-0000D9000000}"/>
    <cellStyle name="Valore valido 2" xfId="100" xr:uid="{00000000-0005-0000-0000-0000DA000000}"/>
    <cellStyle name="Valuta (0)_ALLEGA2" xfId="101" xr:uid="{00000000-0005-0000-0000-0000DB000000}"/>
    <cellStyle name="Währung 2" xfId="264" xr:uid="{9FCAD2CC-65B7-42DA-90BF-40FE9139CCC1}"/>
    <cellStyle name="Warning Text" xfId="102" xr:uid="{00000000-0005-0000-0000-0000D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b8597\LOCALS~1\Temp\Tempor&#228;res%20Verzeichnis%201%20f&#252;r%20FINANZIERUNG%202009_Bedarfsermittlung%20Anlagen%20und%20Tabellen.zip\07-01-14%20HHV%20von%20Danie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g. 5 intern für Bearbeitung"/>
      <sheetName val="Kapitel laufendeFinanzierung SB"/>
      <sheetName val="alle Kapitel Gesundh.-HH"/>
      <sheetName val="Ipotesi Processi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97"/>
  <sheetViews>
    <sheetView view="pageBreakPreview" zoomScaleNormal="85" zoomScaleSheetLayoutView="100" workbookViewId="0">
      <pane xSplit="5" ySplit="4" topLeftCell="G925" activePane="bottomRight" state="frozen"/>
      <selection pane="topRight" activeCell="F1" sqref="F1"/>
      <selection pane="bottomLeft" activeCell="A5" sqref="A5"/>
      <selection pane="bottomRight" activeCell="Q928" sqref="Q928"/>
    </sheetView>
  </sheetViews>
  <sheetFormatPr defaultColWidth="9.140625" defaultRowHeight="12.75" outlineLevelCol="1"/>
  <cols>
    <col min="1" max="1" width="12.28515625" style="52" hidden="1" customWidth="1" outlineLevel="1"/>
    <col min="2" max="2" width="4.28515625" style="52" customWidth="1" collapsed="1"/>
    <col min="3" max="3" width="4.5703125" style="52" customWidth="1"/>
    <col min="4" max="4" width="4" style="52" customWidth="1"/>
    <col min="5" max="6" width="46.7109375" style="53" customWidth="1"/>
    <col min="7" max="7" width="12.7109375" style="79" customWidth="1"/>
    <col min="8" max="8" width="13.42578125" style="79" hidden="1" customWidth="1" outlineLevel="1"/>
    <col min="9" max="9" width="39" style="54" hidden="1" customWidth="1" outlineLevel="1"/>
    <col min="10" max="10" width="12.7109375" style="79" customWidth="1" collapsed="1"/>
    <col min="11" max="12" width="36.85546875" style="51" hidden="1" customWidth="1" outlineLevel="1"/>
    <col min="13" max="13" width="2.28515625" style="51" customWidth="1" collapsed="1"/>
    <col min="14" max="14" width="21" style="48" bestFit="1" customWidth="1"/>
    <col min="15" max="15" width="20" style="48" hidden="1" customWidth="1" outlineLevel="1"/>
    <col min="16" max="16" width="21" style="48" bestFit="1" customWidth="1" collapsed="1"/>
    <col min="17" max="17" width="21" style="48" bestFit="1" customWidth="1"/>
    <col min="18" max="19" width="21" style="48" hidden="1" customWidth="1" outlineLevel="1"/>
    <col min="20" max="20" width="19.7109375" style="48" bestFit="1" customWidth="1" collapsed="1"/>
    <col min="21" max="21" width="15.28515625" style="48" bestFit="1" customWidth="1"/>
    <col min="22" max="22" width="18.140625" style="48" hidden="1" customWidth="1" outlineLevel="1"/>
    <col min="23" max="23" width="12" style="48" hidden="1" customWidth="1" outlineLevel="1"/>
    <col min="24" max="24" width="17.140625" style="48" customWidth="1" collapsed="1"/>
    <col min="25" max="25" width="13.28515625" style="48" customWidth="1"/>
    <col min="26" max="26" width="19.140625" style="360" customWidth="1"/>
    <col min="27" max="27" width="19.85546875" style="48" bestFit="1" customWidth="1"/>
    <col min="28" max="28" width="19" style="48" bestFit="1" customWidth="1"/>
    <col min="29" max="29" width="18" style="48" bestFit="1" customWidth="1"/>
    <col min="30" max="33" width="20" style="48" bestFit="1" customWidth="1"/>
    <col min="34" max="34" width="9.140625" style="48"/>
    <col min="35" max="36" width="16.7109375" style="48" bestFit="1" customWidth="1"/>
    <col min="37" max="37" width="18.140625" style="48" bestFit="1" customWidth="1"/>
    <col min="38" max="16384" width="9.140625" style="48"/>
  </cols>
  <sheetData>
    <row r="1" spans="1:37" s="49" customFormat="1" ht="33.75">
      <c r="A1" s="57" t="s">
        <v>3001</v>
      </c>
      <c r="B1" s="509" t="s">
        <v>3002</v>
      </c>
      <c r="C1" s="512" t="s">
        <v>3003</v>
      </c>
      <c r="D1" s="512" t="s">
        <v>3004</v>
      </c>
      <c r="E1" s="515" t="s">
        <v>2280</v>
      </c>
      <c r="F1" s="515" t="s">
        <v>2281</v>
      </c>
      <c r="G1" s="515" t="s">
        <v>2282</v>
      </c>
      <c r="H1" s="515" t="s">
        <v>4437</v>
      </c>
      <c r="I1" s="515" t="s">
        <v>4436</v>
      </c>
      <c r="J1" s="518" t="s">
        <v>4432</v>
      </c>
      <c r="K1" s="521" t="s">
        <v>4431</v>
      </c>
      <c r="L1" s="522" t="s">
        <v>3005</v>
      </c>
      <c r="M1" s="64"/>
      <c r="N1" s="506" t="s">
        <v>2998</v>
      </c>
      <c r="O1" s="507"/>
      <c r="P1" s="507"/>
      <c r="Q1" s="507"/>
      <c r="R1" s="507"/>
      <c r="S1" s="508"/>
      <c r="T1" s="59" t="s">
        <v>2999</v>
      </c>
      <c r="U1" s="59" t="s">
        <v>3000</v>
      </c>
      <c r="V1" s="59" t="s">
        <v>2999</v>
      </c>
      <c r="W1" s="59" t="s">
        <v>3000</v>
      </c>
      <c r="X1" s="59" t="s">
        <v>2999</v>
      </c>
      <c r="Y1" s="59" t="s">
        <v>3000</v>
      </c>
      <c r="Z1" s="359"/>
    </row>
    <row r="2" spans="1:37" s="49" customFormat="1" ht="21">
      <c r="A2" s="58"/>
      <c r="B2" s="510"/>
      <c r="C2" s="513"/>
      <c r="D2" s="513"/>
      <c r="E2" s="516"/>
      <c r="F2" s="516"/>
      <c r="G2" s="516"/>
      <c r="H2" s="516"/>
      <c r="I2" s="516"/>
      <c r="J2" s="519"/>
      <c r="K2" s="522"/>
      <c r="L2" s="522"/>
      <c r="M2" s="64"/>
      <c r="N2" s="81" t="s">
        <v>3006</v>
      </c>
      <c r="O2" s="82" t="s">
        <v>3007</v>
      </c>
      <c r="P2" s="179" t="s">
        <v>4183</v>
      </c>
      <c r="Q2" s="82" t="s">
        <v>3007</v>
      </c>
      <c r="R2" s="82" t="s">
        <v>3007</v>
      </c>
      <c r="S2" s="83" t="s">
        <v>3007</v>
      </c>
      <c r="T2" s="500" t="str">
        <f>CONCATENATE("Delta                                                                  ",$N2," -                          ",$Q2)</f>
        <v xml:space="preserve">Delta                                                                  Abschluss / Consuntivo  -                          Voranschlag / Preventivo </v>
      </c>
      <c r="U2" s="501"/>
      <c r="V2" s="502" t="str">
        <f>CONCATENATE("Delta                                                                     ",$O2," -                      ",$Q2)</f>
        <v xml:space="preserve">Delta                                                                     Voranschlag / Preventivo  -                      Voranschlag / Preventivo </v>
      </c>
      <c r="W2" s="501"/>
      <c r="X2" s="502" t="str">
        <f>CONCATENATE("Delta                                                                     ",$P2," -                      ",$Q2)</f>
        <v xml:space="preserve">Delta                                                                     Vorabschluss/ Preconsuntivo  -                      Voranschlag / Preventivo </v>
      </c>
      <c r="Y2" s="501"/>
      <c r="Z2" s="359"/>
    </row>
    <row r="3" spans="1:37" s="49" customFormat="1">
      <c r="A3" s="58"/>
      <c r="B3" s="511"/>
      <c r="C3" s="514"/>
      <c r="D3" s="514"/>
      <c r="E3" s="517"/>
      <c r="F3" s="517"/>
      <c r="G3" s="517"/>
      <c r="H3" s="517"/>
      <c r="I3" s="517"/>
      <c r="J3" s="520"/>
      <c r="K3" s="523"/>
      <c r="L3" s="522"/>
      <c r="M3" s="64"/>
      <c r="N3" s="84">
        <v>2020</v>
      </c>
      <c r="O3" s="85">
        <v>2021</v>
      </c>
      <c r="P3" s="85">
        <v>2021</v>
      </c>
      <c r="Q3" s="85">
        <v>2022</v>
      </c>
      <c r="R3" s="85">
        <v>2023</v>
      </c>
      <c r="S3" s="86">
        <v>2024</v>
      </c>
      <c r="T3" s="503" t="str">
        <f>$N3&amp;" - "&amp;$Q3</f>
        <v>2020 - 2022</v>
      </c>
      <c r="U3" s="504"/>
      <c r="V3" s="505" t="str">
        <f>$O3&amp;" - "&amp;$Q3</f>
        <v>2021 - 2022</v>
      </c>
      <c r="W3" s="504"/>
      <c r="X3" s="505" t="str">
        <f>$P3&amp;" - "&amp;$Q3</f>
        <v>2021 - 2022</v>
      </c>
      <c r="Y3" s="504"/>
      <c r="Z3" s="359"/>
    </row>
    <row r="4" spans="1:37">
      <c r="A4" s="56"/>
      <c r="B4" s="68"/>
      <c r="C4" s="69"/>
      <c r="D4" s="69"/>
      <c r="E4" s="70"/>
      <c r="F4" s="71"/>
      <c r="G4" s="78"/>
      <c r="H4" s="78"/>
      <c r="I4" s="72"/>
      <c r="J4" s="80"/>
      <c r="K4" s="73"/>
      <c r="N4" s="476"/>
      <c r="O4" s="476"/>
      <c r="P4" s="476"/>
      <c r="Q4" s="476"/>
      <c r="R4" s="476"/>
      <c r="S4" s="476"/>
      <c r="T4" s="74"/>
      <c r="U4" s="75"/>
      <c r="V4" s="74"/>
      <c r="W4" s="75"/>
      <c r="X4" s="74"/>
      <c r="Y4" s="75"/>
    </row>
    <row r="5" spans="1:37" s="67" customFormat="1" ht="15">
      <c r="A5" s="65"/>
      <c r="B5" s="76"/>
      <c r="C5" s="77"/>
      <c r="D5" s="77"/>
      <c r="E5" s="364" t="s">
        <v>2923</v>
      </c>
      <c r="F5" s="364" t="s">
        <v>2922</v>
      </c>
      <c r="G5" s="366"/>
      <c r="H5" s="366"/>
      <c r="I5" s="367"/>
      <c r="J5" s="368"/>
      <c r="K5" s="369"/>
      <c r="M5" s="66"/>
      <c r="N5" s="477"/>
      <c r="O5" s="477"/>
      <c r="P5" s="477"/>
      <c r="Q5" s="477"/>
      <c r="R5" s="477"/>
      <c r="S5" s="477"/>
      <c r="T5" s="197"/>
      <c r="U5" s="198"/>
      <c r="V5" s="197"/>
      <c r="W5" s="198"/>
      <c r="X5" s="197"/>
      <c r="Y5" s="198"/>
      <c r="Z5" s="360"/>
    </row>
    <row r="6" spans="1:37" ht="21">
      <c r="A6" s="402" t="s">
        <v>2924</v>
      </c>
      <c r="B6" s="403" t="s">
        <v>3015</v>
      </c>
      <c r="C6" s="404" t="s">
        <v>3010</v>
      </c>
      <c r="D6" s="404" t="s">
        <v>3011</v>
      </c>
      <c r="E6" s="370" t="s">
        <v>2925</v>
      </c>
      <c r="F6" s="370" t="s">
        <v>5748</v>
      </c>
      <c r="G6" s="371"/>
      <c r="H6" s="371"/>
      <c r="I6" s="405"/>
      <c r="J6" s="372"/>
      <c r="K6" s="373"/>
      <c r="L6" s="406"/>
      <c r="M6" s="397"/>
      <c r="N6" s="478"/>
      <c r="O6" s="478"/>
      <c r="P6" s="478"/>
      <c r="Q6" s="478"/>
      <c r="R6" s="478"/>
      <c r="S6" s="478"/>
      <c r="T6" s="60"/>
      <c r="U6" s="61"/>
      <c r="V6" s="60"/>
      <c r="W6" s="61"/>
      <c r="X6" s="60"/>
      <c r="Y6" s="61"/>
    </row>
    <row r="7" spans="1:37" ht="21">
      <c r="A7" s="407" t="s">
        <v>2926</v>
      </c>
      <c r="B7" s="408" t="s">
        <v>3015</v>
      </c>
      <c r="C7" s="409" t="s">
        <v>3012</v>
      </c>
      <c r="D7" s="409" t="s">
        <v>3011</v>
      </c>
      <c r="E7" s="375" t="s">
        <v>2927</v>
      </c>
      <c r="F7" s="375" t="s">
        <v>5370</v>
      </c>
      <c r="G7" s="410"/>
      <c r="H7" s="410"/>
      <c r="I7" s="411"/>
      <c r="J7" s="412"/>
      <c r="K7" s="413"/>
      <c r="L7" s="414"/>
      <c r="M7" s="414"/>
      <c r="N7" s="479"/>
      <c r="O7" s="479"/>
      <c r="P7" s="479"/>
      <c r="Q7" s="479"/>
      <c r="R7" s="479"/>
      <c r="S7" s="479"/>
      <c r="T7" s="60"/>
      <c r="U7" s="61"/>
      <c r="V7" s="60"/>
      <c r="W7" s="61"/>
      <c r="X7" s="60"/>
      <c r="Y7" s="61"/>
      <c r="Z7" s="361"/>
    </row>
    <row r="8" spans="1:37" ht="31.5">
      <c r="A8" s="398" t="s">
        <v>3450</v>
      </c>
      <c r="B8" s="415" t="s">
        <v>3015</v>
      </c>
      <c r="C8" s="416" t="s">
        <v>3012</v>
      </c>
      <c r="D8" s="416" t="s">
        <v>1295</v>
      </c>
      <c r="E8" s="417" t="s">
        <v>3451</v>
      </c>
      <c r="F8" s="379" t="s">
        <v>5177</v>
      </c>
      <c r="G8" s="376" t="s">
        <v>1006</v>
      </c>
      <c r="H8" s="376" t="s">
        <v>3452</v>
      </c>
      <c r="I8" s="418" t="s">
        <v>4718</v>
      </c>
      <c r="J8" s="377" t="s">
        <v>3453</v>
      </c>
      <c r="K8" s="378" t="s">
        <v>3398</v>
      </c>
      <c r="L8" s="397" t="s">
        <v>2365</v>
      </c>
      <c r="M8" s="397"/>
      <c r="N8" s="482">
        <v>91176700.939999998</v>
      </c>
      <c r="O8" s="482">
        <v>95255141.850000009</v>
      </c>
      <c r="P8" s="493">
        <v>95301618</v>
      </c>
      <c r="Q8" s="482">
        <v>98159000</v>
      </c>
      <c r="R8" s="482">
        <v>0</v>
      </c>
      <c r="S8" s="479">
        <v>0</v>
      </c>
      <c r="T8" s="199">
        <f>IF(N8="","",Q8-N8)</f>
        <v>6982299.0600000024</v>
      </c>
      <c r="U8" s="61">
        <f>IF(N8=0,"",T8/N8)</f>
        <v>7.6579860732127109E-2</v>
      </c>
      <c r="V8" s="199">
        <f>IF(O8="","",Q8-O8)</f>
        <v>2903858.1499999911</v>
      </c>
      <c r="W8" s="61">
        <f>IF(O8=0,"",V8/O8)</f>
        <v>3.0485054072700336E-2</v>
      </c>
      <c r="X8" s="199">
        <f>IF(P8="","",Q8-P8)</f>
        <v>2857382</v>
      </c>
      <c r="Y8" s="61">
        <f>IF(P8=0,"",X8/P8)</f>
        <v>2.9982512993640884E-2</v>
      </c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</row>
    <row r="9" spans="1:37" ht="31.5">
      <c r="A9" s="419" t="s">
        <v>3454</v>
      </c>
      <c r="B9" s="415" t="s">
        <v>3015</v>
      </c>
      <c r="C9" s="416" t="s">
        <v>3012</v>
      </c>
      <c r="D9" s="416" t="s">
        <v>1315</v>
      </c>
      <c r="E9" s="417" t="s">
        <v>3455</v>
      </c>
      <c r="F9" s="379" t="s">
        <v>4374</v>
      </c>
      <c r="G9" s="376" t="s">
        <v>1006</v>
      </c>
      <c r="H9" s="376" t="s">
        <v>3452</v>
      </c>
      <c r="I9" s="418" t="s">
        <v>4718</v>
      </c>
      <c r="J9" s="377" t="s">
        <v>3453</v>
      </c>
      <c r="K9" s="378" t="s">
        <v>3398</v>
      </c>
      <c r="L9" s="397" t="s">
        <v>2365</v>
      </c>
      <c r="M9" s="397"/>
      <c r="N9" s="482">
        <v>11957915.76</v>
      </c>
      <c r="O9" s="482">
        <v>12466000</v>
      </c>
      <c r="P9" s="493">
        <v>12893000</v>
      </c>
      <c r="Q9" s="482">
        <v>12893000</v>
      </c>
      <c r="R9" s="482"/>
      <c r="S9" s="479"/>
      <c r="T9" s="199">
        <f t="shared" ref="T9:T74" si="0">IF(N9="","",Q9-N9)</f>
        <v>935084.24000000022</v>
      </c>
      <c r="U9" s="61">
        <f t="shared" ref="U9:U74" si="1">IF(N9=0,"",T9/N9)</f>
        <v>7.8197928365402722E-2</v>
      </c>
      <c r="V9" s="199">
        <f t="shared" ref="V9:V73" si="2">IF(O9="","",Q9-O9)</f>
        <v>427000</v>
      </c>
      <c r="W9" s="61">
        <f t="shared" ref="W9:W74" si="3">IF(O9=0,"",V9/O9)</f>
        <v>3.4253168618642707E-2</v>
      </c>
      <c r="X9" s="199">
        <f t="shared" ref="X9:X74" si="4">IF(P9="","",Q9-P9)</f>
        <v>0</v>
      </c>
      <c r="Y9" s="61">
        <f t="shared" ref="Y9:Y74" si="5">IF(P9=0,"",X9/P9)</f>
        <v>0</v>
      </c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</row>
    <row r="10" spans="1:37">
      <c r="A10" s="419" t="s">
        <v>3456</v>
      </c>
      <c r="B10" s="415" t="s">
        <v>3015</v>
      </c>
      <c r="C10" s="416" t="s">
        <v>3012</v>
      </c>
      <c r="D10" s="416" t="s">
        <v>1318</v>
      </c>
      <c r="E10" s="417" t="s">
        <v>3457</v>
      </c>
      <c r="F10" s="417" t="s">
        <v>3458</v>
      </c>
      <c r="G10" s="376" t="s">
        <v>1008</v>
      </c>
      <c r="H10" s="376" t="s">
        <v>3459</v>
      </c>
      <c r="I10" s="417" t="s">
        <v>3460</v>
      </c>
      <c r="J10" s="377" t="s">
        <v>3453</v>
      </c>
      <c r="K10" s="378" t="s">
        <v>3398</v>
      </c>
      <c r="L10" s="397" t="s">
        <v>2365</v>
      </c>
      <c r="M10" s="397"/>
      <c r="N10" s="482">
        <v>1124515.3800000001</v>
      </c>
      <c r="O10" s="482">
        <v>1354000</v>
      </c>
      <c r="P10" s="493">
        <v>1134522</v>
      </c>
      <c r="Q10" s="482">
        <v>1083000</v>
      </c>
      <c r="R10" s="482"/>
      <c r="S10" s="479"/>
      <c r="T10" s="199">
        <f t="shared" si="0"/>
        <v>-41515.380000000121</v>
      </c>
      <c r="U10" s="61">
        <f t="shared" si="1"/>
        <v>-3.6918463489579056E-2</v>
      </c>
      <c r="V10" s="199">
        <f t="shared" si="2"/>
        <v>-271000</v>
      </c>
      <c r="W10" s="61">
        <f t="shared" si="3"/>
        <v>-0.20014771048744462</v>
      </c>
      <c r="X10" s="199">
        <f t="shared" si="4"/>
        <v>-51522</v>
      </c>
      <c r="Y10" s="61">
        <f t="shared" si="5"/>
        <v>-4.5412958056344432E-2</v>
      </c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</row>
    <row r="11" spans="1:37" ht="21">
      <c r="A11" s="398" t="s">
        <v>3461</v>
      </c>
      <c r="B11" s="415" t="s">
        <v>3015</v>
      </c>
      <c r="C11" s="416" t="s">
        <v>3012</v>
      </c>
      <c r="D11" s="416" t="s">
        <v>2676</v>
      </c>
      <c r="E11" s="417" t="s">
        <v>4719</v>
      </c>
      <c r="F11" s="379" t="s">
        <v>5178</v>
      </c>
      <c r="G11" s="376" t="s">
        <v>4527</v>
      </c>
      <c r="H11" s="376" t="s">
        <v>3464</v>
      </c>
      <c r="I11" s="417" t="s">
        <v>4720</v>
      </c>
      <c r="J11" s="377" t="s">
        <v>3453</v>
      </c>
      <c r="K11" s="378" t="s">
        <v>3398</v>
      </c>
      <c r="L11" s="397" t="s">
        <v>2365</v>
      </c>
      <c r="M11" s="397"/>
      <c r="N11" s="482">
        <v>1838445.91</v>
      </c>
      <c r="O11" s="482">
        <v>1659000</v>
      </c>
      <c r="P11" s="493">
        <v>1544895</v>
      </c>
      <c r="Q11" s="482">
        <v>1254000</v>
      </c>
      <c r="R11" s="482"/>
      <c r="S11" s="479"/>
      <c r="T11" s="199">
        <f t="shared" si="0"/>
        <v>-584445.90999999992</v>
      </c>
      <c r="U11" s="61">
        <f t="shared" si="1"/>
        <v>-0.31790215138828859</v>
      </c>
      <c r="V11" s="199">
        <f t="shared" si="2"/>
        <v>-405000</v>
      </c>
      <c r="W11" s="61">
        <f t="shared" si="3"/>
        <v>-0.24412296564195299</v>
      </c>
      <c r="X11" s="199">
        <f t="shared" si="4"/>
        <v>-290895</v>
      </c>
      <c r="Y11" s="61">
        <f t="shared" si="5"/>
        <v>-0.1882943501014632</v>
      </c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</row>
    <row r="12" spans="1:37" ht="21">
      <c r="A12" s="398" t="s">
        <v>3462</v>
      </c>
      <c r="B12" s="415" t="s">
        <v>3015</v>
      </c>
      <c r="C12" s="416" t="s">
        <v>3012</v>
      </c>
      <c r="D12" s="416" t="s">
        <v>3021</v>
      </c>
      <c r="E12" s="417" t="s">
        <v>4721</v>
      </c>
      <c r="F12" s="379" t="s">
        <v>4722</v>
      </c>
      <c r="G12" s="376" t="s">
        <v>1008</v>
      </c>
      <c r="H12" s="376" t="s">
        <v>3459</v>
      </c>
      <c r="I12" s="417" t="s">
        <v>3460</v>
      </c>
      <c r="J12" s="377" t="s">
        <v>3453</v>
      </c>
      <c r="K12" s="378" t="s">
        <v>3398</v>
      </c>
      <c r="L12" s="397" t="s">
        <v>2365</v>
      </c>
      <c r="M12" s="397"/>
      <c r="N12" s="482">
        <v>177392.43</v>
      </c>
      <c r="O12" s="482">
        <v>173000</v>
      </c>
      <c r="P12" s="493">
        <v>186603</v>
      </c>
      <c r="Q12" s="482">
        <v>143000</v>
      </c>
      <c r="R12" s="482"/>
      <c r="S12" s="479"/>
      <c r="T12" s="199">
        <f t="shared" si="0"/>
        <v>-34392.429999999993</v>
      </c>
      <c r="U12" s="61">
        <f t="shared" si="1"/>
        <v>-0.19387766434001719</v>
      </c>
      <c r="V12" s="199">
        <f t="shared" si="2"/>
        <v>-30000</v>
      </c>
      <c r="W12" s="61">
        <f t="shared" si="3"/>
        <v>-0.17341040462427745</v>
      </c>
      <c r="X12" s="199">
        <f t="shared" si="4"/>
        <v>-43603</v>
      </c>
      <c r="Y12" s="61">
        <f t="shared" si="5"/>
        <v>-0.2336671972047609</v>
      </c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7" ht="31.5">
      <c r="A13" s="398" t="s">
        <v>3463</v>
      </c>
      <c r="B13" s="420">
        <v>300</v>
      </c>
      <c r="C13" s="421">
        <v>100</v>
      </c>
      <c r="D13" s="421" t="s">
        <v>1289</v>
      </c>
      <c r="E13" s="417" t="s">
        <v>5179</v>
      </c>
      <c r="F13" s="417" t="s">
        <v>5022</v>
      </c>
      <c r="G13" s="376" t="s">
        <v>4532</v>
      </c>
      <c r="H13" s="376" t="s">
        <v>4723</v>
      </c>
      <c r="I13" s="417" t="s">
        <v>4724</v>
      </c>
      <c r="J13" s="377" t="s">
        <v>3453</v>
      </c>
      <c r="K13" s="378" t="s">
        <v>3398</v>
      </c>
      <c r="L13" s="397" t="s">
        <v>2365</v>
      </c>
      <c r="M13" s="397"/>
      <c r="N13" s="482">
        <v>0</v>
      </c>
      <c r="O13" s="482">
        <v>0</v>
      </c>
      <c r="P13" s="493">
        <v>0</v>
      </c>
      <c r="Q13" s="482">
        <v>0</v>
      </c>
      <c r="R13" s="482"/>
      <c r="S13" s="479"/>
      <c r="T13" s="199">
        <f t="shared" ref="T13" si="6">IF(N13="","",Q13-N13)</f>
        <v>0</v>
      </c>
      <c r="U13" s="61" t="str">
        <f t="shared" ref="U13" si="7">IF(N13=0,"",T13/N13)</f>
        <v/>
      </c>
      <c r="V13" s="199">
        <f t="shared" si="2"/>
        <v>0</v>
      </c>
      <c r="W13" s="61" t="str">
        <f t="shared" ref="W13" si="8">IF(O13=0,"",V13/O13)</f>
        <v/>
      </c>
      <c r="X13" s="199">
        <f t="shared" ref="X13" si="9">IF(P13="","",Q13-P13)</f>
        <v>0</v>
      </c>
      <c r="Y13" s="61" t="str">
        <f t="shared" ref="Y13" si="10">IF(P13=0,"",X13/P13)</f>
        <v/>
      </c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</row>
    <row r="14" spans="1:37" ht="21">
      <c r="A14" s="398" t="s">
        <v>4710</v>
      </c>
      <c r="B14" s="420">
        <v>300</v>
      </c>
      <c r="C14" s="421">
        <v>100</v>
      </c>
      <c r="D14" s="421" t="s">
        <v>1303</v>
      </c>
      <c r="E14" s="417" t="s">
        <v>4711</v>
      </c>
      <c r="F14" s="417" t="s">
        <v>5023</v>
      </c>
      <c r="G14" s="376" t="s">
        <v>4534</v>
      </c>
      <c r="H14" s="376" t="s">
        <v>4712</v>
      </c>
      <c r="I14" s="417" t="s">
        <v>4713</v>
      </c>
      <c r="J14" s="377" t="s">
        <v>3453</v>
      </c>
      <c r="K14" s="374" t="s">
        <v>3398</v>
      </c>
      <c r="L14" s="422" t="s">
        <v>2365</v>
      </c>
      <c r="M14" s="397"/>
      <c r="N14" s="482">
        <v>0</v>
      </c>
      <c r="O14" s="482">
        <v>0</v>
      </c>
      <c r="P14" s="493">
        <v>0</v>
      </c>
      <c r="Q14" s="482">
        <v>0</v>
      </c>
      <c r="R14" s="482"/>
      <c r="S14" s="479"/>
      <c r="T14" s="199">
        <f t="shared" si="0"/>
        <v>0</v>
      </c>
      <c r="U14" s="61" t="str">
        <f t="shared" si="1"/>
        <v/>
      </c>
      <c r="V14" s="199">
        <f t="shared" si="2"/>
        <v>0</v>
      </c>
      <c r="W14" s="61" t="str">
        <f t="shared" si="3"/>
        <v/>
      </c>
      <c r="X14" s="199">
        <f t="shared" si="4"/>
        <v>0</v>
      </c>
      <c r="Y14" s="61" t="str">
        <f t="shared" si="5"/>
        <v/>
      </c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</row>
    <row r="15" spans="1:37" ht="21">
      <c r="A15" s="407" t="s">
        <v>3465</v>
      </c>
      <c r="B15" s="408" t="s">
        <v>3015</v>
      </c>
      <c r="C15" s="409">
        <v>110</v>
      </c>
      <c r="D15" s="409" t="s">
        <v>3011</v>
      </c>
      <c r="E15" s="375" t="s">
        <v>3466</v>
      </c>
      <c r="F15" s="375" t="s">
        <v>5024</v>
      </c>
      <c r="G15" s="410"/>
      <c r="H15" s="410"/>
      <c r="I15" s="411"/>
      <c r="J15" s="412"/>
      <c r="K15" s="413"/>
      <c r="L15" s="397"/>
      <c r="M15" s="414"/>
      <c r="N15" s="482">
        <v>0</v>
      </c>
      <c r="O15" s="482">
        <v>0</v>
      </c>
      <c r="P15" s="493">
        <v>0</v>
      </c>
      <c r="Q15" s="482">
        <v>0</v>
      </c>
      <c r="R15" s="482"/>
      <c r="S15" s="479"/>
      <c r="T15" s="199">
        <f t="shared" si="0"/>
        <v>0</v>
      </c>
      <c r="U15" s="61" t="str">
        <f t="shared" si="1"/>
        <v/>
      </c>
      <c r="V15" s="199">
        <f t="shared" si="2"/>
        <v>0</v>
      </c>
      <c r="W15" s="61" t="str">
        <f t="shared" si="3"/>
        <v/>
      </c>
      <c r="X15" s="199">
        <f t="shared" si="4"/>
        <v>0</v>
      </c>
      <c r="Y15" s="61" t="str">
        <f t="shared" si="5"/>
        <v/>
      </c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</row>
    <row r="16" spans="1:37" ht="31.5">
      <c r="A16" s="398" t="s">
        <v>3467</v>
      </c>
      <c r="B16" s="415" t="s">
        <v>3015</v>
      </c>
      <c r="C16" s="416">
        <v>110</v>
      </c>
      <c r="D16" s="416" t="s">
        <v>3009</v>
      </c>
      <c r="E16" s="379" t="s">
        <v>4375</v>
      </c>
      <c r="F16" s="379" t="s">
        <v>5025</v>
      </c>
      <c r="G16" s="376" t="s">
        <v>1015</v>
      </c>
      <c r="H16" s="376" t="s">
        <v>3468</v>
      </c>
      <c r="I16" s="417" t="s">
        <v>3469</v>
      </c>
      <c r="J16" s="377" t="s">
        <v>3453</v>
      </c>
      <c r="K16" s="378" t="s">
        <v>3398</v>
      </c>
      <c r="L16" s="397" t="s">
        <v>1280</v>
      </c>
      <c r="M16" s="397"/>
      <c r="N16" s="482">
        <v>44412</v>
      </c>
      <c r="O16" s="482">
        <v>560419.57999999996</v>
      </c>
      <c r="P16" s="493">
        <v>698443</v>
      </c>
      <c r="Q16" s="482">
        <v>811499</v>
      </c>
      <c r="R16" s="482"/>
      <c r="S16" s="479"/>
      <c r="T16" s="199">
        <f t="shared" si="0"/>
        <v>767087</v>
      </c>
      <c r="U16" s="61">
        <f t="shared" si="1"/>
        <v>17.272066108259029</v>
      </c>
      <c r="V16" s="199">
        <f t="shared" si="2"/>
        <v>251079.42000000004</v>
      </c>
      <c r="W16" s="61">
        <f t="shared" si="3"/>
        <v>0.44802042783730017</v>
      </c>
      <c r="X16" s="199">
        <f t="shared" si="4"/>
        <v>113056</v>
      </c>
      <c r="Y16" s="61">
        <f t="shared" si="5"/>
        <v>0.16186861347311091</v>
      </c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</row>
    <row r="17" spans="1:37" ht="21">
      <c r="A17" s="398" t="s">
        <v>3470</v>
      </c>
      <c r="B17" s="415" t="s">
        <v>3015</v>
      </c>
      <c r="C17" s="416">
        <v>110</v>
      </c>
      <c r="D17" s="416" t="s">
        <v>3019</v>
      </c>
      <c r="E17" s="379" t="s">
        <v>3471</v>
      </c>
      <c r="F17" s="379" t="s">
        <v>5026</v>
      </c>
      <c r="G17" s="376" t="s">
        <v>1017</v>
      </c>
      <c r="H17" s="376" t="s">
        <v>3472</v>
      </c>
      <c r="I17" s="417" t="s">
        <v>3473</v>
      </c>
      <c r="J17" s="377" t="s">
        <v>3453</v>
      </c>
      <c r="K17" s="378" t="s">
        <v>3398</v>
      </c>
      <c r="L17" s="397" t="s">
        <v>2365</v>
      </c>
      <c r="M17" s="397"/>
      <c r="N17" s="482">
        <v>0</v>
      </c>
      <c r="O17" s="482">
        <v>0</v>
      </c>
      <c r="P17" s="493">
        <v>0</v>
      </c>
      <c r="Q17" s="482">
        <v>25000</v>
      </c>
      <c r="R17" s="482"/>
      <c r="S17" s="479"/>
      <c r="T17" s="199">
        <f t="shared" si="0"/>
        <v>25000</v>
      </c>
      <c r="U17" s="61" t="str">
        <f t="shared" si="1"/>
        <v/>
      </c>
      <c r="V17" s="199">
        <f t="shared" si="2"/>
        <v>25000</v>
      </c>
      <c r="W17" s="61" t="str">
        <f t="shared" si="3"/>
        <v/>
      </c>
      <c r="X17" s="199">
        <f t="shared" si="4"/>
        <v>25000</v>
      </c>
      <c r="Y17" s="61" t="str">
        <f t="shared" si="5"/>
        <v/>
      </c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</row>
    <row r="18" spans="1:37" ht="21">
      <c r="A18" s="407" t="s">
        <v>2367</v>
      </c>
      <c r="B18" s="408" t="s">
        <v>3015</v>
      </c>
      <c r="C18" s="409" t="s">
        <v>2608</v>
      </c>
      <c r="D18" s="409" t="s">
        <v>3011</v>
      </c>
      <c r="E18" s="375" t="s">
        <v>2369</v>
      </c>
      <c r="F18" s="375" t="s">
        <v>2368</v>
      </c>
      <c r="G18" s="376"/>
      <c r="H18" s="376"/>
      <c r="I18" s="417"/>
      <c r="J18" s="412"/>
      <c r="K18" s="413"/>
      <c r="L18" s="397" t="s">
        <v>2365</v>
      </c>
      <c r="M18" s="414"/>
      <c r="N18" s="482">
        <v>0</v>
      </c>
      <c r="O18" s="482">
        <v>0</v>
      </c>
      <c r="P18" s="493">
        <v>0</v>
      </c>
      <c r="Q18" s="482">
        <v>0</v>
      </c>
      <c r="R18" s="482"/>
      <c r="S18" s="479"/>
      <c r="T18" s="199">
        <f t="shared" si="0"/>
        <v>0</v>
      </c>
      <c r="U18" s="61" t="str">
        <f t="shared" si="1"/>
        <v/>
      </c>
      <c r="V18" s="199">
        <f t="shared" si="2"/>
        <v>0</v>
      </c>
      <c r="W18" s="61" t="str">
        <f t="shared" si="3"/>
        <v/>
      </c>
      <c r="X18" s="199">
        <f t="shared" si="4"/>
        <v>0</v>
      </c>
      <c r="Y18" s="61" t="str">
        <f t="shared" si="5"/>
        <v/>
      </c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</row>
    <row r="19" spans="1:37">
      <c r="A19" s="398" t="s">
        <v>2370</v>
      </c>
      <c r="B19" s="415" t="s">
        <v>3015</v>
      </c>
      <c r="C19" s="416" t="s">
        <v>2608</v>
      </c>
      <c r="D19" s="416" t="s">
        <v>3009</v>
      </c>
      <c r="E19" s="379" t="s">
        <v>2369</v>
      </c>
      <c r="F19" s="379" t="s">
        <v>2368</v>
      </c>
      <c r="G19" s="376" t="s">
        <v>1027</v>
      </c>
      <c r="H19" s="376" t="s">
        <v>3474</v>
      </c>
      <c r="I19" s="417" t="s">
        <v>3475</v>
      </c>
      <c r="J19" s="377" t="s">
        <v>3453</v>
      </c>
      <c r="K19" s="378" t="s">
        <v>3398</v>
      </c>
      <c r="L19" s="397" t="s">
        <v>2365</v>
      </c>
      <c r="M19" s="397"/>
      <c r="N19" s="482">
        <v>863608</v>
      </c>
      <c r="O19" s="482">
        <v>806000</v>
      </c>
      <c r="P19" s="493">
        <v>864661</v>
      </c>
      <c r="Q19" s="482">
        <v>896000</v>
      </c>
      <c r="R19" s="482"/>
      <c r="S19" s="479"/>
      <c r="T19" s="199">
        <f t="shared" si="0"/>
        <v>32392</v>
      </c>
      <c r="U19" s="61">
        <f t="shared" si="1"/>
        <v>3.7507758149530807E-2</v>
      </c>
      <c r="V19" s="199">
        <f t="shared" si="2"/>
        <v>90000</v>
      </c>
      <c r="W19" s="61">
        <f t="shared" si="3"/>
        <v>0.11166253101736973</v>
      </c>
      <c r="X19" s="199">
        <f t="shared" si="4"/>
        <v>31339</v>
      </c>
      <c r="Y19" s="61">
        <f t="shared" si="5"/>
        <v>3.6244262202180973E-2</v>
      </c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</row>
    <row r="20" spans="1:37" ht="21">
      <c r="A20" s="407" t="s">
        <v>2371</v>
      </c>
      <c r="B20" s="408" t="s">
        <v>3015</v>
      </c>
      <c r="C20" s="409" t="s">
        <v>3013</v>
      </c>
      <c r="D20" s="409" t="s">
        <v>3011</v>
      </c>
      <c r="E20" s="375" t="s">
        <v>2372</v>
      </c>
      <c r="F20" s="375" t="s">
        <v>5027</v>
      </c>
      <c r="G20" s="376"/>
      <c r="H20" s="376"/>
      <c r="I20" s="417"/>
      <c r="J20" s="377"/>
      <c r="K20" s="413"/>
      <c r="L20" s="397"/>
      <c r="M20" s="414"/>
      <c r="N20" s="482">
        <v>0</v>
      </c>
      <c r="O20" s="482">
        <v>0</v>
      </c>
      <c r="P20" s="493">
        <v>0</v>
      </c>
      <c r="Q20" s="482">
        <v>0</v>
      </c>
      <c r="R20" s="482"/>
      <c r="S20" s="479"/>
      <c r="T20" s="199">
        <f t="shared" si="0"/>
        <v>0</v>
      </c>
      <c r="U20" s="61" t="str">
        <f t="shared" si="1"/>
        <v/>
      </c>
      <c r="V20" s="199">
        <f t="shared" si="2"/>
        <v>0</v>
      </c>
      <c r="W20" s="61" t="str">
        <f t="shared" si="3"/>
        <v/>
      </c>
      <c r="X20" s="199">
        <f t="shared" si="4"/>
        <v>0</v>
      </c>
      <c r="Y20" s="61" t="str">
        <f t="shared" si="5"/>
        <v/>
      </c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>
      <c r="A21" s="398" t="s">
        <v>3476</v>
      </c>
      <c r="B21" s="415" t="s">
        <v>3015</v>
      </c>
      <c r="C21" s="416" t="s">
        <v>3013</v>
      </c>
      <c r="D21" s="416" t="s">
        <v>1295</v>
      </c>
      <c r="E21" s="379" t="s">
        <v>3477</v>
      </c>
      <c r="F21" s="379" t="s">
        <v>3478</v>
      </c>
      <c r="G21" s="376" t="s">
        <v>1029</v>
      </c>
      <c r="H21" s="376" t="s">
        <v>3479</v>
      </c>
      <c r="I21" s="417" t="s">
        <v>3480</v>
      </c>
      <c r="J21" s="377" t="s">
        <v>3453</v>
      </c>
      <c r="K21" s="378" t="s">
        <v>3398</v>
      </c>
      <c r="L21" s="397" t="s">
        <v>2365</v>
      </c>
      <c r="M21" s="397"/>
      <c r="N21" s="482">
        <v>5219647.17</v>
      </c>
      <c r="O21" s="482">
        <v>8650000</v>
      </c>
      <c r="P21" s="493">
        <v>6042000</v>
      </c>
      <c r="Q21" s="482">
        <v>6508000</v>
      </c>
      <c r="R21" s="482"/>
      <c r="S21" s="479"/>
      <c r="T21" s="199">
        <f t="shared" si="0"/>
        <v>1288352.83</v>
      </c>
      <c r="U21" s="61">
        <f t="shared" si="1"/>
        <v>0.24682757053097903</v>
      </c>
      <c r="V21" s="199">
        <f t="shared" si="2"/>
        <v>-2142000</v>
      </c>
      <c r="W21" s="61">
        <f t="shared" si="3"/>
        <v>-0.2476300578034682</v>
      </c>
      <c r="X21" s="199">
        <f t="shared" si="4"/>
        <v>466000</v>
      </c>
      <c r="Y21" s="61">
        <f t="shared" si="5"/>
        <v>7.712677921218139E-2</v>
      </c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</row>
    <row r="22" spans="1:37" ht="21">
      <c r="A22" s="407" t="s">
        <v>3481</v>
      </c>
      <c r="B22" s="408" t="s">
        <v>3015</v>
      </c>
      <c r="C22" s="409" t="s">
        <v>2409</v>
      </c>
      <c r="D22" s="409" t="s">
        <v>3011</v>
      </c>
      <c r="E22" s="375" t="s">
        <v>3482</v>
      </c>
      <c r="F22" s="375" t="s">
        <v>3485</v>
      </c>
      <c r="G22" s="376"/>
      <c r="H22" s="376"/>
      <c r="I22" s="417"/>
      <c r="J22" s="377"/>
      <c r="K22" s="378"/>
      <c r="L22" s="397"/>
      <c r="M22" s="397"/>
      <c r="N22" s="482">
        <v>0</v>
      </c>
      <c r="O22" s="482">
        <v>0</v>
      </c>
      <c r="P22" s="493">
        <v>0</v>
      </c>
      <c r="Q22" s="482">
        <v>0</v>
      </c>
      <c r="R22" s="482"/>
      <c r="S22" s="479"/>
      <c r="T22" s="199">
        <f t="shared" si="0"/>
        <v>0</v>
      </c>
      <c r="U22" s="61" t="str">
        <f t="shared" si="1"/>
        <v/>
      </c>
      <c r="V22" s="199">
        <f t="shared" si="2"/>
        <v>0</v>
      </c>
      <c r="W22" s="61" t="str">
        <f t="shared" si="3"/>
        <v/>
      </c>
      <c r="X22" s="199">
        <f t="shared" si="4"/>
        <v>0</v>
      </c>
      <c r="Y22" s="61" t="str">
        <f t="shared" si="5"/>
        <v/>
      </c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</row>
    <row r="23" spans="1:37">
      <c r="A23" s="398" t="s">
        <v>3483</v>
      </c>
      <c r="B23" s="415" t="s">
        <v>3015</v>
      </c>
      <c r="C23" s="416" t="s">
        <v>2409</v>
      </c>
      <c r="D23" s="416" t="s">
        <v>3009</v>
      </c>
      <c r="E23" s="379" t="s">
        <v>3484</v>
      </c>
      <c r="F23" s="379" t="s">
        <v>3485</v>
      </c>
      <c r="G23" s="376" t="s">
        <v>1031</v>
      </c>
      <c r="H23" s="376" t="s">
        <v>3486</v>
      </c>
      <c r="I23" s="417" t="s">
        <v>2325</v>
      </c>
      <c r="J23" s="377" t="s">
        <v>3453</v>
      </c>
      <c r="K23" s="378" t="s">
        <v>3398</v>
      </c>
      <c r="L23" s="397" t="s">
        <v>2365</v>
      </c>
      <c r="M23" s="397"/>
      <c r="N23" s="482">
        <v>202531.09</v>
      </c>
      <c r="O23" s="482">
        <v>120000</v>
      </c>
      <c r="P23" s="493">
        <v>83722</v>
      </c>
      <c r="Q23" s="482">
        <v>82000</v>
      </c>
      <c r="R23" s="482"/>
      <c r="S23" s="479"/>
      <c r="T23" s="199">
        <f t="shared" si="0"/>
        <v>-120531.09</v>
      </c>
      <c r="U23" s="61">
        <f t="shared" si="1"/>
        <v>-0.59512388937421901</v>
      </c>
      <c r="V23" s="199">
        <f t="shared" si="2"/>
        <v>-38000</v>
      </c>
      <c r="W23" s="61">
        <f t="shared" si="3"/>
        <v>-0.31666666666666665</v>
      </c>
      <c r="X23" s="199">
        <f t="shared" si="4"/>
        <v>-1722</v>
      </c>
      <c r="Y23" s="61">
        <f t="shared" si="5"/>
        <v>-2.0568070519098921E-2</v>
      </c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</row>
    <row r="24" spans="1:37" ht="21">
      <c r="A24" s="407" t="s">
        <v>3487</v>
      </c>
      <c r="B24" s="408" t="s">
        <v>3015</v>
      </c>
      <c r="C24" s="409" t="s">
        <v>1180</v>
      </c>
      <c r="D24" s="409" t="s">
        <v>3011</v>
      </c>
      <c r="E24" s="375" t="s">
        <v>3488</v>
      </c>
      <c r="F24" s="375" t="s">
        <v>3489</v>
      </c>
      <c r="G24" s="423"/>
      <c r="H24" s="423"/>
      <c r="I24" s="424"/>
      <c r="J24" s="412"/>
      <c r="K24" s="413"/>
      <c r="L24" s="397"/>
      <c r="M24" s="414"/>
      <c r="N24" s="482">
        <v>0</v>
      </c>
      <c r="O24" s="482">
        <v>0</v>
      </c>
      <c r="P24" s="493">
        <v>0</v>
      </c>
      <c r="Q24" s="482">
        <v>0</v>
      </c>
      <c r="R24" s="482"/>
      <c r="S24" s="479"/>
      <c r="T24" s="199">
        <f t="shared" si="0"/>
        <v>0</v>
      </c>
      <c r="U24" s="61" t="str">
        <f t="shared" si="1"/>
        <v/>
      </c>
      <c r="V24" s="199">
        <f t="shared" si="2"/>
        <v>0</v>
      </c>
      <c r="W24" s="61" t="str">
        <f t="shared" si="3"/>
        <v/>
      </c>
      <c r="X24" s="199">
        <f t="shared" si="4"/>
        <v>0</v>
      </c>
      <c r="Y24" s="61" t="str">
        <f t="shared" si="5"/>
        <v/>
      </c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</row>
    <row r="25" spans="1:37">
      <c r="A25" s="398" t="s">
        <v>3490</v>
      </c>
      <c r="B25" s="415" t="s">
        <v>3015</v>
      </c>
      <c r="C25" s="416" t="s">
        <v>1180</v>
      </c>
      <c r="D25" s="416" t="s">
        <v>3009</v>
      </c>
      <c r="E25" s="379" t="s">
        <v>3488</v>
      </c>
      <c r="F25" s="379" t="s">
        <v>3489</v>
      </c>
      <c r="G25" s="376" t="s">
        <v>1021</v>
      </c>
      <c r="H25" s="376" t="s">
        <v>3491</v>
      </c>
      <c r="I25" s="417" t="s">
        <v>2322</v>
      </c>
      <c r="J25" s="377" t="s">
        <v>3453</v>
      </c>
      <c r="K25" s="378" t="s">
        <v>3398</v>
      </c>
      <c r="L25" s="397" t="s">
        <v>2365</v>
      </c>
      <c r="M25" s="397"/>
      <c r="N25" s="482">
        <v>49826851.600000001</v>
      </c>
      <c r="O25" s="482">
        <v>53595000</v>
      </c>
      <c r="P25" s="493">
        <v>53103759</v>
      </c>
      <c r="Q25" s="482">
        <v>50616000</v>
      </c>
      <c r="R25" s="482"/>
      <c r="S25" s="479"/>
      <c r="T25" s="199">
        <f t="shared" si="0"/>
        <v>789148.39999999851</v>
      </c>
      <c r="U25" s="61">
        <f t="shared" si="1"/>
        <v>1.5837813842526596E-2</v>
      </c>
      <c r="V25" s="199">
        <f t="shared" si="2"/>
        <v>-2979000</v>
      </c>
      <c r="W25" s="61">
        <f t="shared" si="3"/>
        <v>-5.5583543240973969E-2</v>
      </c>
      <c r="X25" s="199">
        <f t="shared" si="4"/>
        <v>-2487759</v>
      </c>
      <c r="Y25" s="61">
        <f t="shared" si="5"/>
        <v>-4.6847135623675908E-2</v>
      </c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</row>
    <row r="26" spans="1:37">
      <c r="A26" s="398" t="s">
        <v>3492</v>
      </c>
      <c r="B26" s="415" t="s">
        <v>3015</v>
      </c>
      <c r="C26" s="416" t="s">
        <v>1180</v>
      </c>
      <c r="D26" s="416" t="s">
        <v>3019</v>
      </c>
      <c r="E26" s="379" t="s">
        <v>3493</v>
      </c>
      <c r="F26" s="379" t="s">
        <v>3494</v>
      </c>
      <c r="G26" s="376" t="s">
        <v>1023</v>
      </c>
      <c r="H26" s="376" t="s">
        <v>3495</v>
      </c>
      <c r="I26" s="417" t="s">
        <v>3496</v>
      </c>
      <c r="J26" s="377" t="s">
        <v>3453</v>
      </c>
      <c r="K26" s="378" t="s">
        <v>3398</v>
      </c>
      <c r="L26" s="397" t="s">
        <v>2365</v>
      </c>
      <c r="M26" s="397"/>
      <c r="N26" s="482">
        <v>2960665.54</v>
      </c>
      <c r="O26" s="482">
        <v>3029000</v>
      </c>
      <c r="P26" s="493">
        <v>3654263</v>
      </c>
      <c r="Q26" s="482">
        <v>2074000</v>
      </c>
      <c r="R26" s="482"/>
      <c r="S26" s="479"/>
      <c r="T26" s="199">
        <f t="shared" si="0"/>
        <v>-886665.54</v>
      </c>
      <c r="U26" s="61">
        <f t="shared" si="1"/>
        <v>-0.29948183204780371</v>
      </c>
      <c r="V26" s="199">
        <f t="shared" si="2"/>
        <v>-955000</v>
      </c>
      <c r="W26" s="61">
        <f t="shared" si="3"/>
        <v>-0.31528557279630243</v>
      </c>
      <c r="X26" s="199">
        <f t="shared" si="4"/>
        <v>-1580263</v>
      </c>
      <c r="Y26" s="61">
        <f t="shared" si="5"/>
        <v>-0.43244369658122583</v>
      </c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</row>
    <row r="27" spans="1:37">
      <c r="A27" s="398" t="s">
        <v>3497</v>
      </c>
      <c r="B27" s="415" t="s">
        <v>3015</v>
      </c>
      <c r="C27" s="416" t="s">
        <v>1180</v>
      </c>
      <c r="D27" s="416" t="s">
        <v>2485</v>
      </c>
      <c r="E27" s="379" t="s">
        <v>3498</v>
      </c>
      <c r="F27" s="379" t="s">
        <v>3499</v>
      </c>
      <c r="G27" s="376" t="s">
        <v>1025</v>
      </c>
      <c r="H27" s="376" t="s">
        <v>3500</v>
      </c>
      <c r="I27" s="417" t="s">
        <v>3501</v>
      </c>
      <c r="J27" s="377" t="s">
        <v>3453</v>
      </c>
      <c r="K27" s="378" t="s">
        <v>3398</v>
      </c>
      <c r="L27" s="397" t="s">
        <v>2365</v>
      </c>
      <c r="M27" s="397"/>
      <c r="N27" s="482">
        <v>34243742.199999996</v>
      </c>
      <c r="O27" s="482">
        <v>22000000</v>
      </c>
      <c r="P27" s="498">
        <v>49171216</v>
      </c>
      <c r="Q27" s="499">
        <v>18674000</v>
      </c>
      <c r="R27" s="489"/>
      <c r="S27" s="491"/>
      <c r="T27" s="199">
        <f t="shared" si="0"/>
        <v>-15569742.199999996</v>
      </c>
      <c r="U27" s="61">
        <f t="shared" si="1"/>
        <v>-0.45467408640869855</v>
      </c>
      <c r="V27" s="199">
        <f t="shared" si="2"/>
        <v>-3326000</v>
      </c>
      <c r="W27" s="61">
        <f t="shared" si="3"/>
        <v>-0.15118181818181819</v>
      </c>
      <c r="X27" s="199">
        <f t="shared" si="4"/>
        <v>-30497216</v>
      </c>
      <c r="Y27" s="61">
        <f t="shared" si="5"/>
        <v>-0.62022497064136062</v>
      </c>
      <c r="AA27" s="55"/>
      <c r="AB27" s="362"/>
      <c r="AC27" s="55"/>
      <c r="AD27" s="55"/>
      <c r="AE27" s="55"/>
      <c r="AF27" s="55"/>
      <c r="AG27" s="55"/>
      <c r="AH27" s="55"/>
      <c r="AI27" s="55"/>
      <c r="AJ27" s="55"/>
      <c r="AK27" s="55"/>
    </row>
    <row r="28" spans="1:37" ht="31.5">
      <c r="A28" s="398" t="s">
        <v>4421</v>
      </c>
      <c r="B28" s="415" t="s">
        <v>3015</v>
      </c>
      <c r="C28" s="416" t="s">
        <v>1180</v>
      </c>
      <c r="D28" s="416" t="s">
        <v>1469</v>
      </c>
      <c r="E28" s="379" t="s">
        <v>4422</v>
      </c>
      <c r="F28" s="379" t="s">
        <v>5180</v>
      </c>
      <c r="G28" s="376" t="s">
        <v>1025</v>
      </c>
      <c r="H28" s="376" t="s">
        <v>3500</v>
      </c>
      <c r="I28" s="417" t="s">
        <v>3501</v>
      </c>
      <c r="J28" s="377" t="s">
        <v>3453</v>
      </c>
      <c r="K28" s="378" t="s">
        <v>3398</v>
      </c>
      <c r="L28" s="397" t="s">
        <v>2365</v>
      </c>
      <c r="M28" s="397"/>
      <c r="N28" s="482">
        <v>7210.2000000000007</v>
      </c>
      <c r="O28" s="482">
        <v>100000</v>
      </c>
      <c r="P28" s="493">
        <v>1000</v>
      </c>
      <c r="Q28" s="482">
        <v>100000</v>
      </c>
      <c r="R28" s="482"/>
      <c r="S28" s="479"/>
      <c r="T28" s="199">
        <f t="shared" si="0"/>
        <v>92789.8</v>
      </c>
      <c r="U28" s="61">
        <f t="shared" si="1"/>
        <v>12.86924079775873</v>
      </c>
      <c r="V28" s="199">
        <f t="shared" si="2"/>
        <v>0</v>
      </c>
      <c r="W28" s="61">
        <f t="shared" si="3"/>
        <v>0</v>
      </c>
      <c r="X28" s="199">
        <f t="shared" si="4"/>
        <v>99000</v>
      </c>
      <c r="Y28" s="61">
        <f t="shared" si="5"/>
        <v>99</v>
      </c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</row>
    <row r="29" spans="1:37" ht="21">
      <c r="A29" s="407" t="s">
        <v>2373</v>
      </c>
      <c r="B29" s="408" t="s">
        <v>3015</v>
      </c>
      <c r="C29" s="409" t="s">
        <v>3020</v>
      </c>
      <c r="D29" s="409" t="s">
        <v>3011</v>
      </c>
      <c r="E29" s="375" t="s">
        <v>2929</v>
      </c>
      <c r="F29" s="375" t="s">
        <v>5028</v>
      </c>
      <c r="G29" s="376"/>
      <c r="H29" s="376"/>
      <c r="I29" s="417"/>
      <c r="J29" s="412"/>
      <c r="K29" s="413"/>
      <c r="L29" s="397"/>
      <c r="M29" s="414"/>
      <c r="N29" s="482">
        <v>0</v>
      </c>
      <c r="O29" s="482">
        <v>0</v>
      </c>
      <c r="P29" s="493">
        <v>0</v>
      </c>
      <c r="Q29" s="482">
        <v>0</v>
      </c>
      <c r="R29" s="482"/>
      <c r="S29" s="479"/>
      <c r="T29" s="199">
        <f t="shared" si="0"/>
        <v>0</v>
      </c>
      <c r="U29" s="61" t="str">
        <f t="shared" si="1"/>
        <v/>
      </c>
      <c r="V29" s="199">
        <f t="shared" si="2"/>
        <v>0</v>
      </c>
      <c r="W29" s="61" t="str">
        <f t="shared" si="3"/>
        <v/>
      </c>
      <c r="X29" s="199">
        <f t="shared" si="4"/>
        <v>0</v>
      </c>
      <c r="Y29" s="61" t="str">
        <f t="shared" si="5"/>
        <v/>
      </c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</row>
    <row r="30" spans="1:37">
      <c r="A30" s="398" t="s">
        <v>2930</v>
      </c>
      <c r="B30" s="415" t="s">
        <v>3015</v>
      </c>
      <c r="C30" s="416" t="s">
        <v>3020</v>
      </c>
      <c r="D30" s="416" t="s">
        <v>3009</v>
      </c>
      <c r="E30" s="379" t="s">
        <v>4186</v>
      </c>
      <c r="F30" s="379" t="s">
        <v>5029</v>
      </c>
      <c r="G30" s="376" t="s">
        <v>1033</v>
      </c>
      <c r="H30" s="376" t="s">
        <v>2827</v>
      </c>
      <c r="I30" s="417" t="s">
        <v>2327</v>
      </c>
      <c r="J30" s="377" t="s">
        <v>3453</v>
      </c>
      <c r="K30" s="378" t="s">
        <v>3398</v>
      </c>
      <c r="L30" s="397" t="s">
        <v>2365</v>
      </c>
      <c r="M30" s="397"/>
      <c r="N30" s="482">
        <v>6775.87</v>
      </c>
      <c r="O30" s="482">
        <v>40000</v>
      </c>
      <c r="P30" s="493">
        <v>11282</v>
      </c>
      <c r="Q30" s="482">
        <v>13000</v>
      </c>
      <c r="R30" s="482"/>
      <c r="S30" s="479"/>
      <c r="T30" s="199">
        <f t="shared" si="0"/>
        <v>6224.13</v>
      </c>
      <c r="U30" s="61">
        <f t="shared" si="1"/>
        <v>0.91857281795548029</v>
      </c>
      <c r="V30" s="199">
        <f t="shared" si="2"/>
        <v>-27000</v>
      </c>
      <c r="W30" s="61">
        <f t="shared" si="3"/>
        <v>-0.67500000000000004</v>
      </c>
      <c r="X30" s="199">
        <f t="shared" si="4"/>
        <v>1718</v>
      </c>
      <c r="Y30" s="61">
        <f t="shared" si="5"/>
        <v>0.15227796489984044</v>
      </c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</row>
    <row r="31" spans="1:37" ht="21">
      <c r="A31" s="407" t="s">
        <v>2828</v>
      </c>
      <c r="B31" s="408" t="s">
        <v>3015</v>
      </c>
      <c r="C31" s="409" t="s">
        <v>2008</v>
      </c>
      <c r="D31" s="409" t="s">
        <v>3011</v>
      </c>
      <c r="E31" s="375" t="s">
        <v>2829</v>
      </c>
      <c r="F31" s="375" t="s">
        <v>5030</v>
      </c>
      <c r="G31" s="423"/>
      <c r="H31" s="423"/>
      <c r="I31" s="424"/>
      <c r="J31" s="412"/>
      <c r="K31" s="413"/>
      <c r="L31" s="397"/>
      <c r="M31" s="414"/>
      <c r="N31" s="482">
        <v>0</v>
      </c>
      <c r="O31" s="482">
        <v>0</v>
      </c>
      <c r="P31" s="493">
        <v>0</v>
      </c>
      <c r="Q31" s="482">
        <v>0</v>
      </c>
      <c r="R31" s="482"/>
      <c r="S31" s="479"/>
      <c r="T31" s="199">
        <f t="shared" si="0"/>
        <v>0</v>
      </c>
      <c r="U31" s="61" t="str">
        <f t="shared" si="1"/>
        <v/>
      </c>
      <c r="V31" s="199">
        <f t="shared" si="2"/>
        <v>0</v>
      </c>
      <c r="W31" s="61" t="str">
        <f t="shared" si="3"/>
        <v/>
      </c>
      <c r="X31" s="199">
        <f t="shared" si="4"/>
        <v>0</v>
      </c>
      <c r="Y31" s="61" t="str">
        <f t="shared" si="5"/>
        <v/>
      </c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</row>
    <row r="32" spans="1:37">
      <c r="A32" s="398" t="s">
        <v>2830</v>
      </c>
      <c r="B32" s="415" t="s">
        <v>3015</v>
      </c>
      <c r="C32" s="416" t="s">
        <v>2008</v>
      </c>
      <c r="D32" s="416" t="s">
        <v>3009</v>
      </c>
      <c r="E32" s="379" t="s">
        <v>2829</v>
      </c>
      <c r="F32" s="379" t="s">
        <v>5030</v>
      </c>
      <c r="G32" s="376" t="s">
        <v>1035</v>
      </c>
      <c r="H32" s="376" t="s">
        <v>2831</v>
      </c>
      <c r="I32" s="417" t="s">
        <v>2005</v>
      </c>
      <c r="J32" s="377" t="s">
        <v>3453</v>
      </c>
      <c r="K32" s="378" t="s">
        <v>3398</v>
      </c>
      <c r="L32" s="397" t="s">
        <v>2365</v>
      </c>
      <c r="M32" s="397"/>
      <c r="N32" s="482">
        <v>23174580.029999997</v>
      </c>
      <c r="O32" s="482">
        <v>15150000</v>
      </c>
      <c r="P32" s="493">
        <v>8828452</v>
      </c>
      <c r="Q32" s="499">
        <v>5602000</v>
      </c>
      <c r="R32" s="489"/>
      <c r="S32" s="491"/>
      <c r="T32" s="199">
        <f t="shared" ref="T32" si="11">IF(N32="","",Q32-N32)</f>
        <v>-17572580.029999997</v>
      </c>
      <c r="U32" s="61">
        <f t="shared" ref="U32" si="12">IF(N32=0,"",T32/N32)</f>
        <v>-0.75826962159624511</v>
      </c>
      <c r="V32" s="199">
        <f t="shared" ref="V32" si="13">IF(O32="","",Q32-O32)</f>
        <v>-9548000</v>
      </c>
      <c r="W32" s="61">
        <f t="shared" ref="W32" si="14">IF(O32=0,"",V32/O32)</f>
        <v>-0.63023102310231027</v>
      </c>
      <c r="X32" s="199">
        <f t="shared" ref="X32" si="15">IF(P32="","",Q32-P32)</f>
        <v>-3226452</v>
      </c>
      <c r="Y32" s="61">
        <f t="shared" ref="Y32" si="16">IF(P32=0,"",X32/P32)</f>
        <v>-0.36546067192753612</v>
      </c>
      <c r="AA32" s="55"/>
      <c r="AB32" s="363"/>
      <c r="AC32" s="55"/>
      <c r="AD32" s="55"/>
      <c r="AE32" s="55"/>
      <c r="AF32" s="55"/>
      <c r="AG32" s="55"/>
      <c r="AH32" s="55"/>
      <c r="AI32" s="55"/>
      <c r="AJ32" s="55"/>
      <c r="AK32" s="55"/>
    </row>
    <row r="33" spans="1:37" ht="31.5">
      <c r="A33" s="398" t="s">
        <v>5736</v>
      </c>
      <c r="B33" s="425" t="s">
        <v>3015</v>
      </c>
      <c r="C33" s="426" t="s">
        <v>2008</v>
      </c>
      <c r="D33" s="426" t="s">
        <v>3019</v>
      </c>
      <c r="E33" s="427" t="s">
        <v>5737</v>
      </c>
      <c r="F33" s="427" t="s">
        <v>5738</v>
      </c>
      <c r="G33" s="428" t="s">
        <v>1035</v>
      </c>
      <c r="H33" s="428" t="s">
        <v>2831</v>
      </c>
      <c r="I33" s="429" t="s">
        <v>2005</v>
      </c>
      <c r="J33" s="430" t="s">
        <v>3453</v>
      </c>
      <c r="K33" s="378" t="s">
        <v>3398</v>
      </c>
      <c r="L33" s="397" t="s">
        <v>2365</v>
      </c>
      <c r="M33" s="397"/>
      <c r="N33" s="482">
        <v>0</v>
      </c>
      <c r="O33" s="482">
        <v>0</v>
      </c>
      <c r="P33" s="493">
        <v>0</v>
      </c>
      <c r="Q33" s="482">
        <v>0</v>
      </c>
      <c r="R33" s="482"/>
      <c r="S33" s="479"/>
      <c r="T33" s="199">
        <f t="shared" si="0"/>
        <v>0</v>
      </c>
      <c r="U33" s="61" t="str">
        <f t="shared" si="1"/>
        <v/>
      </c>
      <c r="V33" s="199">
        <f t="shared" si="2"/>
        <v>0</v>
      </c>
      <c r="W33" s="61" t="str">
        <f t="shared" si="3"/>
        <v/>
      </c>
      <c r="X33" s="199">
        <f t="shared" si="4"/>
        <v>0</v>
      </c>
      <c r="Y33" s="61" t="str">
        <f t="shared" si="5"/>
        <v/>
      </c>
      <c r="AA33" s="55"/>
      <c r="AB33" s="363"/>
      <c r="AC33" s="55"/>
      <c r="AD33" s="55"/>
      <c r="AE33" s="55"/>
      <c r="AF33" s="55"/>
      <c r="AG33" s="55"/>
      <c r="AH33" s="55"/>
      <c r="AI33" s="55"/>
      <c r="AJ33" s="55"/>
      <c r="AK33" s="55"/>
    </row>
    <row r="34" spans="1:37" ht="21">
      <c r="A34" s="402" t="s">
        <v>2931</v>
      </c>
      <c r="B34" s="403" t="s">
        <v>2607</v>
      </c>
      <c r="C34" s="404" t="s">
        <v>3010</v>
      </c>
      <c r="D34" s="404" t="s">
        <v>3011</v>
      </c>
      <c r="E34" s="370" t="s">
        <v>2932</v>
      </c>
      <c r="F34" s="370" t="s">
        <v>5031</v>
      </c>
      <c r="G34" s="371"/>
      <c r="H34" s="371"/>
      <c r="I34" s="405"/>
      <c r="J34" s="372"/>
      <c r="K34" s="373"/>
      <c r="L34" s="406"/>
      <c r="M34" s="397"/>
      <c r="N34" s="483">
        <v>0</v>
      </c>
      <c r="O34" s="483">
        <v>0</v>
      </c>
      <c r="P34" s="494">
        <v>0</v>
      </c>
      <c r="Q34" s="483">
        <v>0</v>
      </c>
      <c r="R34" s="483"/>
      <c r="S34" s="478"/>
      <c r="T34" s="199">
        <f t="shared" si="0"/>
        <v>0</v>
      </c>
      <c r="U34" s="61" t="str">
        <f t="shared" si="1"/>
        <v/>
      </c>
      <c r="V34" s="199">
        <f t="shared" si="2"/>
        <v>0</v>
      </c>
      <c r="W34" s="61" t="str">
        <f t="shared" si="3"/>
        <v/>
      </c>
      <c r="X34" s="199">
        <f t="shared" si="4"/>
        <v>0</v>
      </c>
      <c r="Y34" s="61" t="str">
        <f t="shared" si="5"/>
        <v/>
      </c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</row>
    <row r="35" spans="1:37" ht="21">
      <c r="A35" s="407" t="s">
        <v>2933</v>
      </c>
      <c r="B35" s="408" t="s">
        <v>2607</v>
      </c>
      <c r="C35" s="409" t="s">
        <v>3012</v>
      </c>
      <c r="D35" s="409" t="s">
        <v>3011</v>
      </c>
      <c r="E35" s="375" t="s">
        <v>2935</v>
      </c>
      <c r="F35" s="375" t="s">
        <v>2934</v>
      </c>
      <c r="G35" s="376"/>
      <c r="H35" s="376"/>
      <c r="I35" s="417"/>
      <c r="J35" s="377"/>
      <c r="K35" s="378"/>
      <c r="L35" s="397"/>
      <c r="M35" s="397"/>
      <c r="N35" s="482">
        <v>0</v>
      </c>
      <c r="O35" s="482">
        <v>0</v>
      </c>
      <c r="P35" s="493">
        <v>0</v>
      </c>
      <c r="Q35" s="482">
        <v>0</v>
      </c>
      <c r="R35" s="482"/>
      <c r="S35" s="479"/>
      <c r="T35" s="199">
        <f t="shared" si="0"/>
        <v>0</v>
      </c>
      <c r="U35" s="61" t="str">
        <f t="shared" si="1"/>
        <v/>
      </c>
      <c r="V35" s="199">
        <f t="shared" si="2"/>
        <v>0</v>
      </c>
      <c r="W35" s="61" t="str">
        <f t="shared" si="3"/>
        <v/>
      </c>
      <c r="X35" s="199">
        <f t="shared" si="4"/>
        <v>0</v>
      </c>
      <c r="Y35" s="61" t="str">
        <f t="shared" si="5"/>
        <v/>
      </c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</row>
    <row r="36" spans="1:37">
      <c r="A36" s="398" t="s">
        <v>2936</v>
      </c>
      <c r="B36" s="415" t="s">
        <v>2607</v>
      </c>
      <c r="C36" s="416" t="s">
        <v>3012</v>
      </c>
      <c r="D36" s="416" t="s">
        <v>3009</v>
      </c>
      <c r="E36" s="379" t="s">
        <v>2935</v>
      </c>
      <c r="F36" s="379" t="s">
        <v>2934</v>
      </c>
      <c r="G36" s="376" t="s">
        <v>1041</v>
      </c>
      <c r="H36" s="376" t="s">
        <v>2832</v>
      </c>
      <c r="I36" s="417" t="s">
        <v>2937</v>
      </c>
      <c r="J36" s="377" t="s">
        <v>2939</v>
      </c>
      <c r="K36" s="378" t="s">
        <v>3399</v>
      </c>
      <c r="L36" s="397" t="s">
        <v>2938</v>
      </c>
      <c r="M36" s="397"/>
      <c r="N36" s="482">
        <v>4577915.9200000009</v>
      </c>
      <c r="O36" s="482">
        <v>4922000</v>
      </c>
      <c r="P36" s="493">
        <v>4674933</v>
      </c>
      <c r="Q36" s="482">
        <v>4773000</v>
      </c>
      <c r="R36" s="482"/>
      <c r="S36" s="479"/>
      <c r="T36" s="199">
        <f t="shared" si="0"/>
        <v>195084.07999999914</v>
      </c>
      <c r="U36" s="61">
        <f t="shared" si="1"/>
        <v>4.261416841399724E-2</v>
      </c>
      <c r="V36" s="199">
        <f t="shared" si="2"/>
        <v>-149000</v>
      </c>
      <c r="W36" s="61">
        <f t="shared" si="3"/>
        <v>-3.0272247054043071E-2</v>
      </c>
      <c r="X36" s="199">
        <f t="shared" si="4"/>
        <v>98067</v>
      </c>
      <c r="Y36" s="61">
        <f t="shared" si="5"/>
        <v>2.0977199031515532E-2</v>
      </c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</row>
    <row r="37" spans="1:37" ht="21">
      <c r="A37" s="407" t="s">
        <v>2940</v>
      </c>
      <c r="B37" s="408" t="s">
        <v>2607</v>
      </c>
      <c r="C37" s="409" t="s">
        <v>3013</v>
      </c>
      <c r="D37" s="409" t="s">
        <v>3011</v>
      </c>
      <c r="E37" s="375" t="s">
        <v>2942</v>
      </c>
      <c r="F37" s="375" t="s">
        <v>2941</v>
      </c>
      <c r="G37" s="376"/>
      <c r="H37" s="376"/>
      <c r="I37" s="417"/>
      <c r="J37" s="377"/>
      <c r="K37" s="378"/>
      <c r="L37" s="397"/>
      <c r="M37" s="397"/>
      <c r="N37" s="482">
        <v>0</v>
      </c>
      <c r="O37" s="482">
        <v>0</v>
      </c>
      <c r="P37" s="493">
        <v>0</v>
      </c>
      <c r="Q37" s="482">
        <v>0</v>
      </c>
      <c r="R37" s="482"/>
      <c r="S37" s="479"/>
      <c r="T37" s="199">
        <f t="shared" si="0"/>
        <v>0</v>
      </c>
      <c r="U37" s="61" t="str">
        <f t="shared" si="1"/>
        <v/>
      </c>
      <c r="V37" s="199">
        <f t="shared" si="2"/>
        <v>0</v>
      </c>
      <c r="W37" s="61" t="str">
        <f t="shared" si="3"/>
        <v/>
      </c>
      <c r="X37" s="199">
        <f t="shared" si="4"/>
        <v>0</v>
      </c>
      <c r="Y37" s="61" t="str">
        <f t="shared" si="5"/>
        <v/>
      </c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</row>
    <row r="38" spans="1:37" ht="21">
      <c r="A38" s="398" t="s">
        <v>2943</v>
      </c>
      <c r="B38" s="415" t="s">
        <v>2607</v>
      </c>
      <c r="C38" s="416" t="s">
        <v>3013</v>
      </c>
      <c r="D38" s="416" t="s">
        <v>3009</v>
      </c>
      <c r="E38" s="379" t="s">
        <v>2945</v>
      </c>
      <c r="F38" s="379" t="s">
        <v>2944</v>
      </c>
      <c r="G38" s="376" t="s">
        <v>1043</v>
      </c>
      <c r="H38" s="376" t="s">
        <v>2833</v>
      </c>
      <c r="I38" s="417" t="s">
        <v>2946</v>
      </c>
      <c r="J38" s="377" t="s">
        <v>2939</v>
      </c>
      <c r="K38" s="378" t="s">
        <v>3399</v>
      </c>
      <c r="L38" s="397" t="s">
        <v>2938</v>
      </c>
      <c r="M38" s="397"/>
      <c r="N38" s="482">
        <v>1288635.44</v>
      </c>
      <c r="O38" s="482">
        <v>762000</v>
      </c>
      <c r="P38" s="493">
        <v>544120</v>
      </c>
      <c r="Q38" s="482">
        <v>555000</v>
      </c>
      <c r="R38" s="482"/>
      <c r="S38" s="479"/>
      <c r="T38" s="199">
        <f t="shared" si="0"/>
        <v>-733635.44</v>
      </c>
      <c r="U38" s="61">
        <f t="shared" si="1"/>
        <v>-0.56931186061435657</v>
      </c>
      <c r="V38" s="199">
        <f t="shared" si="2"/>
        <v>-207000</v>
      </c>
      <c r="W38" s="61">
        <f t="shared" si="3"/>
        <v>-0.27165354330708663</v>
      </c>
      <c r="X38" s="199">
        <f t="shared" si="4"/>
        <v>10880</v>
      </c>
      <c r="Y38" s="61">
        <f t="shared" si="5"/>
        <v>1.9995589208262884E-2</v>
      </c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</row>
    <row r="39" spans="1:37" ht="21">
      <c r="A39" s="398" t="s">
        <v>2947</v>
      </c>
      <c r="B39" s="415" t="s">
        <v>2607</v>
      </c>
      <c r="C39" s="416" t="s">
        <v>3013</v>
      </c>
      <c r="D39" s="416" t="s">
        <v>3019</v>
      </c>
      <c r="E39" s="379" t="s">
        <v>2386</v>
      </c>
      <c r="F39" s="379" t="s">
        <v>2948</v>
      </c>
      <c r="G39" s="376" t="s">
        <v>1043</v>
      </c>
      <c r="H39" s="376" t="s">
        <v>2833</v>
      </c>
      <c r="I39" s="417" t="s">
        <v>2946</v>
      </c>
      <c r="J39" s="377" t="s">
        <v>2939</v>
      </c>
      <c r="K39" s="378" t="s">
        <v>3399</v>
      </c>
      <c r="L39" s="397" t="s">
        <v>2938</v>
      </c>
      <c r="M39" s="397"/>
      <c r="N39" s="482">
        <v>3168143.1000000006</v>
      </c>
      <c r="O39" s="482">
        <v>2834000</v>
      </c>
      <c r="P39" s="493">
        <v>2839020</v>
      </c>
      <c r="Q39" s="482">
        <v>2875000</v>
      </c>
      <c r="R39" s="482"/>
      <c r="S39" s="479"/>
      <c r="T39" s="199">
        <f t="shared" si="0"/>
        <v>-293143.10000000056</v>
      </c>
      <c r="U39" s="61">
        <f t="shared" si="1"/>
        <v>-9.2528364643630054E-2</v>
      </c>
      <c r="V39" s="199">
        <f t="shared" si="2"/>
        <v>41000</v>
      </c>
      <c r="W39" s="61">
        <f t="shared" si="3"/>
        <v>1.4467184191954835E-2</v>
      </c>
      <c r="X39" s="199">
        <f t="shared" si="4"/>
        <v>35980</v>
      </c>
      <c r="Y39" s="61">
        <f t="shared" si="5"/>
        <v>1.2673387295616094E-2</v>
      </c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</row>
    <row r="40" spans="1:37" ht="21">
      <c r="A40" s="407" t="s">
        <v>2387</v>
      </c>
      <c r="B40" s="408" t="s">
        <v>2607</v>
      </c>
      <c r="C40" s="409" t="s">
        <v>3015</v>
      </c>
      <c r="D40" s="409" t="s">
        <v>3011</v>
      </c>
      <c r="E40" s="375" t="s">
        <v>2389</v>
      </c>
      <c r="F40" s="375" t="s">
        <v>2388</v>
      </c>
      <c r="G40" s="376"/>
      <c r="H40" s="376"/>
      <c r="I40" s="417"/>
      <c r="J40" s="377"/>
      <c r="K40" s="378"/>
      <c r="L40" s="397"/>
      <c r="M40" s="397"/>
      <c r="N40" s="482">
        <v>0</v>
      </c>
      <c r="O40" s="482">
        <v>0</v>
      </c>
      <c r="P40" s="493">
        <v>0</v>
      </c>
      <c r="Q40" s="482">
        <v>0</v>
      </c>
      <c r="R40" s="482"/>
      <c r="S40" s="479"/>
      <c r="T40" s="199">
        <f t="shared" si="0"/>
        <v>0</v>
      </c>
      <c r="U40" s="61" t="str">
        <f t="shared" si="1"/>
        <v/>
      </c>
      <c r="V40" s="199">
        <f t="shared" si="2"/>
        <v>0</v>
      </c>
      <c r="W40" s="61" t="str">
        <f t="shared" si="3"/>
        <v/>
      </c>
      <c r="X40" s="199">
        <f t="shared" si="4"/>
        <v>0</v>
      </c>
      <c r="Y40" s="61" t="str">
        <f t="shared" si="5"/>
        <v/>
      </c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</row>
    <row r="41" spans="1:37">
      <c r="A41" s="398" t="s">
        <v>2390</v>
      </c>
      <c r="B41" s="415" t="s">
        <v>2607</v>
      </c>
      <c r="C41" s="416" t="s">
        <v>3015</v>
      </c>
      <c r="D41" s="416" t="s">
        <v>3009</v>
      </c>
      <c r="E41" s="379" t="s">
        <v>2392</v>
      </c>
      <c r="F41" s="379" t="s">
        <v>2391</v>
      </c>
      <c r="G41" s="376" t="s">
        <v>1045</v>
      </c>
      <c r="H41" s="376" t="s">
        <v>2834</v>
      </c>
      <c r="I41" s="417" t="s">
        <v>2393</v>
      </c>
      <c r="J41" s="377" t="s">
        <v>2939</v>
      </c>
      <c r="K41" s="378" t="s">
        <v>3399</v>
      </c>
      <c r="L41" s="397" t="s">
        <v>2938</v>
      </c>
      <c r="M41" s="397"/>
      <c r="N41" s="482">
        <v>3004981.52</v>
      </c>
      <c r="O41" s="482">
        <v>3512000</v>
      </c>
      <c r="P41" s="493">
        <v>3404326</v>
      </c>
      <c r="Q41" s="482">
        <v>3575000</v>
      </c>
      <c r="R41" s="489"/>
      <c r="S41" s="491"/>
      <c r="T41" s="199">
        <f t="shared" si="0"/>
        <v>570018.48</v>
      </c>
      <c r="U41" s="61">
        <f t="shared" si="1"/>
        <v>0.18969117653675288</v>
      </c>
      <c r="V41" s="199">
        <f t="shared" si="2"/>
        <v>63000</v>
      </c>
      <c r="W41" s="61">
        <f t="shared" si="3"/>
        <v>1.7938496583143507E-2</v>
      </c>
      <c r="X41" s="199">
        <f t="shared" si="4"/>
        <v>170674</v>
      </c>
      <c r="Y41" s="61">
        <f t="shared" si="5"/>
        <v>5.0134446583552809E-2</v>
      </c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</row>
    <row r="42" spans="1:37">
      <c r="A42" s="398" t="s">
        <v>2394</v>
      </c>
      <c r="B42" s="415" t="s">
        <v>2607</v>
      </c>
      <c r="C42" s="416" t="s">
        <v>3015</v>
      </c>
      <c r="D42" s="416" t="s">
        <v>2006</v>
      </c>
      <c r="E42" s="379" t="s">
        <v>2396</v>
      </c>
      <c r="F42" s="379" t="s">
        <v>2395</v>
      </c>
      <c r="G42" s="376" t="s">
        <v>1045</v>
      </c>
      <c r="H42" s="376" t="s">
        <v>2834</v>
      </c>
      <c r="I42" s="417" t="s">
        <v>2393</v>
      </c>
      <c r="J42" s="377" t="s">
        <v>2939</v>
      </c>
      <c r="K42" s="378" t="s">
        <v>3399</v>
      </c>
      <c r="L42" s="397" t="s">
        <v>2938</v>
      </c>
      <c r="M42" s="397"/>
      <c r="N42" s="482">
        <v>957477.06</v>
      </c>
      <c r="O42" s="482">
        <v>1215000</v>
      </c>
      <c r="P42" s="493">
        <v>1083035</v>
      </c>
      <c r="Q42" s="482">
        <v>1138000</v>
      </c>
      <c r="R42" s="489"/>
      <c r="S42" s="491"/>
      <c r="T42" s="199">
        <f t="shared" si="0"/>
        <v>180522.93999999994</v>
      </c>
      <c r="U42" s="61">
        <f t="shared" si="1"/>
        <v>0.18854022466083933</v>
      </c>
      <c r="V42" s="199">
        <f t="shared" si="2"/>
        <v>-77000</v>
      </c>
      <c r="W42" s="61">
        <f t="shared" si="3"/>
        <v>-6.3374485596707816E-2</v>
      </c>
      <c r="X42" s="199">
        <f t="shared" si="4"/>
        <v>54965</v>
      </c>
      <c r="Y42" s="61">
        <f t="shared" si="5"/>
        <v>5.0750899093750433E-2</v>
      </c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</row>
    <row r="43" spans="1:37" ht="21">
      <c r="A43" s="407" t="s">
        <v>2397</v>
      </c>
      <c r="B43" s="408" t="s">
        <v>2607</v>
      </c>
      <c r="C43" s="409" t="s">
        <v>3016</v>
      </c>
      <c r="D43" s="409" t="s">
        <v>3011</v>
      </c>
      <c r="E43" s="375" t="s">
        <v>2399</v>
      </c>
      <c r="F43" s="375" t="s">
        <v>2398</v>
      </c>
      <c r="G43" s="376"/>
      <c r="H43" s="376"/>
      <c r="I43" s="417"/>
      <c r="J43" s="377"/>
      <c r="K43" s="378"/>
      <c r="L43" s="397"/>
      <c r="M43" s="397"/>
      <c r="N43" s="482">
        <v>0</v>
      </c>
      <c r="O43" s="482">
        <v>0</v>
      </c>
      <c r="P43" s="493">
        <v>0</v>
      </c>
      <c r="Q43" s="482">
        <v>0</v>
      </c>
      <c r="R43" s="482"/>
      <c r="S43" s="479"/>
      <c r="T43" s="199">
        <f t="shared" si="0"/>
        <v>0</v>
      </c>
      <c r="U43" s="61" t="str">
        <f t="shared" si="1"/>
        <v/>
      </c>
      <c r="V43" s="199">
        <f t="shared" si="2"/>
        <v>0</v>
      </c>
      <c r="W43" s="61" t="str">
        <f t="shared" si="3"/>
        <v/>
      </c>
      <c r="X43" s="199">
        <f t="shared" si="4"/>
        <v>0</v>
      </c>
      <c r="Y43" s="61" t="str">
        <f t="shared" si="5"/>
        <v/>
      </c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</row>
    <row r="44" spans="1:37">
      <c r="A44" s="398" t="s">
        <v>2400</v>
      </c>
      <c r="B44" s="415" t="s">
        <v>2607</v>
      </c>
      <c r="C44" s="416" t="s">
        <v>3016</v>
      </c>
      <c r="D44" s="416" t="s">
        <v>3009</v>
      </c>
      <c r="E44" s="379" t="s">
        <v>2399</v>
      </c>
      <c r="F44" s="379" t="s">
        <v>2398</v>
      </c>
      <c r="G44" s="376" t="s">
        <v>1045</v>
      </c>
      <c r="H44" s="376" t="s">
        <v>2834</v>
      </c>
      <c r="I44" s="417" t="s">
        <v>2393</v>
      </c>
      <c r="J44" s="377" t="s">
        <v>2939</v>
      </c>
      <c r="K44" s="378" t="s">
        <v>3399</v>
      </c>
      <c r="L44" s="397" t="s">
        <v>2938</v>
      </c>
      <c r="M44" s="397"/>
      <c r="N44" s="482">
        <v>389105.2</v>
      </c>
      <c r="O44" s="482">
        <v>433000</v>
      </c>
      <c r="P44" s="493">
        <v>226511</v>
      </c>
      <c r="Q44" s="482">
        <v>238000</v>
      </c>
      <c r="R44" s="482"/>
      <c r="S44" s="479"/>
      <c r="T44" s="199">
        <f t="shared" si="0"/>
        <v>-151105.20000000001</v>
      </c>
      <c r="U44" s="61">
        <f t="shared" si="1"/>
        <v>-0.38834022264415896</v>
      </c>
      <c r="V44" s="199">
        <f t="shared" si="2"/>
        <v>-195000</v>
      </c>
      <c r="W44" s="61">
        <f t="shared" si="3"/>
        <v>-0.45034642032332561</v>
      </c>
      <c r="X44" s="199">
        <f t="shared" si="4"/>
        <v>11489</v>
      </c>
      <c r="Y44" s="61">
        <f t="shared" si="5"/>
        <v>5.0721598509564654E-2</v>
      </c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</row>
    <row r="45" spans="1:37" ht="21">
      <c r="A45" s="407" t="s">
        <v>2401</v>
      </c>
      <c r="B45" s="408" t="s">
        <v>2607</v>
      </c>
      <c r="C45" s="409" t="s">
        <v>3017</v>
      </c>
      <c r="D45" s="409" t="s">
        <v>3011</v>
      </c>
      <c r="E45" s="375" t="s">
        <v>2402</v>
      </c>
      <c r="F45" s="375" t="s">
        <v>5032</v>
      </c>
      <c r="G45" s="376"/>
      <c r="H45" s="376"/>
      <c r="I45" s="417"/>
      <c r="J45" s="377"/>
      <c r="K45" s="378"/>
      <c r="L45" s="397"/>
      <c r="M45" s="397"/>
      <c r="N45" s="482">
        <v>0</v>
      </c>
      <c r="O45" s="482">
        <v>0</v>
      </c>
      <c r="P45" s="493">
        <v>0</v>
      </c>
      <c r="Q45" s="482">
        <v>0</v>
      </c>
      <c r="R45" s="482"/>
      <c r="S45" s="479"/>
      <c r="T45" s="199">
        <f t="shared" si="0"/>
        <v>0</v>
      </c>
      <c r="U45" s="61" t="str">
        <f t="shared" si="1"/>
        <v/>
      </c>
      <c r="V45" s="199">
        <f t="shared" si="2"/>
        <v>0</v>
      </c>
      <c r="W45" s="61" t="str">
        <f t="shared" si="3"/>
        <v/>
      </c>
      <c r="X45" s="199">
        <f t="shared" si="4"/>
        <v>0</v>
      </c>
      <c r="Y45" s="61" t="str">
        <f t="shared" si="5"/>
        <v/>
      </c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</row>
    <row r="46" spans="1:37" ht="21">
      <c r="A46" s="398" t="s">
        <v>2403</v>
      </c>
      <c r="B46" s="415" t="s">
        <v>2607</v>
      </c>
      <c r="C46" s="416" t="s">
        <v>3017</v>
      </c>
      <c r="D46" s="416" t="s">
        <v>3009</v>
      </c>
      <c r="E46" s="379" t="s">
        <v>2402</v>
      </c>
      <c r="F46" s="379" t="s">
        <v>5032</v>
      </c>
      <c r="G46" s="376" t="s">
        <v>1624</v>
      </c>
      <c r="H46" s="376" t="s">
        <v>2835</v>
      </c>
      <c r="I46" s="417" t="s">
        <v>2404</v>
      </c>
      <c r="J46" s="377" t="s">
        <v>2939</v>
      </c>
      <c r="K46" s="378" t="s">
        <v>3399</v>
      </c>
      <c r="L46" s="397" t="s">
        <v>2938</v>
      </c>
      <c r="M46" s="397"/>
      <c r="N46" s="482">
        <v>1634076.53</v>
      </c>
      <c r="O46" s="482">
        <v>1645000</v>
      </c>
      <c r="P46" s="493">
        <v>1725951</v>
      </c>
      <c r="Q46" s="482">
        <v>1621000</v>
      </c>
      <c r="R46" s="482"/>
      <c r="S46" s="479"/>
      <c r="T46" s="199">
        <f t="shared" si="0"/>
        <v>-13076.530000000028</v>
      </c>
      <c r="U46" s="61">
        <f t="shared" si="1"/>
        <v>-8.0023975376477801E-3</v>
      </c>
      <c r="V46" s="199">
        <f t="shared" si="2"/>
        <v>-24000</v>
      </c>
      <c r="W46" s="61">
        <f t="shared" si="3"/>
        <v>-1.458966565349544E-2</v>
      </c>
      <c r="X46" s="199">
        <f t="shared" si="4"/>
        <v>-104951</v>
      </c>
      <c r="Y46" s="61">
        <f t="shared" si="5"/>
        <v>-6.0807635906233726E-2</v>
      </c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</row>
    <row r="47" spans="1:37" ht="21">
      <c r="A47" s="407" t="s">
        <v>2405</v>
      </c>
      <c r="B47" s="408" t="s">
        <v>2607</v>
      </c>
      <c r="C47" s="409" t="s">
        <v>2008</v>
      </c>
      <c r="D47" s="409" t="s">
        <v>3011</v>
      </c>
      <c r="E47" s="375" t="s">
        <v>2406</v>
      </c>
      <c r="F47" s="375" t="s">
        <v>5033</v>
      </c>
      <c r="G47" s="376"/>
      <c r="H47" s="376"/>
      <c r="I47" s="417"/>
      <c r="J47" s="377"/>
      <c r="K47" s="378"/>
      <c r="L47" s="397"/>
      <c r="M47" s="397"/>
      <c r="N47" s="482">
        <v>0</v>
      </c>
      <c r="O47" s="482">
        <v>0</v>
      </c>
      <c r="P47" s="493">
        <v>0</v>
      </c>
      <c r="Q47" s="482">
        <v>0</v>
      </c>
      <c r="R47" s="482"/>
      <c r="S47" s="479"/>
      <c r="T47" s="199">
        <f t="shared" si="0"/>
        <v>0</v>
      </c>
      <c r="U47" s="61" t="str">
        <f t="shared" si="1"/>
        <v/>
      </c>
      <c r="V47" s="199">
        <f t="shared" si="2"/>
        <v>0</v>
      </c>
      <c r="W47" s="61" t="str">
        <f t="shared" si="3"/>
        <v/>
      </c>
      <c r="X47" s="199">
        <f t="shared" si="4"/>
        <v>0</v>
      </c>
      <c r="Y47" s="61" t="str">
        <f t="shared" si="5"/>
        <v/>
      </c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</row>
    <row r="48" spans="1:37" ht="21">
      <c r="A48" s="398" t="s">
        <v>2407</v>
      </c>
      <c r="B48" s="415" t="s">
        <v>2607</v>
      </c>
      <c r="C48" s="416" t="s">
        <v>2008</v>
      </c>
      <c r="D48" s="416" t="s">
        <v>3009</v>
      </c>
      <c r="E48" s="379" t="s">
        <v>2406</v>
      </c>
      <c r="F48" s="379" t="s">
        <v>5033</v>
      </c>
      <c r="G48" s="376" t="s">
        <v>1628</v>
      </c>
      <c r="H48" s="376" t="s">
        <v>2836</v>
      </c>
      <c r="I48" s="417" t="s">
        <v>2997</v>
      </c>
      <c r="J48" s="377" t="s">
        <v>2939</v>
      </c>
      <c r="K48" s="378" t="s">
        <v>3399</v>
      </c>
      <c r="L48" s="397" t="s">
        <v>2938</v>
      </c>
      <c r="M48" s="397"/>
      <c r="N48" s="482">
        <v>434708.02</v>
      </c>
      <c r="O48" s="482">
        <v>325000</v>
      </c>
      <c r="P48" s="493">
        <v>441106</v>
      </c>
      <c r="Q48" s="482">
        <v>410000</v>
      </c>
      <c r="R48" s="482"/>
      <c r="S48" s="479"/>
      <c r="T48" s="199">
        <f t="shared" si="0"/>
        <v>-24708.020000000019</v>
      </c>
      <c r="U48" s="61">
        <f t="shared" si="1"/>
        <v>-5.6838196820017305E-2</v>
      </c>
      <c r="V48" s="199">
        <f t="shared" si="2"/>
        <v>85000</v>
      </c>
      <c r="W48" s="61">
        <f t="shared" si="3"/>
        <v>0.26153846153846155</v>
      </c>
      <c r="X48" s="199">
        <f t="shared" si="4"/>
        <v>-31106</v>
      </c>
      <c r="Y48" s="61">
        <f t="shared" si="5"/>
        <v>-7.0518197440071095E-2</v>
      </c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</row>
    <row r="49" spans="1:37" ht="21">
      <c r="A49" s="402" t="s">
        <v>2408</v>
      </c>
      <c r="B49" s="403" t="s">
        <v>2409</v>
      </c>
      <c r="C49" s="404" t="s">
        <v>3010</v>
      </c>
      <c r="D49" s="404" t="s">
        <v>3011</v>
      </c>
      <c r="E49" s="370" t="s">
        <v>4194</v>
      </c>
      <c r="F49" s="370" t="s">
        <v>4195</v>
      </c>
      <c r="G49" s="371"/>
      <c r="H49" s="371"/>
      <c r="I49" s="405"/>
      <c r="J49" s="372"/>
      <c r="K49" s="373"/>
      <c r="L49" s="406"/>
      <c r="M49" s="397"/>
      <c r="N49" s="483">
        <v>0</v>
      </c>
      <c r="O49" s="483">
        <v>0</v>
      </c>
      <c r="P49" s="494">
        <v>0</v>
      </c>
      <c r="Q49" s="483">
        <v>0</v>
      </c>
      <c r="R49" s="483"/>
      <c r="S49" s="478"/>
      <c r="T49" s="199">
        <f t="shared" si="0"/>
        <v>0</v>
      </c>
      <c r="U49" s="61" t="str">
        <f t="shared" si="1"/>
        <v/>
      </c>
      <c r="V49" s="199">
        <f t="shared" si="2"/>
        <v>0</v>
      </c>
      <c r="W49" s="61" t="str">
        <f t="shared" si="3"/>
        <v/>
      </c>
      <c r="X49" s="199">
        <f t="shared" si="4"/>
        <v>0</v>
      </c>
      <c r="Y49" s="61" t="str">
        <f t="shared" si="5"/>
        <v/>
      </c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</row>
    <row r="50" spans="1:37" ht="21">
      <c r="A50" s="407" t="s">
        <v>2410</v>
      </c>
      <c r="B50" s="408" t="s">
        <v>2409</v>
      </c>
      <c r="C50" s="409" t="s">
        <v>3012</v>
      </c>
      <c r="D50" s="409" t="s">
        <v>3011</v>
      </c>
      <c r="E50" s="375" t="s">
        <v>2412</v>
      </c>
      <c r="F50" s="375" t="s">
        <v>2411</v>
      </c>
      <c r="G50" s="376"/>
      <c r="H50" s="376"/>
      <c r="I50" s="417"/>
      <c r="J50" s="377"/>
      <c r="K50" s="378"/>
      <c r="L50" s="397"/>
      <c r="M50" s="397"/>
      <c r="N50" s="482">
        <v>0</v>
      </c>
      <c r="O50" s="482">
        <v>0</v>
      </c>
      <c r="P50" s="493">
        <v>0</v>
      </c>
      <c r="Q50" s="482">
        <v>0</v>
      </c>
      <c r="R50" s="482"/>
      <c r="S50" s="479"/>
      <c r="T50" s="199">
        <f t="shared" si="0"/>
        <v>0</v>
      </c>
      <c r="U50" s="61" t="str">
        <f t="shared" si="1"/>
        <v/>
      </c>
      <c r="V50" s="199">
        <f t="shared" si="2"/>
        <v>0</v>
      </c>
      <c r="W50" s="61" t="str">
        <f t="shared" si="3"/>
        <v/>
      </c>
      <c r="X50" s="199">
        <f t="shared" si="4"/>
        <v>0</v>
      </c>
      <c r="Y50" s="61" t="str">
        <f t="shared" si="5"/>
        <v/>
      </c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</row>
    <row r="51" spans="1:37" ht="21">
      <c r="A51" s="398" t="s">
        <v>2413</v>
      </c>
      <c r="B51" s="415" t="s">
        <v>2409</v>
      </c>
      <c r="C51" s="416" t="s">
        <v>3012</v>
      </c>
      <c r="D51" s="416" t="s">
        <v>3009</v>
      </c>
      <c r="E51" s="379" t="s">
        <v>2412</v>
      </c>
      <c r="F51" s="379" t="s">
        <v>2411</v>
      </c>
      <c r="G51" s="376" t="s">
        <v>1626</v>
      </c>
      <c r="H51" s="376" t="s">
        <v>2414</v>
      </c>
      <c r="I51" s="417" t="s">
        <v>2415</v>
      </c>
      <c r="J51" s="377" t="s">
        <v>2939</v>
      </c>
      <c r="K51" s="378" t="s">
        <v>3399</v>
      </c>
      <c r="L51" s="397" t="s">
        <v>2938</v>
      </c>
      <c r="M51" s="397"/>
      <c r="N51" s="482">
        <v>2382369.62</v>
      </c>
      <c r="O51" s="482">
        <v>2247000</v>
      </c>
      <c r="P51" s="493">
        <v>2296508</v>
      </c>
      <c r="Q51" s="482">
        <v>2365000</v>
      </c>
      <c r="R51" s="482"/>
      <c r="S51" s="479"/>
      <c r="T51" s="199">
        <f t="shared" si="0"/>
        <v>-17369.620000000112</v>
      </c>
      <c r="U51" s="61">
        <f t="shared" si="1"/>
        <v>-7.290900561433499E-3</v>
      </c>
      <c r="V51" s="199">
        <f t="shared" si="2"/>
        <v>118000</v>
      </c>
      <c r="W51" s="61">
        <f t="shared" si="3"/>
        <v>5.2514463729417003E-2</v>
      </c>
      <c r="X51" s="199">
        <f t="shared" si="4"/>
        <v>68492</v>
      </c>
      <c r="Y51" s="61">
        <f t="shared" si="5"/>
        <v>2.9824411671981983E-2</v>
      </c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</row>
    <row r="52" spans="1:37" ht="21">
      <c r="A52" s="407" t="s">
        <v>2416</v>
      </c>
      <c r="B52" s="408" t="s">
        <v>2409</v>
      </c>
      <c r="C52" s="409" t="s">
        <v>3013</v>
      </c>
      <c r="D52" s="409" t="s">
        <v>3011</v>
      </c>
      <c r="E52" s="375" t="s">
        <v>1777</v>
      </c>
      <c r="F52" s="375" t="s">
        <v>1776</v>
      </c>
      <c r="G52" s="376"/>
      <c r="H52" s="376"/>
      <c r="I52" s="417"/>
      <c r="J52" s="377"/>
      <c r="K52" s="378"/>
      <c r="L52" s="397"/>
      <c r="M52" s="397"/>
      <c r="N52" s="482">
        <v>0</v>
      </c>
      <c r="O52" s="482">
        <v>0</v>
      </c>
      <c r="P52" s="493">
        <v>0</v>
      </c>
      <c r="Q52" s="482">
        <v>0</v>
      </c>
      <c r="R52" s="482"/>
      <c r="S52" s="479"/>
      <c r="T52" s="199">
        <f t="shared" si="0"/>
        <v>0</v>
      </c>
      <c r="U52" s="61" t="str">
        <f t="shared" si="1"/>
        <v/>
      </c>
      <c r="V52" s="199">
        <f t="shared" si="2"/>
        <v>0</v>
      </c>
      <c r="W52" s="61" t="str">
        <f t="shared" si="3"/>
        <v/>
      </c>
      <c r="X52" s="199">
        <f t="shared" si="4"/>
        <v>0</v>
      </c>
      <c r="Y52" s="61" t="str">
        <f t="shared" si="5"/>
        <v/>
      </c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</row>
    <row r="53" spans="1:37" ht="21">
      <c r="A53" s="398" t="s">
        <v>1778</v>
      </c>
      <c r="B53" s="415" t="s">
        <v>2409</v>
      </c>
      <c r="C53" s="416" t="s">
        <v>3013</v>
      </c>
      <c r="D53" s="416" t="s">
        <v>3009</v>
      </c>
      <c r="E53" s="379" t="s">
        <v>1777</v>
      </c>
      <c r="F53" s="379" t="s">
        <v>1776</v>
      </c>
      <c r="G53" s="376" t="s">
        <v>1626</v>
      </c>
      <c r="H53" s="376" t="s">
        <v>2414</v>
      </c>
      <c r="I53" s="417" t="s">
        <v>2415</v>
      </c>
      <c r="J53" s="377" t="s">
        <v>2939</v>
      </c>
      <c r="K53" s="378" t="s">
        <v>3399</v>
      </c>
      <c r="L53" s="397" t="s">
        <v>2938</v>
      </c>
      <c r="M53" s="397"/>
      <c r="N53" s="482">
        <v>515558.00999999995</v>
      </c>
      <c r="O53" s="482">
        <v>504000</v>
      </c>
      <c r="P53" s="493">
        <v>501834</v>
      </c>
      <c r="Q53" s="482">
        <v>517000</v>
      </c>
      <c r="R53" s="482"/>
      <c r="S53" s="479"/>
      <c r="T53" s="199">
        <f t="shared" si="0"/>
        <v>1441.9900000000489</v>
      </c>
      <c r="U53" s="61">
        <f t="shared" si="1"/>
        <v>2.7969500464167922E-3</v>
      </c>
      <c r="V53" s="199">
        <f t="shared" si="2"/>
        <v>13000</v>
      </c>
      <c r="W53" s="61">
        <f t="shared" si="3"/>
        <v>2.5793650793650792E-2</v>
      </c>
      <c r="X53" s="199">
        <f t="shared" si="4"/>
        <v>15166</v>
      </c>
      <c r="Y53" s="61">
        <f t="shared" si="5"/>
        <v>3.0221148826105843E-2</v>
      </c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</row>
    <row r="54" spans="1:37" ht="31.5">
      <c r="A54" s="407" t="s">
        <v>1779</v>
      </c>
      <c r="B54" s="408" t="s">
        <v>2409</v>
      </c>
      <c r="C54" s="409" t="s">
        <v>3015</v>
      </c>
      <c r="D54" s="409" t="s">
        <v>3011</v>
      </c>
      <c r="E54" s="375" t="s">
        <v>1781</v>
      </c>
      <c r="F54" s="375" t="s">
        <v>1780</v>
      </c>
      <c r="G54" s="376"/>
      <c r="H54" s="376"/>
      <c r="I54" s="417"/>
      <c r="J54" s="377"/>
      <c r="K54" s="378"/>
      <c r="L54" s="397"/>
      <c r="M54" s="397"/>
      <c r="N54" s="482">
        <v>0</v>
      </c>
      <c r="O54" s="482">
        <v>0</v>
      </c>
      <c r="P54" s="493">
        <v>0</v>
      </c>
      <c r="Q54" s="482">
        <v>0</v>
      </c>
      <c r="R54" s="482"/>
      <c r="S54" s="479"/>
      <c r="T54" s="199">
        <f t="shared" si="0"/>
        <v>0</v>
      </c>
      <c r="U54" s="61" t="str">
        <f t="shared" si="1"/>
        <v/>
      </c>
      <c r="V54" s="199">
        <f t="shared" si="2"/>
        <v>0</v>
      </c>
      <c r="W54" s="61" t="str">
        <f t="shared" si="3"/>
        <v/>
      </c>
      <c r="X54" s="199">
        <f t="shared" si="4"/>
        <v>0</v>
      </c>
      <c r="Y54" s="61" t="str">
        <f t="shared" si="5"/>
        <v/>
      </c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</row>
    <row r="55" spans="1:37" ht="31.5">
      <c r="A55" s="398" t="s">
        <v>1782</v>
      </c>
      <c r="B55" s="415" t="s">
        <v>2409</v>
      </c>
      <c r="C55" s="416" t="s">
        <v>3015</v>
      </c>
      <c r="D55" s="416" t="s">
        <v>3009</v>
      </c>
      <c r="E55" s="379" t="s">
        <v>1781</v>
      </c>
      <c r="F55" s="379" t="s">
        <v>1780</v>
      </c>
      <c r="G55" s="376" t="s">
        <v>1626</v>
      </c>
      <c r="H55" s="376" t="s">
        <v>2414</v>
      </c>
      <c r="I55" s="417" t="s">
        <v>2415</v>
      </c>
      <c r="J55" s="377" t="s">
        <v>2939</v>
      </c>
      <c r="K55" s="378" t="s">
        <v>3399</v>
      </c>
      <c r="L55" s="397" t="s">
        <v>2938</v>
      </c>
      <c r="M55" s="397"/>
      <c r="N55" s="482">
        <v>386378.98000000004</v>
      </c>
      <c r="O55" s="482">
        <v>315000</v>
      </c>
      <c r="P55" s="493">
        <v>338111</v>
      </c>
      <c r="Q55" s="482">
        <v>348000</v>
      </c>
      <c r="R55" s="482"/>
      <c r="S55" s="479"/>
      <c r="T55" s="199">
        <f t="shared" si="0"/>
        <v>-38378.98000000004</v>
      </c>
      <c r="U55" s="61">
        <f t="shared" si="1"/>
        <v>-9.9329885906319318E-2</v>
      </c>
      <c r="V55" s="199">
        <f t="shared" si="2"/>
        <v>33000</v>
      </c>
      <c r="W55" s="61">
        <f t="shared" si="3"/>
        <v>0.10476190476190476</v>
      </c>
      <c r="X55" s="199">
        <f t="shared" si="4"/>
        <v>9889</v>
      </c>
      <c r="Y55" s="61">
        <f t="shared" si="5"/>
        <v>2.9247791405780942E-2</v>
      </c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</row>
    <row r="56" spans="1:37" ht="21">
      <c r="A56" s="407" t="s">
        <v>1783</v>
      </c>
      <c r="B56" s="408" t="s">
        <v>2409</v>
      </c>
      <c r="C56" s="409" t="s">
        <v>3016</v>
      </c>
      <c r="D56" s="409" t="s">
        <v>3011</v>
      </c>
      <c r="E56" s="375" t="s">
        <v>4196</v>
      </c>
      <c r="F56" s="375" t="s">
        <v>1784</v>
      </c>
      <c r="G56" s="376"/>
      <c r="H56" s="376"/>
      <c r="I56" s="417"/>
      <c r="J56" s="377"/>
      <c r="K56" s="378"/>
      <c r="L56" s="397"/>
      <c r="M56" s="397"/>
      <c r="N56" s="482">
        <v>0</v>
      </c>
      <c r="O56" s="482">
        <v>0</v>
      </c>
      <c r="P56" s="493">
        <v>0</v>
      </c>
      <c r="Q56" s="482">
        <v>0</v>
      </c>
      <c r="R56" s="482"/>
      <c r="S56" s="479"/>
      <c r="T56" s="199">
        <f t="shared" si="0"/>
        <v>0</v>
      </c>
      <c r="U56" s="61" t="str">
        <f t="shared" si="1"/>
        <v/>
      </c>
      <c r="V56" s="199">
        <f t="shared" si="2"/>
        <v>0</v>
      </c>
      <c r="W56" s="61" t="str">
        <f t="shared" si="3"/>
        <v/>
      </c>
      <c r="X56" s="199">
        <f t="shared" si="4"/>
        <v>0</v>
      </c>
      <c r="Y56" s="61" t="str">
        <f t="shared" si="5"/>
        <v/>
      </c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</row>
    <row r="57" spans="1:37" ht="21">
      <c r="A57" s="398" t="s">
        <v>1785</v>
      </c>
      <c r="B57" s="415" t="s">
        <v>2409</v>
      </c>
      <c r="C57" s="416" t="s">
        <v>3016</v>
      </c>
      <c r="D57" s="416" t="s">
        <v>3009</v>
      </c>
      <c r="E57" s="379" t="s">
        <v>4196</v>
      </c>
      <c r="F57" s="379" t="s">
        <v>1784</v>
      </c>
      <c r="G57" s="376" t="s">
        <v>1626</v>
      </c>
      <c r="H57" s="376" t="s">
        <v>2414</v>
      </c>
      <c r="I57" s="417" t="s">
        <v>2415</v>
      </c>
      <c r="J57" s="377" t="s">
        <v>2939</v>
      </c>
      <c r="K57" s="378" t="s">
        <v>3399</v>
      </c>
      <c r="L57" s="397" t="s">
        <v>2938</v>
      </c>
      <c r="M57" s="397"/>
      <c r="N57" s="482">
        <v>13010.68</v>
      </c>
      <c r="O57" s="482">
        <v>9000</v>
      </c>
      <c r="P57" s="493">
        <v>14965</v>
      </c>
      <c r="Q57" s="482">
        <v>15000</v>
      </c>
      <c r="R57" s="482"/>
      <c r="S57" s="479"/>
      <c r="T57" s="199">
        <f t="shared" si="0"/>
        <v>1989.3199999999997</v>
      </c>
      <c r="U57" s="61">
        <f t="shared" si="1"/>
        <v>0.15289900297294221</v>
      </c>
      <c r="V57" s="199">
        <f t="shared" si="2"/>
        <v>6000</v>
      </c>
      <c r="W57" s="61">
        <f t="shared" si="3"/>
        <v>0.66666666666666663</v>
      </c>
      <c r="X57" s="199">
        <f t="shared" si="4"/>
        <v>35</v>
      </c>
      <c r="Y57" s="61">
        <f t="shared" si="5"/>
        <v>2.3387905111927833E-3</v>
      </c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</row>
    <row r="58" spans="1:37" ht="21">
      <c r="A58" s="402" t="s">
        <v>1786</v>
      </c>
      <c r="B58" s="403" t="s">
        <v>1787</v>
      </c>
      <c r="C58" s="404" t="s">
        <v>3010</v>
      </c>
      <c r="D58" s="404" t="s">
        <v>3011</v>
      </c>
      <c r="E58" s="370" t="s">
        <v>4197</v>
      </c>
      <c r="F58" s="370" t="s">
        <v>4198</v>
      </c>
      <c r="G58" s="371"/>
      <c r="H58" s="371"/>
      <c r="I58" s="405"/>
      <c r="J58" s="372"/>
      <c r="K58" s="373"/>
      <c r="L58" s="406"/>
      <c r="M58" s="397"/>
      <c r="N58" s="483">
        <v>0</v>
      </c>
      <c r="O58" s="483">
        <v>0</v>
      </c>
      <c r="P58" s="494">
        <v>0</v>
      </c>
      <c r="Q58" s="483">
        <v>0</v>
      </c>
      <c r="R58" s="483"/>
      <c r="S58" s="478"/>
      <c r="T58" s="199">
        <f t="shared" si="0"/>
        <v>0</v>
      </c>
      <c r="U58" s="61" t="str">
        <f t="shared" si="1"/>
        <v/>
      </c>
      <c r="V58" s="199">
        <f t="shared" si="2"/>
        <v>0</v>
      </c>
      <c r="W58" s="61" t="str">
        <f t="shared" si="3"/>
        <v/>
      </c>
      <c r="X58" s="199">
        <f t="shared" si="4"/>
        <v>0</v>
      </c>
      <c r="Y58" s="61" t="str">
        <f t="shared" si="5"/>
        <v/>
      </c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</row>
    <row r="59" spans="1:37" ht="21">
      <c r="A59" s="407" t="s">
        <v>1788</v>
      </c>
      <c r="B59" s="408" t="s">
        <v>1787</v>
      </c>
      <c r="C59" s="409" t="s">
        <v>3012</v>
      </c>
      <c r="D59" s="409" t="s">
        <v>3011</v>
      </c>
      <c r="E59" s="375" t="s">
        <v>1790</v>
      </c>
      <c r="F59" s="375" t="s">
        <v>1789</v>
      </c>
      <c r="G59" s="376"/>
      <c r="H59" s="376"/>
      <c r="I59" s="417"/>
      <c r="J59" s="377"/>
      <c r="K59" s="378"/>
      <c r="L59" s="397"/>
      <c r="M59" s="397"/>
      <c r="N59" s="482">
        <v>0</v>
      </c>
      <c r="O59" s="482">
        <v>0</v>
      </c>
      <c r="P59" s="493">
        <v>0</v>
      </c>
      <c r="Q59" s="482">
        <v>0</v>
      </c>
      <c r="R59" s="482"/>
      <c r="S59" s="479"/>
      <c r="T59" s="199">
        <f t="shared" si="0"/>
        <v>0</v>
      </c>
      <c r="U59" s="61" t="str">
        <f t="shared" si="1"/>
        <v/>
      </c>
      <c r="V59" s="199">
        <f t="shared" si="2"/>
        <v>0</v>
      </c>
      <c r="W59" s="61" t="str">
        <f t="shared" si="3"/>
        <v/>
      </c>
      <c r="X59" s="199">
        <f t="shared" si="4"/>
        <v>0</v>
      </c>
      <c r="Y59" s="61" t="str">
        <f t="shared" si="5"/>
        <v/>
      </c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</row>
    <row r="60" spans="1:37" ht="21">
      <c r="A60" s="398" t="s">
        <v>1791</v>
      </c>
      <c r="B60" s="415" t="s">
        <v>1787</v>
      </c>
      <c r="C60" s="416" t="s">
        <v>3012</v>
      </c>
      <c r="D60" s="416" t="s">
        <v>3009</v>
      </c>
      <c r="E60" s="379" t="s">
        <v>1790</v>
      </c>
      <c r="F60" s="379" t="s">
        <v>1789</v>
      </c>
      <c r="G60" s="376" t="s">
        <v>36</v>
      </c>
      <c r="H60" s="376" t="s">
        <v>1792</v>
      </c>
      <c r="I60" s="417" t="s">
        <v>2837</v>
      </c>
      <c r="J60" s="377" t="s">
        <v>2712</v>
      </c>
      <c r="K60" s="378" t="s">
        <v>2713</v>
      </c>
      <c r="L60" s="1" t="s">
        <v>1793</v>
      </c>
      <c r="M60" s="397"/>
      <c r="N60" s="482">
        <v>8328560.6900000004</v>
      </c>
      <c r="O60" s="482">
        <v>8059000</v>
      </c>
      <c r="P60" s="493">
        <v>8602000</v>
      </c>
      <c r="Q60" s="482">
        <v>8860000</v>
      </c>
      <c r="R60" s="482"/>
      <c r="S60" s="479"/>
      <c r="T60" s="199">
        <f t="shared" si="0"/>
        <v>531439.30999999959</v>
      </c>
      <c r="U60" s="61">
        <f t="shared" si="1"/>
        <v>6.3809261861787495E-2</v>
      </c>
      <c r="V60" s="199">
        <f t="shared" si="2"/>
        <v>801000</v>
      </c>
      <c r="W60" s="61">
        <f t="shared" si="3"/>
        <v>9.9391984117136123E-2</v>
      </c>
      <c r="X60" s="199">
        <f t="shared" si="4"/>
        <v>258000</v>
      </c>
      <c r="Y60" s="61">
        <f t="shared" si="5"/>
        <v>2.9993024877935363E-2</v>
      </c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</row>
    <row r="61" spans="1:37" ht="21">
      <c r="A61" s="398" t="s">
        <v>2838</v>
      </c>
      <c r="B61" s="415" t="s">
        <v>1787</v>
      </c>
      <c r="C61" s="416" t="s">
        <v>3012</v>
      </c>
      <c r="D61" s="416" t="s">
        <v>3019</v>
      </c>
      <c r="E61" s="379" t="s">
        <v>2839</v>
      </c>
      <c r="F61" s="379" t="s">
        <v>2840</v>
      </c>
      <c r="G61" s="376" t="s">
        <v>38</v>
      </c>
      <c r="H61" s="376" t="s">
        <v>2841</v>
      </c>
      <c r="I61" s="417" t="s">
        <v>2842</v>
      </c>
      <c r="J61" s="377" t="s">
        <v>2712</v>
      </c>
      <c r="K61" s="378" t="s">
        <v>2713</v>
      </c>
      <c r="L61" s="1" t="s">
        <v>1793</v>
      </c>
      <c r="M61" s="397"/>
      <c r="N61" s="482">
        <v>29637.370000000003</v>
      </c>
      <c r="O61" s="482">
        <v>131000</v>
      </c>
      <c r="P61" s="493">
        <v>30750</v>
      </c>
      <c r="Q61" s="482">
        <v>31000</v>
      </c>
      <c r="R61" s="482"/>
      <c r="S61" s="479"/>
      <c r="T61" s="199">
        <f t="shared" si="0"/>
        <v>1362.6299999999974</v>
      </c>
      <c r="U61" s="61">
        <f t="shared" si="1"/>
        <v>4.5976751648341176E-2</v>
      </c>
      <c r="V61" s="199">
        <f t="shared" si="2"/>
        <v>-100000</v>
      </c>
      <c r="W61" s="61">
        <f t="shared" si="3"/>
        <v>-0.76335877862595425</v>
      </c>
      <c r="X61" s="199">
        <f t="shared" si="4"/>
        <v>250</v>
      </c>
      <c r="Y61" s="61">
        <f t="shared" si="5"/>
        <v>8.130081300813009E-3</v>
      </c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</row>
    <row r="62" spans="1:37" ht="21">
      <c r="A62" s="407" t="s">
        <v>1795</v>
      </c>
      <c r="B62" s="408" t="s">
        <v>1787</v>
      </c>
      <c r="C62" s="409" t="s">
        <v>3013</v>
      </c>
      <c r="D62" s="409" t="s">
        <v>3011</v>
      </c>
      <c r="E62" s="375" t="s">
        <v>1797</v>
      </c>
      <c r="F62" s="375" t="s">
        <v>1796</v>
      </c>
      <c r="G62" s="376"/>
      <c r="H62" s="376"/>
      <c r="I62" s="417"/>
      <c r="J62" s="377"/>
      <c r="K62" s="378"/>
      <c r="L62" s="397"/>
      <c r="M62" s="397"/>
      <c r="N62" s="482">
        <v>0</v>
      </c>
      <c r="O62" s="482">
        <v>0</v>
      </c>
      <c r="P62" s="493">
        <v>0</v>
      </c>
      <c r="Q62" s="482">
        <v>0</v>
      </c>
      <c r="R62" s="482"/>
      <c r="S62" s="479"/>
      <c r="T62" s="199">
        <f t="shared" si="0"/>
        <v>0</v>
      </c>
      <c r="U62" s="61" t="str">
        <f t="shared" si="1"/>
        <v/>
      </c>
      <c r="V62" s="199">
        <f t="shared" si="2"/>
        <v>0</v>
      </c>
      <c r="W62" s="61" t="str">
        <f t="shared" si="3"/>
        <v/>
      </c>
      <c r="X62" s="199">
        <f t="shared" si="4"/>
        <v>0</v>
      </c>
      <c r="Y62" s="61" t="str">
        <f t="shared" si="5"/>
        <v/>
      </c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</row>
    <row r="63" spans="1:37" ht="21">
      <c r="A63" s="398" t="s">
        <v>1798</v>
      </c>
      <c r="B63" s="415" t="s">
        <v>1787</v>
      </c>
      <c r="C63" s="416" t="s">
        <v>3013</v>
      </c>
      <c r="D63" s="416" t="s">
        <v>3009</v>
      </c>
      <c r="E63" s="379" t="s">
        <v>1797</v>
      </c>
      <c r="F63" s="379" t="s">
        <v>1796</v>
      </c>
      <c r="G63" s="376" t="s">
        <v>40</v>
      </c>
      <c r="H63" s="376" t="s">
        <v>1799</v>
      </c>
      <c r="I63" s="417" t="s">
        <v>2843</v>
      </c>
      <c r="J63" s="377" t="s">
        <v>2712</v>
      </c>
      <c r="K63" s="378" t="s">
        <v>2713</v>
      </c>
      <c r="L63" s="1" t="s">
        <v>1793</v>
      </c>
      <c r="M63" s="397"/>
      <c r="N63" s="482">
        <v>8740004</v>
      </c>
      <c r="O63" s="482">
        <v>9405000</v>
      </c>
      <c r="P63" s="493">
        <v>8740000</v>
      </c>
      <c r="Q63" s="482">
        <v>9002000</v>
      </c>
      <c r="R63" s="482"/>
      <c r="S63" s="479"/>
      <c r="T63" s="199">
        <f t="shared" si="0"/>
        <v>261996</v>
      </c>
      <c r="U63" s="61">
        <f t="shared" si="1"/>
        <v>2.9976645319613127E-2</v>
      </c>
      <c r="V63" s="199">
        <f t="shared" si="2"/>
        <v>-403000</v>
      </c>
      <c r="W63" s="61">
        <f t="shared" si="3"/>
        <v>-4.2849548112706005E-2</v>
      </c>
      <c r="X63" s="199">
        <f t="shared" si="4"/>
        <v>262000</v>
      </c>
      <c r="Y63" s="61">
        <f t="shared" si="5"/>
        <v>2.9977116704805493E-2</v>
      </c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</row>
    <row r="64" spans="1:37" ht="21">
      <c r="A64" s="407" t="s">
        <v>1800</v>
      </c>
      <c r="B64" s="408" t="s">
        <v>1787</v>
      </c>
      <c r="C64" s="409" t="s">
        <v>3015</v>
      </c>
      <c r="D64" s="409" t="s">
        <v>3011</v>
      </c>
      <c r="E64" s="375" t="s">
        <v>1802</v>
      </c>
      <c r="F64" s="375" t="s">
        <v>1801</v>
      </c>
      <c r="G64" s="376"/>
      <c r="H64" s="376"/>
      <c r="I64" s="417"/>
      <c r="J64" s="377"/>
      <c r="K64" s="378"/>
      <c r="L64" s="397"/>
      <c r="M64" s="397"/>
      <c r="N64" s="482">
        <v>0</v>
      </c>
      <c r="O64" s="482">
        <v>0</v>
      </c>
      <c r="P64" s="493">
        <v>0</v>
      </c>
      <c r="Q64" s="482">
        <v>0</v>
      </c>
      <c r="R64" s="482"/>
      <c r="S64" s="479"/>
      <c r="T64" s="199">
        <f t="shared" si="0"/>
        <v>0</v>
      </c>
      <c r="U64" s="61" t="str">
        <f t="shared" si="1"/>
        <v/>
      </c>
      <c r="V64" s="199">
        <f t="shared" si="2"/>
        <v>0</v>
      </c>
      <c r="W64" s="61" t="str">
        <f t="shared" si="3"/>
        <v/>
      </c>
      <c r="X64" s="199">
        <f t="shared" si="4"/>
        <v>0</v>
      </c>
      <c r="Y64" s="61" t="str">
        <f t="shared" si="5"/>
        <v/>
      </c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</row>
    <row r="65" spans="1:37" ht="21">
      <c r="A65" s="398" t="s">
        <v>1803</v>
      </c>
      <c r="B65" s="415" t="s">
        <v>1787</v>
      </c>
      <c r="C65" s="416" t="s">
        <v>3015</v>
      </c>
      <c r="D65" s="416" t="s">
        <v>3009</v>
      </c>
      <c r="E65" s="379" t="s">
        <v>1805</v>
      </c>
      <c r="F65" s="379" t="s">
        <v>1804</v>
      </c>
      <c r="G65" s="376" t="s">
        <v>530</v>
      </c>
      <c r="H65" s="376" t="s">
        <v>2844</v>
      </c>
      <c r="I65" s="417" t="s">
        <v>2845</v>
      </c>
      <c r="J65" s="377" t="s">
        <v>2712</v>
      </c>
      <c r="K65" s="378" t="s">
        <v>2713</v>
      </c>
      <c r="L65" s="1" t="s">
        <v>1793</v>
      </c>
      <c r="M65" s="397"/>
      <c r="N65" s="482">
        <v>5750321.25</v>
      </c>
      <c r="O65" s="482">
        <v>4734000</v>
      </c>
      <c r="P65" s="493">
        <v>5750000</v>
      </c>
      <c r="Q65" s="482">
        <v>5888000</v>
      </c>
      <c r="R65" s="482"/>
      <c r="S65" s="479"/>
      <c r="T65" s="199">
        <f t="shared" si="0"/>
        <v>137678.75</v>
      </c>
      <c r="U65" s="61">
        <f t="shared" si="1"/>
        <v>2.3942792761360941E-2</v>
      </c>
      <c r="V65" s="199">
        <f t="shared" si="2"/>
        <v>1154000</v>
      </c>
      <c r="W65" s="61">
        <f t="shared" si="3"/>
        <v>0.24376848331220954</v>
      </c>
      <c r="X65" s="199">
        <f t="shared" si="4"/>
        <v>138000</v>
      </c>
      <c r="Y65" s="61">
        <f t="shared" si="5"/>
        <v>2.4E-2</v>
      </c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</row>
    <row r="66" spans="1:37" ht="21">
      <c r="A66" s="398" t="s">
        <v>1806</v>
      </c>
      <c r="B66" s="415" t="s">
        <v>1787</v>
      </c>
      <c r="C66" s="416" t="s">
        <v>3015</v>
      </c>
      <c r="D66" s="416" t="s">
        <v>2006</v>
      </c>
      <c r="E66" s="379" t="s">
        <v>1808</v>
      </c>
      <c r="F66" s="379" t="s">
        <v>1807</v>
      </c>
      <c r="G66" s="376" t="s">
        <v>530</v>
      </c>
      <c r="H66" s="376" t="s">
        <v>2844</v>
      </c>
      <c r="I66" s="417" t="s">
        <v>2845</v>
      </c>
      <c r="J66" s="377" t="s">
        <v>2712</v>
      </c>
      <c r="K66" s="378" t="s">
        <v>2713</v>
      </c>
      <c r="L66" s="1" t="s">
        <v>1793</v>
      </c>
      <c r="M66" s="397"/>
      <c r="N66" s="482">
        <v>2854345.36</v>
      </c>
      <c r="O66" s="482">
        <v>2528000</v>
      </c>
      <c r="P66" s="493">
        <v>2854000</v>
      </c>
      <c r="Q66" s="482">
        <v>2940000</v>
      </c>
      <c r="R66" s="482"/>
      <c r="S66" s="479"/>
      <c r="T66" s="199">
        <f t="shared" si="0"/>
        <v>85654.64000000013</v>
      </c>
      <c r="U66" s="61">
        <f t="shared" si="1"/>
        <v>3.0008506048476255E-2</v>
      </c>
      <c r="V66" s="199">
        <f t="shared" si="2"/>
        <v>412000</v>
      </c>
      <c r="W66" s="61">
        <f t="shared" si="3"/>
        <v>0.16297468354430381</v>
      </c>
      <c r="X66" s="199">
        <f t="shared" si="4"/>
        <v>86000</v>
      </c>
      <c r="Y66" s="61">
        <f t="shared" si="5"/>
        <v>3.0133146461107218E-2</v>
      </c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</row>
    <row r="67" spans="1:37" ht="21">
      <c r="A67" s="407" t="s">
        <v>1809</v>
      </c>
      <c r="B67" s="408" t="s">
        <v>1787</v>
      </c>
      <c r="C67" s="409" t="s">
        <v>3016</v>
      </c>
      <c r="D67" s="409" t="s">
        <v>3011</v>
      </c>
      <c r="E67" s="375" t="s">
        <v>1811</v>
      </c>
      <c r="F67" s="375" t="s">
        <v>1810</v>
      </c>
      <c r="G67" s="376"/>
      <c r="H67" s="376"/>
      <c r="I67" s="417"/>
      <c r="J67" s="377"/>
      <c r="K67" s="378"/>
      <c r="L67" s="397"/>
      <c r="M67" s="397"/>
      <c r="N67" s="482">
        <v>0</v>
      </c>
      <c r="O67" s="482">
        <v>0</v>
      </c>
      <c r="P67" s="493">
        <v>0</v>
      </c>
      <c r="Q67" s="482">
        <v>0</v>
      </c>
      <c r="R67" s="482"/>
      <c r="S67" s="479"/>
      <c r="T67" s="199">
        <f t="shared" si="0"/>
        <v>0</v>
      </c>
      <c r="U67" s="61" t="str">
        <f t="shared" si="1"/>
        <v/>
      </c>
      <c r="V67" s="199">
        <f t="shared" si="2"/>
        <v>0</v>
      </c>
      <c r="W67" s="61" t="str">
        <f t="shared" si="3"/>
        <v/>
      </c>
      <c r="X67" s="199">
        <f t="shared" si="4"/>
        <v>0</v>
      </c>
      <c r="Y67" s="61" t="str">
        <f t="shared" si="5"/>
        <v/>
      </c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</row>
    <row r="68" spans="1:37" ht="21">
      <c r="A68" s="398" t="s">
        <v>1812</v>
      </c>
      <c r="B68" s="415" t="s">
        <v>1787</v>
      </c>
      <c r="C68" s="416" t="s">
        <v>3016</v>
      </c>
      <c r="D68" s="416" t="s">
        <v>3009</v>
      </c>
      <c r="E68" s="379" t="s">
        <v>1811</v>
      </c>
      <c r="F68" s="379" t="s">
        <v>1810</v>
      </c>
      <c r="G68" s="376" t="s">
        <v>528</v>
      </c>
      <c r="H68" s="376" t="s">
        <v>2846</v>
      </c>
      <c r="I68" s="417" t="s">
        <v>2847</v>
      </c>
      <c r="J68" s="377" t="s">
        <v>2712</v>
      </c>
      <c r="K68" s="378" t="s">
        <v>2713</v>
      </c>
      <c r="L68" s="1" t="s">
        <v>1793</v>
      </c>
      <c r="M68" s="397"/>
      <c r="N68" s="482">
        <v>350790.57</v>
      </c>
      <c r="O68" s="482">
        <v>447000</v>
      </c>
      <c r="P68" s="493">
        <v>388637</v>
      </c>
      <c r="Q68" s="482">
        <v>400000</v>
      </c>
      <c r="R68" s="482"/>
      <c r="S68" s="479"/>
      <c r="T68" s="199">
        <f t="shared" si="0"/>
        <v>49209.429999999993</v>
      </c>
      <c r="U68" s="61">
        <f t="shared" si="1"/>
        <v>0.14028150756732141</v>
      </c>
      <c r="V68" s="199">
        <f t="shared" si="2"/>
        <v>-47000</v>
      </c>
      <c r="W68" s="61">
        <f t="shared" si="3"/>
        <v>-0.10514541387024609</v>
      </c>
      <c r="X68" s="199">
        <f t="shared" si="4"/>
        <v>11363</v>
      </c>
      <c r="Y68" s="61">
        <f t="shared" si="5"/>
        <v>2.9238080779750771E-2</v>
      </c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</row>
    <row r="69" spans="1:37" ht="21">
      <c r="A69" s="407" t="s">
        <v>2848</v>
      </c>
      <c r="B69" s="408" t="s">
        <v>1787</v>
      </c>
      <c r="C69" s="409" t="s">
        <v>3017</v>
      </c>
      <c r="D69" s="409" t="s">
        <v>3011</v>
      </c>
      <c r="E69" s="375" t="s">
        <v>2849</v>
      </c>
      <c r="F69" s="375" t="s">
        <v>3247</v>
      </c>
      <c r="G69" s="376"/>
      <c r="H69" s="376"/>
      <c r="I69" s="417"/>
      <c r="J69" s="377"/>
      <c r="K69" s="378"/>
      <c r="L69" s="397"/>
      <c r="M69" s="397"/>
      <c r="N69" s="482">
        <v>0</v>
      </c>
      <c r="O69" s="482">
        <v>0</v>
      </c>
      <c r="P69" s="493">
        <v>0</v>
      </c>
      <c r="Q69" s="482">
        <v>0</v>
      </c>
      <c r="R69" s="482"/>
      <c r="S69" s="479"/>
      <c r="T69" s="199">
        <f t="shared" si="0"/>
        <v>0</v>
      </c>
      <c r="U69" s="61" t="str">
        <f t="shared" si="1"/>
        <v/>
      </c>
      <c r="V69" s="199">
        <f t="shared" si="2"/>
        <v>0</v>
      </c>
      <c r="W69" s="61" t="str">
        <f t="shared" si="3"/>
        <v/>
      </c>
      <c r="X69" s="199">
        <f t="shared" si="4"/>
        <v>0</v>
      </c>
      <c r="Y69" s="61" t="str">
        <f t="shared" si="5"/>
        <v/>
      </c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</row>
    <row r="70" spans="1:37" ht="21">
      <c r="A70" s="398" t="s">
        <v>3579</v>
      </c>
      <c r="B70" s="415" t="s">
        <v>1787</v>
      </c>
      <c r="C70" s="416" t="s">
        <v>3017</v>
      </c>
      <c r="D70" s="416" t="s">
        <v>3009</v>
      </c>
      <c r="E70" s="379" t="s">
        <v>2849</v>
      </c>
      <c r="F70" s="379" t="s">
        <v>3247</v>
      </c>
      <c r="G70" s="376" t="s">
        <v>526</v>
      </c>
      <c r="H70" s="376" t="s">
        <v>3580</v>
      </c>
      <c r="I70" s="417" t="s">
        <v>3841</v>
      </c>
      <c r="J70" s="377" t="s">
        <v>2712</v>
      </c>
      <c r="K70" s="378" t="s">
        <v>2713</v>
      </c>
      <c r="L70" s="1" t="s">
        <v>1793</v>
      </c>
      <c r="M70" s="397"/>
      <c r="N70" s="482">
        <v>0</v>
      </c>
      <c r="O70" s="482">
        <v>0</v>
      </c>
      <c r="P70" s="493">
        <v>0</v>
      </c>
      <c r="Q70" s="482">
        <v>0</v>
      </c>
      <c r="R70" s="482"/>
      <c r="S70" s="479"/>
      <c r="T70" s="199">
        <f t="shared" si="0"/>
        <v>0</v>
      </c>
      <c r="U70" s="61" t="str">
        <f t="shared" si="1"/>
        <v/>
      </c>
      <c r="V70" s="199">
        <f t="shared" si="2"/>
        <v>0</v>
      </c>
      <c r="W70" s="61" t="str">
        <f t="shared" si="3"/>
        <v/>
      </c>
      <c r="X70" s="199">
        <f t="shared" si="4"/>
        <v>0</v>
      </c>
      <c r="Y70" s="61" t="str">
        <f t="shared" si="5"/>
        <v/>
      </c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</row>
    <row r="71" spans="1:37" ht="21">
      <c r="A71" s="402" t="s">
        <v>1813</v>
      </c>
      <c r="B71" s="403" t="s">
        <v>1814</v>
      </c>
      <c r="C71" s="404" t="s">
        <v>3010</v>
      </c>
      <c r="D71" s="404" t="s">
        <v>3011</v>
      </c>
      <c r="E71" s="370" t="s">
        <v>1816</v>
      </c>
      <c r="F71" s="370" t="s">
        <v>1815</v>
      </c>
      <c r="G71" s="371"/>
      <c r="H71" s="371"/>
      <c r="I71" s="405"/>
      <c r="J71" s="372"/>
      <c r="K71" s="373"/>
      <c r="L71" s="406"/>
      <c r="M71" s="397"/>
      <c r="N71" s="483">
        <v>0</v>
      </c>
      <c r="O71" s="483">
        <v>0</v>
      </c>
      <c r="P71" s="494">
        <v>0</v>
      </c>
      <c r="Q71" s="483">
        <v>0</v>
      </c>
      <c r="R71" s="483"/>
      <c r="S71" s="478"/>
      <c r="T71" s="199">
        <f t="shared" si="0"/>
        <v>0</v>
      </c>
      <c r="U71" s="61" t="str">
        <f t="shared" si="1"/>
        <v/>
      </c>
      <c r="V71" s="199">
        <f t="shared" si="2"/>
        <v>0</v>
      </c>
      <c r="W71" s="61" t="str">
        <f t="shared" si="3"/>
        <v/>
      </c>
      <c r="X71" s="199">
        <f t="shared" si="4"/>
        <v>0</v>
      </c>
      <c r="Y71" s="61" t="str">
        <f t="shared" si="5"/>
        <v/>
      </c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</row>
    <row r="72" spans="1:37" ht="21">
      <c r="A72" s="407" t="s">
        <v>1817</v>
      </c>
      <c r="B72" s="408" t="s">
        <v>1814</v>
      </c>
      <c r="C72" s="409" t="s">
        <v>3012</v>
      </c>
      <c r="D72" s="409" t="s">
        <v>3011</v>
      </c>
      <c r="E72" s="375" t="s">
        <v>1819</v>
      </c>
      <c r="F72" s="375" t="s">
        <v>1818</v>
      </c>
      <c r="G72" s="376"/>
      <c r="H72" s="376"/>
      <c r="I72" s="417"/>
      <c r="J72" s="377"/>
      <c r="K72" s="378"/>
      <c r="L72" s="397"/>
      <c r="M72" s="397"/>
      <c r="N72" s="482">
        <v>0</v>
      </c>
      <c r="O72" s="482">
        <v>0</v>
      </c>
      <c r="P72" s="493">
        <v>0</v>
      </c>
      <c r="Q72" s="482">
        <v>0</v>
      </c>
      <c r="R72" s="482"/>
      <c r="S72" s="479"/>
      <c r="T72" s="199">
        <f t="shared" si="0"/>
        <v>0</v>
      </c>
      <c r="U72" s="61" t="str">
        <f t="shared" si="1"/>
        <v/>
      </c>
      <c r="V72" s="199">
        <f t="shared" si="2"/>
        <v>0</v>
      </c>
      <c r="W72" s="61" t="str">
        <f t="shared" si="3"/>
        <v/>
      </c>
      <c r="X72" s="199">
        <f t="shared" si="4"/>
        <v>0</v>
      </c>
      <c r="Y72" s="61" t="str">
        <f t="shared" si="5"/>
        <v/>
      </c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</row>
    <row r="73" spans="1:37">
      <c r="A73" s="398" t="s">
        <v>1820</v>
      </c>
      <c r="B73" s="415" t="s">
        <v>1814</v>
      </c>
      <c r="C73" s="416" t="s">
        <v>3012</v>
      </c>
      <c r="D73" s="416" t="s">
        <v>3009</v>
      </c>
      <c r="E73" s="379" t="s">
        <v>1819</v>
      </c>
      <c r="F73" s="379" t="s">
        <v>1818</v>
      </c>
      <c r="G73" s="376" t="s">
        <v>853</v>
      </c>
      <c r="H73" s="376" t="s">
        <v>1821</v>
      </c>
      <c r="I73" s="417" t="s">
        <v>1822</v>
      </c>
      <c r="J73" s="377" t="s">
        <v>2706</v>
      </c>
      <c r="K73" s="378" t="s">
        <v>2707</v>
      </c>
      <c r="L73" s="1" t="s">
        <v>1823</v>
      </c>
      <c r="M73" s="397"/>
      <c r="N73" s="482">
        <v>8025604.8499999996</v>
      </c>
      <c r="O73" s="482">
        <v>8870000</v>
      </c>
      <c r="P73" s="493">
        <v>8380000</v>
      </c>
      <c r="Q73" s="482">
        <v>8467000</v>
      </c>
      <c r="R73" s="489"/>
      <c r="S73" s="491"/>
      <c r="T73" s="199">
        <f t="shared" si="0"/>
        <v>441395.15000000037</v>
      </c>
      <c r="U73" s="61">
        <f t="shared" si="1"/>
        <v>5.4998365637201833E-2</v>
      </c>
      <c r="V73" s="199">
        <f t="shared" si="2"/>
        <v>-403000</v>
      </c>
      <c r="W73" s="61">
        <f t="shared" si="3"/>
        <v>-4.5434047350620066E-2</v>
      </c>
      <c r="X73" s="199">
        <f t="shared" si="4"/>
        <v>87000</v>
      </c>
      <c r="Y73" s="61">
        <f t="shared" si="5"/>
        <v>1.0381861575178997E-2</v>
      </c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</row>
    <row r="74" spans="1:37" ht="21">
      <c r="A74" s="407" t="s">
        <v>1825</v>
      </c>
      <c r="B74" s="408" t="s">
        <v>1814</v>
      </c>
      <c r="C74" s="409" t="s">
        <v>2608</v>
      </c>
      <c r="D74" s="409" t="s">
        <v>3011</v>
      </c>
      <c r="E74" s="375" t="s">
        <v>1827</v>
      </c>
      <c r="F74" s="375" t="s">
        <v>1826</v>
      </c>
      <c r="G74" s="376"/>
      <c r="H74" s="376"/>
      <c r="I74" s="417"/>
      <c r="J74" s="377"/>
      <c r="K74" s="378"/>
      <c r="L74" s="397"/>
      <c r="M74" s="397"/>
      <c r="N74" s="482">
        <v>0</v>
      </c>
      <c r="O74" s="482">
        <v>0</v>
      </c>
      <c r="P74" s="493">
        <v>0</v>
      </c>
      <c r="Q74" s="482">
        <v>0</v>
      </c>
      <c r="R74" s="482"/>
      <c r="S74" s="479"/>
      <c r="T74" s="199">
        <f t="shared" si="0"/>
        <v>0</v>
      </c>
      <c r="U74" s="61" t="str">
        <f t="shared" si="1"/>
        <v/>
      </c>
      <c r="V74" s="199">
        <f t="shared" ref="V74:V137" si="17">IF(O74="","",Q74-O74)</f>
        <v>0</v>
      </c>
      <c r="W74" s="61" t="str">
        <f t="shared" si="3"/>
        <v/>
      </c>
      <c r="X74" s="199">
        <f t="shared" si="4"/>
        <v>0</v>
      </c>
      <c r="Y74" s="61" t="str">
        <f t="shared" si="5"/>
        <v/>
      </c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</row>
    <row r="75" spans="1:37">
      <c r="A75" s="398" t="s">
        <v>1828</v>
      </c>
      <c r="B75" s="415" t="s">
        <v>1814</v>
      </c>
      <c r="C75" s="416" t="s">
        <v>2608</v>
      </c>
      <c r="D75" s="416" t="s">
        <v>3009</v>
      </c>
      <c r="E75" s="379" t="s">
        <v>1827</v>
      </c>
      <c r="F75" s="379" t="s">
        <v>1826</v>
      </c>
      <c r="G75" s="376" t="s">
        <v>855</v>
      </c>
      <c r="H75" s="376" t="s">
        <v>3248</v>
      </c>
      <c r="I75" s="417" t="s">
        <v>1829</v>
      </c>
      <c r="J75" s="377" t="s">
        <v>2706</v>
      </c>
      <c r="K75" s="378" t="s">
        <v>2707</v>
      </c>
      <c r="L75" s="1" t="s">
        <v>1823</v>
      </c>
      <c r="M75" s="397"/>
      <c r="N75" s="482">
        <v>14171113.450000001</v>
      </c>
      <c r="O75" s="482">
        <v>14117000</v>
      </c>
      <c r="P75" s="493">
        <v>15149000</v>
      </c>
      <c r="Q75" s="482">
        <v>14665000</v>
      </c>
      <c r="R75" s="482"/>
      <c r="S75" s="479"/>
      <c r="T75" s="199">
        <f t="shared" ref="T75:T141" si="18">IF(N75="","",Q75-N75)</f>
        <v>493886.54999999888</v>
      </c>
      <c r="U75" s="61">
        <f t="shared" ref="U75:U141" si="19">IF(N75=0,"",T75/N75)</f>
        <v>3.4851640398094394E-2</v>
      </c>
      <c r="V75" s="199">
        <f t="shared" si="17"/>
        <v>548000</v>
      </c>
      <c r="W75" s="61">
        <f t="shared" ref="W75:W141" si="20">IF(O75=0,"",V75/O75)</f>
        <v>3.8818445845434583E-2</v>
      </c>
      <c r="X75" s="199">
        <f t="shared" ref="X75:X141" si="21">IF(P75="","",Q75-P75)</f>
        <v>-484000</v>
      </c>
      <c r="Y75" s="61">
        <f t="shared" ref="Y75:Y141" si="22">IF(P75=0,"",X75/P75)</f>
        <v>-3.194930358439501E-2</v>
      </c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</row>
    <row r="76" spans="1:37" ht="21">
      <c r="A76" s="407" t="s">
        <v>1830</v>
      </c>
      <c r="B76" s="408" t="s">
        <v>1814</v>
      </c>
      <c r="C76" s="409" t="s">
        <v>3013</v>
      </c>
      <c r="D76" s="409" t="s">
        <v>3011</v>
      </c>
      <c r="E76" s="375" t="s">
        <v>1831</v>
      </c>
      <c r="F76" s="375" t="s">
        <v>1831</v>
      </c>
      <c r="G76" s="376"/>
      <c r="H76" s="376"/>
      <c r="I76" s="417"/>
      <c r="J76" s="377"/>
      <c r="K76" s="378"/>
      <c r="L76" s="397"/>
      <c r="M76" s="397"/>
      <c r="N76" s="482">
        <v>0</v>
      </c>
      <c r="O76" s="482">
        <v>0</v>
      </c>
      <c r="P76" s="493">
        <v>0</v>
      </c>
      <c r="Q76" s="482">
        <v>0</v>
      </c>
      <c r="R76" s="482"/>
      <c r="S76" s="479"/>
      <c r="T76" s="199">
        <f t="shared" si="18"/>
        <v>0</v>
      </c>
      <c r="U76" s="61" t="str">
        <f t="shared" si="19"/>
        <v/>
      </c>
      <c r="V76" s="199">
        <f t="shared" si="17"/>
        <v>0</v>
      </c>
      <c r="W76" s="61" t="str">
        <f t="shared" si="20"/>
        <v/>
      </c>
      <c r="X76" s="199">
        <f t="shared" si="21"/>
        <v>0</v>
      </c>
      <c r="Y76" s="61" t="str">
        <f t="shared" si="22"/>
        <v/>
      </c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</row>
    <row r="77" spans="1:37" ht="21">
      <c r="A77" s="398" t="s">
        <v>1832</v>
      </c>
      <c r="B77" s="415" t="s">
        <v>1814</v>
      </c>
      <c r="C77" s="416" t="s">
        <v>3013</v>
      </c>
      <c r="D77" s="416" t="s">
        <v>3009</v>
      </c>
      <c r="E77" s="379" t="s">
        <v>4714</v>
      </c>
      <c r="F77" s="379" t="s">
        <v>4715</v>
      </c>
      <c r="G77" s="376" t="s">
        <v>4595</v>
      </c>
      <c r="H77" s="376" t="s">
        <v>4716</v>
      </c>
      <c r="I77" s="417" t="s">
        <v>4717</v>
      </c>
      <c r="J77" s="377" t="s">
        <v>2706</v>
      </c>
      <c r="K77" s="378" t="s">
        <v>2707</v>
      </c>
      <c r="L77" s="1" t="s">
        <v>1823</v>
      </c>
      <c r="M77" s="397"/>
      <c r="N77" s="482">
        <v>386961.32</v>
      </c>
      <c r="O77" s="482">
        <v>475000</v>
      </c>
      <c r="P77" s="493">
        <v>675334</v>
      </c>
      <c r="Q77" s="482">
        <v>676000</v>
      </c>
      <c r="R77" s="482"/>
      <c r="S77" s="479"/>
      <c r="T77" s="199">
        <f t="shared" si="18"/>
        <v>289038.68</v>
      </c>
      <c r="U77" s="61">
        <f t="shared" si="19"/>
        <v>0.7469446300214192</v>
      </c>
      <c r="V77" s="199">
        <f t="shared" si="17"/>
        <v>201000</v>
      </c>
      <c r="W77" s="61">
        <f t="shared" si="20"/>
        <v>0.42315789473684212</v>
      </c>
      <c r="X77" s="199">
        <f t="shared" si="21"/>
        <v>666</v>
      </c>
      <c r="Y77" s="61">
        <f t="shared" si="22"/>
        <v>9.8617869084038413E-4</v>
      </c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</row>
    <row r="78" spans="1:37" ht="21">
      <c r="A78" s="407" t="s">
        <v>1833</v>
      </c>
      <c r="B78" s="408" t="s">
        <v>1814</v>
      </c>
      <c r="C78" s="409" t="s">
        <v>2696</v>
      </c>
      <c r="D78" s="409" t="s">
        <v>3011</v>
      </c>
      <c r="E78" s="375" t="s">
        <v>1835</v>
      </c>
      <c r="F78" s="375" t="s">
        <v>1834</v>
      </c>
      <c r="G78" s="376"/>
      <c r="H78" s="376"/>
      <c r="I78" s="417"/>
      <c r="J78" s="377"/>
      <c r="K78" s="378"/>
      <c r="L78" s="397"/>
      <c r="M78" s="397"/>
      <c r="N78" s="482">
        <v>0</v>
      </c>
      <c r="O78" s="482">
        <v>0</v>
      </c>
      <c r="P78" s="493">
        <v>0</v>
      </c>
      <c r="Q78" s="482">
        <v>0</v>
      </c>
      <c r="R78" s="482"/>
      <c r="S78" s="479"/>
      <c r="T78" s="199">
        <f t="shared" si="18"/>
        <v>0</v>
      </c>
      <c r="U78" s="61" t="str">
        <f t="shared" si="19"/>
        <v/>
      </c>
      <c r="V78" s="199">
        <f t="shared" si="17"/>
        <v>0</v>
      </c>
      <c r="W78" s="61" t="str">
        <f t="shared" si="20"/>
        <v/>
      </c>
      <c r="X78" s="199">
        <f t="shared" si="21"/>
        <v>0</v>
      </c>
      <c r="Y78" s="61" t="str">
        <f t="shared" si="22"/>
        <v/>
      </c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</row>
    <row r="79" spans="1:37">
      <c r="A79" s="398" t="s">
        <v>1836</v>
      </c>
      <c r="B79" s="415" t="s">
        <v>1814</v>
      </c>
      <c r="C79" s="416" t="s">
        <v>2696</v>
      </c>
      <c r="D79" s="416" t="s">
        <v>3009</v>
      </c>
      <c r="E79" s="379" t="s">
        <v>1835</v>
      </c>
      <c r="F79" s="379" t="s">
        <v>1834</v>
      </c>
      <c r="G79" s="376" t="s">
        <v>859</v>
      </c>
      <c r="H79" s="376" t="s">
        <v>3249</v>
      </c>
      <c r="I79" s="417" t="s">
        <v>1837</v>
      </c>
      <c r="J79" s="377" t="s">
        <v>2706</v>
      </c>
      <c r="K79" s="378" t="s">
        <v>2707</v>
      </c>
      <c r="L79" s="1" t="s">
        <v>1823</v>
      </c>
      <c r="M79" s="397"/>
      <c r="N79" s="482">
        <v>2704214.34</v>
      </c>
      <c r="O79" s="482">
        <v>2390000</v>
      </c>
      <c r="P79" s="493">
        <v>2598000</v>
      </c>
      <c r="Q79" s="482">
        <v>2728000</v>
      </c>
      <c r="R79" s="489"/>
      <c r="S79" s="491"/>
      <c r="T79" s="199">
        <f t="shared" si="18"/>
        <v>23785.660000000149</v>
      </c>
      <c r="U79" s="61">
        <f t="shared" si="19"/>
        <v>8.795774672210396E-3</v>
      </c>
      <c r="V79" s="199">
        <f t="shared" si="17"/>
        <v>338000</v>
      </c>
      <c r="W79" s="61">
        <f t="shared" si="20"/>
        <v>0.14142259414225941</v>
      </c>
      <c r="X79" s="199">
        <f t="shared" si="21"/>
        <v>130000</v>
      </c>
      <c r="Y79" s="61">
        <f t="shared" si="22"/>
        <v>5.0038491147036179E-2</v>
      </c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</row>
    <row r="80" spans="1:37" ht="21">
      <c r="A80" s="407" t="s">
        <v>1838</v>
      </c>
      <c r="B80" s="408" t="s">
        <v>1814</v>
      </c>
      <c r="C80" s="409" t="s">
        <v>3015</v>
      </c>
      <c r="D80" s="409" t="s">
        <v>3011</v>
      </c>
      <c r="E80" s="375" t="s">
        <v>1840</v>
      </c>
      <c r="F80" s="375" t="s">
        <v>1839</v>
      </c>
      <c r="G80" s="376"/>
      <c r="H80" s="376"/>
      <c r="I80" s="417"/>
      <c r="J80" s="377"/>
      <c r="K80" s="378"/>
      <c r="L80" s="397"/>
      <c r="M80" s="397"/>
      <c r="N80" s="482">
        <v>0</v>
      </c>
      <c r="O80" s="482">
        <v>0</v>
      </c>
      <c r="P80" s="493">
        <v>0</v>
      </c>
      <c r="Q80" s="482">
        <v>0</v>
      </c>
      <c r="R80" s="482"/>
      <c r="S80" s="479"/>
      <c r="T80" s="199">
        <f t="shared" si="18"/>
        <v>0</v>
      </c>
      <c r="U80" s="61" t="str">
        <f t="shared" si="19"/>
        <v/>
      </c>
      <c r="V80" s="199">
        <f t="shared" si="17"/>
        <v>0</v>
      </c>
      <c r="W80" s="61" t="str">
        <f t="shared" si="20"/>
        <v/>
      </c>
      <c r="X80" s="199">
        <f t="shared" si="21"/>
        <v>0</v>
      </c>
      <c r="Y80" s="61" t="str">
        <f t="shared" si="22"/>
        <v/>
      </c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</row>
    <row r="81" spans="1:37">
      <c r="A81" s="398" t="s">
        <v>1841</v>
      </c>
      <c r="B81" s="415" t="s">
        <v>1814</v>
      </c>
      <c r="C81" s="416" t="s">
        <v>3015</v>
      </c>
      <c r="D81" s="416" t="s">
        <v>3009</v>
      </c>
      <c r="E81" s="379" t="s">
        <v>1840</v>
      </c>
      <c r="F81" s="379" t="s">
        <v>1839</v>
      </c>
      <c r="G81" s="376" t="s">
        <v>861</v>
      </c>
      <c r="H81" s="376" t="s">
        <v>1842</v>
      </c>
      <c r="I81" s="417" t="s">
        <v>3250</v>
      </c>
      <c r="J81" s="377" t="s">
        <v>2706</v>
      </c>
      <c r="K81" s="378" t="s">
        <v>2707</v>
      </c>
      <c r="L81" s="1" t="s">
        <v>1823</v>
      </c>
      <c r="M81" s="397"/>
      <c r="N81" s="482">
        <v>138010.35999999999</v>
      </c>
      <c r="O81" s="482">
        <v>841000</v>
      </c>
      <c r="P81" s="493">
        <v>138000</v>
      </c>
      <c r="Q81" s="482">
        <v>140000</v>
      </c>
      <c r="R81" s="482"/>
      <c r="S81" s="479"/>
      <c r="T81" s="199">
        <f t="shared" si="18"/>
        <v>1989.640000000014</v>
      </c>
      <c r="U81" s="61">
        <f t="shared" si="19"/>
        <v>1.4416598869824078E-2</v>
      </c>
      <c r="V81" s="199">
        <f t="shared" si="17"/>
        <v>-701000</v>
      </c>
      <c r="W81" s="61">
        <f t="shared" si="20"/>
        <v>-0.83353151010701543</v>
      </c>
      <c r="X81" s="199">
        <f t="shared" si="21"/>
        <v>2000</v>
      </c>
      <c r="Y81" s="61">
        <f t="shared" si="22"/>
        <v>1.4492753623188406E-2</v>
      </c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</row>
    <row r="82" spans="1:37" ht="21">
      <c r="A82" s="407" t="s">
        <v>1843</v>
      </c>
      <c r="B82" s="408" t="s">
        <v>1814</v>
      </c>
      <c r="C82" s="409" t="s">
        <v>2697</v>
      </c>
      <c r="D82" s="409" t="s">
        <v>3011</v>
      </c>
      <c r="E82" s="375" t="s">
        <v>1844</v>
      </c>
      <c r="F82" s="375" t="s">
        <v>5034</v>
      </c>
      <c r="G82" s="376"/>
      <c r="H82" s="376"/>
      <c r="I82" s="417"/>
      <c r="J82" s="377"/>
      <c r="K82" s="378"/>
      <c r="L82" s="397"/>
      <c r="M82" s="397"/>
      <c r="N82" s="482">
        <v>0</v>
      </c>
      <c r="O82" s="482">
        <v>0</v>
      </c>
      <c r="P82" s="493">
        <v>0</v>
      </c>
      <c r="Q82" s="482">
        <v>0</v>
      </c>
      <c r="R82" s="482"/>
      <c r="S82" s="479"/>
      <c r="T82" s="199">
        <f t="shared" si="18"/>
        <v>0</v>
      </c>
      <c r="U82" s="61" t="str">
        <f t="shared" si="19"/>
        <v/>
      </c>
      <c r="V82" s="199">
        <f t="shared" si="17"/>
        <v>0</v>
      </c>
      <c r="W82" s="61" t="str">
        <f t="shared" si="20"/>
        <v/>
      </c>
      <c r="X82" s="199">
        <f t="shared" si="21"/>
        <v>0</v>
      </c>
      <c r="Y82" s="61" t="str">
        <f t="shared" si="22"/>
        <v/>
      </c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</row>
    <row r="83" spans="1:37" ht="31.5">
      <c r="A83" s="398" t="s">
        <v>1845</v>
      </c>
      <c r="B83" s="415" t="s">
        <v>1814</v>
      </c>
      <c r="C83" s="416" t="s">
        <v>2697</v>
      </c>
      <c r="D83" s="416" t="s">
        <v>3009</v>
      </c>
      <c r="E83" s="379" t="s">
        <v>5035</v>
      </c>
      <c r="F83" s="379" t="s">
        <v>5036</v>
      </c>
      <c r="G83" s="376" t="s">
        <v>632</v>
      </c>
      <c r="H83" s="376" t="s">
        <v>3251</v>
      </c>
      <c r="I83" s="417" t="s">
        <v>1164</v>
      </c>
      <c r="J83" s="377" t="s">
        <v>3418</v>
      </c>
      <c r="K83" s="378" t="s">
        <v>3420</v>
      </c>
      <c r="L83" s="1" t="s">
        <v>1823</v>
      </c>
      <c r="M83" s="397"/>
      <c r="N83" s="482">
        <v>0</v>
      </c>
      <c r="O83" s="482">
        <v>0</v>
      </c>
      <c r="P83" s="493">
        <v>0</v>
      </c>
      <c r="Q83" s="482">
        <v>0</v>
      </c>
      <c r="R83" s="482"/>
      <c r="S83" s="479"/>
      <c r="T83" s="199">
        <f t="shared" si="18"/>
        <v>0</v>
      </c>
      <c r="U83" s="61" t="str">
        <f t="shared" si="19"/>
        <v/>
      </c>
      <c r="V83" s="199">
        <f t="shared" si="17"/>
        <v>0</v>
      </c>
      <c r="W83" s="61" t="str">
        <f t="shared" si="20"/>
        <v/>
      </c>
      <c r="X83" s="199">
        <f t="shared" si="21"/>
        <v>0</v>
      </c>
      <c r="Y83" s="61" t="str">
        <f t="shared" si="22"/>
        <v/>
      </c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</row>
    <row r="84" spans="1:37" ht="21">
      <c r="A84" s="398" t="s">
        <v>3252</v>
      </c>
      <c r="B84" s="415" t="s">
        <v>1814</v>
      </c>
      <c r="C84" s="416" t="s">
        <v>2697</v>
      </c>
      <c r="D84" s="416" t="s">
        <v>1295</v>
      </c>
      <c r="E84" s="379" t="s">
        <v>3253</v>
      </c>
      <c r="F84" s="417" t="s">
        <v>5037</v>
      </c>
      <c r="G84" s="376" t="s">
        <v>636</v>
      </c>
      <c r="H84" s="376" t="s">
        <v>3254</v>
      </c>
      <c r="I84" s="417" t="s">
        <v>1168</v>
      </c>
      <c r="J84" s="377" t="s">
        <v>3418</v>
      </c>
      <c r="K84" s="378" t="s">
        <v>3420</v>
      </c>
      <c r="L84" s="1" t="s">
        <v>1823</v>
      </c>
      <c r="M84" s="397"/>
      <c r="N84" s="482">
        <v>13143350.960000001</v>
      </c>
      <c r="O84" s="482">
        <v>13195000</v>
      </c>
      <c r="P84" s="493">
        <v>12956000</v>
      </c>
      <c r="Q84" s="482">
        <v>13345650</v>
      </c>
      <c r="R84" s="489"/>
      <c r="S84" s="491"/>
      <c r="T84" s="199">
        <f t="shared" si="18"/>
        <v>202299.03999999911</v>
      </c>
      <c r="U84" s="61">
        <f t="shared" si="19"/>
        <v>1.5391739946355286E-2</v>
      </c>
      <c r="V84" s="199">
        <f t="shared" si="17"/>
        <v>150650</v>
      </c>
      <c r="W84" s="61">
        <f t="shared" si="20"/>
        <v>1.1417203486169003E-2</v>
      </c>
      <c r="X84" s="199">
        <f t="shared" si="21"/>
        <v>389650</v>
      </c>
      <c r="Y84" s="61">
        <f t="shared" si="22"/>
        <v>3.0074868786662549E-2</v>
      </c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</row>
    <row r="85" spans="1:37" ht="21">
      <c r="A85" s="398" t="s">
        <v>1165</v>
      </c>
      <c r="B85" s="415" t="s">
        <v>1814</v>
      </c>
      <c r="C85" s="416" t="s">
        <v>2697</v>
      </c>
      <c r="D85" s="416" t="s">
        <v>3019</v>
      </c>
      <c r="E85" s="379" t="s">
        <v>5181</v>
      </c>
      <c r="F85" s="379" t="s">
        <v>5038</v>
      </c>
      <c r="G85" s="376" t="s">
        <v>632</v>
      </c>
      <c r="H85" s="376" t="s">
        <v>3251</v>
      </c>
      <c r="I85" s="417" t="s">
        <v>1164</v>
      </c>
      <c r="J85" s="377" t="s">
        <v>3418</v>
      </c>
      <c r="K85" s="378" t="s">
        <v>3420</v>
      </c>
      <c r="L85" s="1" t="s">
        <v>1823</v>
      </c>
      <c r="M85" s="397"/>
      <c r="N85" s="482">
        <v>0</v>
      </c>
      <c r="O85" s="482">
        <v>0</v>
      </c>
      <c r="P85" s="493">
        <v>0</v>
      </c>
      <c r="Q85" s="482">
        <v>0</v>
      </c>
      <c r="R85" s="482"/>
      <c r="S85" s="479"/>
      <c r="T85" s="199">
        <f t="shared" si="18"/>
        <v>0</v>
      </c>
      <c r="U85" s="61" t="str">
        <f t="shared" si="19"/>
        <v/>
      </c>
      <c r="V85" s="199">
        <f t="shared" si="17"/>
        <v>0</v>
      </c>
      <c r="W85" s="61" t="str">
        <f t="shared" si="20"/>
        <v/>
      </c>
      <c r="X85" s="199">
        <f t="shared" si="21"/>
        <v>0</v>
      </c>
      <c r="Y85" s="61" t="str">
        <f t="shared" si="22"/>
        <v/>
      </c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</row>
    <row r="86" spans="1:37" ht="31.5">
      <c r="A86" s="398" t="s">
        <v>3255</v>
      </c>
      <c r="B86" s="415" t="s">
        <v>1814</v>
      </c>
      <c r="C86" s="416" t="s">
        <v>2697</v>
      </c>
      <c r="D86" s="416" t="s">
        <v>1318</v>
      </c>
      <c r="E86" s="379" t="s">
        <v>3256</v>
      </c>
      <c r="F86" s="379" t="s">
        <v>5039</v>
      </c>
      <c r="G86" s="376" t="s">
        <v>182</v>
      </c>
      <c r="H86" s="376" t="s">
        <v>3257</v>
      </c>
      <c r="I86" s="417" t="s">
        <v>3258</v>
      </c>
      <c r="J86" s="377" t="s">
        <v>2699</v>
      </c>
      <c r="K86" s="378" t="s">
        <v>2701</v>
      </c>
      <c r="L86" s="1" t="s">
        <v>1823</v>
      </c>
      <c r="M86" s="397"/>
      <c r="N86" s="482">
        <v>0</v>
      </c>
      <c r="O86" s="482">
        <v>0</v>
      </c>
      <c r="P86" s="493">
        <v>0</v>
      </c>
      <c r="Q86" s="482">
        <v>0</v>
      </c>
      <c r="R86" s="482"/>
      <c r="S86" s="479"/>
      <c r="T86" s="199">
        <f t="shared" si="18"/>
        <v>0</v>
      </c>
      <c r="U86" s="61" t="str">
        <f t="shared" si="19"/>
        <v/>
      </c>
      <c r="V86" s="199">
        <f t="shared" si="17"/>
        <v>0</v>
      </c>
      <c r="W86" s="61" t="str">
        <f t="shared" si="20"/>
        <v/>
      </c>
      <c r="X86" s="199">
        <f t="shared" si="21"/>
        <v>0</v>
      </c>
      <c r="Y86" s="61" t="str">
        <f t="shared" si="22"/>
        <v/>
      </c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</row>
    <row r="87" spans="1:37" ht="31.5">
      <c r="A87" s="398" t="s">
        <v>3259</v>
      </c>
      <c r="B87" s="415" t="s">
        <v>1814</v>
      </c>
      <c r="C87" s="416" t="s">
        <v>2697</v>
      </c>
      <c r="D87" s="416" t="s">
        <v>1319</v>
      </c>
      <c r="E87" s="379" t="s">
        <v>5040</v>
      </c>
      <c r="F87" s="379" t="s">
        <v>5041</v>
      </c>
      <c r="G87" s="376" t="s">
        <v>634</v>
      </c>
      <c r="H87" s="376" t="s">
        <v>3260</v>
      </c>
      <c r="I87" s="417" t="s">
        <v>3261</v>
      </c>
      <c r="J87" s="377" t="s">
        <v>3418</v>
      </c>
      <c r="K87" s="378" t="s">
        <v>3420</v>
      </c>
      <c r="L87" s="1" t="s">
        <v>1280</v>
      </c>
      <c r="M87" s="397"/>
      <c r="N87" s="482">
        <v>733155.55</v>
      </c>
      <c r="O87" s="482">
        <v>742436.05</v>
      </c>
      <c r="P87" s="493">
        <v>630987</v>
      </c>
      <c r="Q87" s="482">
        <v>202126</v>
      </c>
      <c r="R87" s="482"/>
      <c r="S87" s="479"/>
      <c r="T87" s="199">
        <f t="shared" si="18"/>
        <v>-531029.55000000005</v>
      </c>
      <c r="U87" s="61">
        <f t="shared" si="19"/>
        <v>-0.72430679955979327</v>
      </c>
      <c r="V87" s="199">
        <f t="shared" si="17"/>
        <v>-540310.05000000005</v>
      </c>
      <c r="W87" s="61">
        <f t="shared" si="20"/>
        <v>-0.72775298290000867</v>
      </c>
      <c r="X87" s="199">
        <f t="shared" si="21"/>
        <v>-428861</v>
      </c>
      <c r="Y87" s="61">
        <f t="shared" si="22"/>
        <v>-0.67966693450102778</v>
      </c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</row>
    <row r="88" spans="1:37">
      <c r="A88" s="398" t="s">
        <v>1166</v>
      </c>
      <c r="B88" s="415" t="s">
        <v>1814</v>
      </c>
      <c r="C88" s="416" t="s">
        <v>2697</v>
      </c>
      <c r="D88" s="416" t="s">
        <v>2485</v>
      </c>
      <c r="E88" s="379" t="s">
        <v>1167</v>
      </c>
      <c r="F88" s="379" t="s">
        <v>5042</v>
      </c>
      <c r="G88" s="376" t="s">
        <v>636</v>
      </c>
      <c r="H88" s="376" t="s">
        <v>3254</v>
      </c>
      <c r="I88" s="417" t="s">
        <v>1168</v>
      </c>
      <c r="J88" s="377" t="s">
        <v>3418</v>
      </c>
      <c r="K88" s="378" t="s">
        <v>3420</v>
      </c>
      <c r="L88" s="1" t="s">
        <v>1823</v>
      </c>
      <c r="M88" s="397"/>
      <c r="N88" s="482">
        <v>22734119</v>
      </c>
      <c r="O88" s="482">
        <v>22203000</v>
      </c>
      <c r="P88" s="493">
        <v>22978000</v>
      </c>
      <c r="Q88" s="482">
        <v>17263000</v>
      </c>
      <c r="R88" s="482"/>
      <c r="S88" s="479"/>
      <c r="T88" s="199">
        <f t="shared" si="18"/>
        <v>-5471119</v>
      </c>
      <c r="U88" s="61">
        <f t="shared" si="19"/>
        <v>-0.24065674152580974</v>
      </c>
      <c r="V88" s="199">
        <f t="shared" si="17"/>
        <v>-4940000</v>
      </c>
      <c r="W88" s="61">
        <f t="shared" si="20"/>
        <v>-0.22249245597441786</v>
      </c>
      <c r="X88" s="199">
        <f t="shared" si="21"/>
        <v>-5715000</v>
      </c>
      <c r="Y88" s="61">
        <f t="shared" si="22"/>
        <v>-0.24871616328662199</v>
      </c>
      <c r="AA88" s="55"/>
      <c r="AB88" s="362"/>
      <c r="AC88" s="55"/>
      <c r="AD88" s="55"/>
      <c r="AE88" s="55"/>
      <c r="AF88" s="55"/>
      <c r="AG88" s="55"/>
      <c r="AH88" s="55"/>
      <c r="AI88" s="55"/>
      <c r="AJ88" s="55"/>
      <c r="AK88" s="55"/>
    </row>
    <row r="89" spans="1:37" ht="21">
      <c r="A89" s="407" t="s">
        <v>1169</v>
      </c>
      <c r="B89" s="408" t="s">
        <v>1814</v>
      </c>
      <c r="C89" s="409" t="s">
        <v>1170</v>
      </c>
      <c r="D89" s="409" t="s">
        <v>3011</v>
      </c>
      <c r="E89" s="375" t="s">
        <v>1171</v>
      </c>
      <c r="F89" s="375" t="s">
        <v>5043</v>
      </c>
      <c r="G89" s="376"/>
      <c r="H89" s="376"/>
      <c r="I89" s="417"/>
      <c r="J89" s="377"/>
      <c r="K89" s="378"/>
      <c r="L89" s="397"/>
      <c r="M89" s="397"/>
      <c r="N89" s="482">
        <v>0</v>
      </c>
      <c r="O89" s="482">
        <v>0</v>
      </c>
      <c r="P89" s="493">
        <v>0</v>
      </c>
      <c r="Q89" s="482">
        <v>0</v>
      </c>
      <c r="R89" s="482"/>
      <c r="S89" s="479"/>
      <c r="T89" s="199">
        <f t="shared" si="18"/>
        <v>0</v>
      </c>
      <c r="U89" s="61" t="str">
        <f t="shared" si="19"/>
        <v/>
      </c>
      <c r="V89" s="199">
        <f t="shared" si="17"/>
        <v>0</v>
      </c>
      <c r="W89" s="61" t="str">
        <f t="shared" si="20"/>
        <v/>
      </c>
      <c r="X89" s="199">
        <f t="shared" si="21"/>
        <v>0</v>
      </c>
      <c r="Y89" s="61" t="str">
        <f t="shared" si="22"/>
        <v/>
      </c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</row>
    <row r="90" spans="1:37">
      <c r="A90" s="398" t="s">
        <v>1172</v>
      </c>
      <c r="B90" s="415" t="s">
        <v>1814</v>
      </c>
      <c r="C90" s="416" t="s">
        <v>1170</v>
      </c>
      <c r="D90" s="416" t="s">
        <v>3009</v>
      </c>
      <c r="E90" s="379" t="s">
        <v>1171</v>
      </c>
      <c r="F90" s="379" t="s">
        <v>5043</v>
      </c>
      <c r="G90" s="376" t="s">
        <v>863</v>
      </c>
      <c r="H90" s="376" t="s">
        <v>3262</v>
      </c>
      <c r="I90" s="417" t="s">
        <v>1173</v>
      </c>
      <c r="J90" s="377" t="s">
        <v>2706</v>
      </c>
      <c r="K90" s="378" t="s">
        <v>2707</v>
      </c>
      <c r="L90" s="1" t="s">
        <v>1823</v>
      </c>
      <c r="M90" s="397"/>
      <c r="N90" s="482">
        <v>1107939.3</v>
      </c>
      <c r="O90" s="482">
        <v>337000</v>
      </c>
      <c r="P90" s="493">
        <v>381000</v>
      </c>
      <c r="Q90" s="482">
        <v>360000</v>
      </c>
      <c r="R90" s="482"/>
      <c r="S90" s="479"/>
      <c r="T90" s="199">
        <f t="shared" si="18"/>
        <v>-747939.3</v>
      </c>
      <c r="U90" s="61">
        <f t="shared" si="19"/>
        <v>-0.67507245207386357</v>
      </c>
      <c r="V90" s="199">
        <f t="shared" si="17"/>
        <v>23000</v>
      </c>
      <c r="W90" s="61">
        <f t="shared" si="20"/>
        <v>6.8249258160237386E-2</v>
      </c>
      <c r="X90" s="199">
        <f t="shared" si="21"/>
        <v>-21000</v>
      </c>
      <c r="Y90" s="61">
        <f t="shared" si="22"/>
        <v>-5.5118110236220472E-2</v>
      </c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</row>
    <row r="91" spans="1:37" ht="21">
      <c r="A91" s="407" t="s">
        <v>1174</v>
      </c>
      <c r="B91" s="408" t="s">
        <v>1814</v>
      </c>
      <c r="C91" s="409" t="s">
        <v>3016</v>
      </c>
      <c r="D91" s="409" t="s">
        <v>3011</v>
      </c>
      <c r="E91" s="375" t="s">
        <v>1176</v>
      </c>
      <c r="F91" s="375" t="s">
        <v>1175</v>
      </c>
      <c r="G91" s="376"/>
      <c r="H91" s="376"/>
      <c r="I91" s="417"/>
      <c r="J91" s="377"/>
      <c r="K91" s="378"/>
      <c r="L91" s="397"/>
      <c r="M91" s="397"/>
      <c r="N91" s="482">
        <v>0</v>
      </c>
      <c r="O91" s="482">
        <v>0</v>
      </c>
      <c r="P91" s="493">
        <v>0</v>
      </c>
      <c r="Q91" s="482">
        <v>0</v>
      </c>
      <c r="R91" s="482"/>
      <c r="S91" s="479"/>
      <c r="T91" s="199">
        <f t="shared" si="18"/>
        <v>0</v>
      </c>
      <c r="U91" s="61" t="str">
        <f t="shared" si="19"/>
        <v/>
      </c>
      <c r="V91" s="199">
        <f t="shared" si="17"/>
        <v>0</v>
      </c>
      <c r="W91" s="61" t="str">
        <f t="shared" si="20"/>
        <v/>
      </c>
      <c r="X91" s="199">
        <f t="shared" si="21"/>
        <v>0</v>
      </c>
      <c r="Y91" s="61" t="str">
        <f t="shared" si="22"/>
        <v/>
      </c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</row>
    <row r="92" spans="1:37">
      <c r="A92" s="398" t="s">
        <v>1177</v>
      </c>
      <c r="B92" s="415" t="s">
        <v>1814</v>
      </c>
      <c r="C92" s="416" t="s">
        <v>3016</v>
      </c>
      <c r="D92" s="416" t="s">
        <v>3009</v>
      </c>
      <c r="E92" s="379" t="s">
        <v>1176</v>
      </c>
      <c r="F92" s="379" t="s">
        <v>1175</v>
      </c>
      <c r="G92" s="376" t="s">
        <v>865</v>
      </c>
      <c r="H92" s="376" t="s">
        <v>3263</v>
      </c>
      <c r="I92" s="417" t="s">
        <v>1178</v>
      </c>
      <c r="J92" s="377" t="s">
        <v>2706</v>
      </c>
      <c r="K92" s="378" t="s">
        <v>2707</v>
      </c>
      <c r="L92" s="1" t="s">
        <v>1823</v>
      </c>
      <c r="M92" s="397"/>
      <c r="N92" s="482">
        <v>3005702.29</v>
      </c>
      <c r="O92" s="482">
        <v>2524000</v>
      </c>
      <c r="P92" s="493">
        <v>2866548</v>
      </c>
      <c r="Q92" s="482">
        <v>2473000</v>
      </c>
      <c r="R92" s="482"/>
      <c r="S92" s="479"/>
      <c r="T92" s="199">
        <f t="shared" si="18"/>
        <v>-532702.29</v>
      </c>
      <c r="U92" s="61">
        <f t="shared" si="19"/>
        <v>-0.17723055665636134</v>
      </c>
      <c r="V92" s="199">
        <f t="shared" si="17"/>
        <v>-51000</v>
      </c>
      <c r="W92" s="61">
        <f t="shared" si="20"/>
        <v>-2.0206022187004756E-2</v>
      </c>
      <c r="X92" s="199">
        <f t="shared" si="21"/>
        <v>-393548</v>
      </c>
      <c r="Y92" s="61">
        <f t="shared" si="22"/>
        <v>-0.13728986920853933</v>
      </c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</row>
    <row r="93" spans="1:37" ht="21">
      <c r="A93" s="407" t="s">
        <v>1179</v>
      </c>
      <c r="B93" s="408" t="s">
        <v>1814</v>
      </c>
      <c r="C93" s="409" t="s">
        <v>1180</v>
      </c>
      <c r="D93" s="409" t="s">
        <v>3011</v>
      </c>
      <c r="E93" s="375" t="s">
        <v>1182</v>
      </c>
      <c r="F93" s="375" t="s">
        <v>1181</v>
      </c>
      <c r="G93" s="376"/>
      <c r="H93" s="376"/>
      <c r="I93" s="417"/>
      <c r="J93" s="377"/>
      <c r="K93" s="378"/>
      <c r="L93" s="397"/>
      <c r="M93" s="397"/>
      <c r="N93" s="482">
        <v>0</v>
      </c>
      <c r="O93" s="482">
        <v>0</v>
      </c>
      <c r="P93" s="493">
        <v>0</v>
      </c>
      <c r="Q93" s="482">
        <v>0</v>
      </c>
      <c r="R93" s="482"/>
      <c r="S93" s="479"/>
      <c r="T93" s="199">
        <f t="shared" si="18"/>
        <v>0</v>
      </c>
      <c r="U93" s="61" t="str">
        <f t="shared" si="19"/>
        <v/>
      </c>
      <c r="V93" s="199">
        <f t="shared" si="17"/>
        <v>0</v>
      </c>
      <c r="W93" s="61" t="str">
        <f t="shared" si="20"/>
        <v/>
      </c>
      <c r="X93" s="199">
        <f t="shared" si="21"/>
        <v>0</v>
      </c>
      <c r="Y93" s="61" t="str">
        <f t="shared" si="22"/>
        <v/>
      </c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</row>
    <row r="94" spans="1:37">
      <c r="A94" s="398" t="s">
        <v>1183</v>
      </c>
      <c r="B94" s="415" t="s">
        <v>1814</v>
      </c>
      <c r="C94" s="416" t="s">
        <v>1180</v>
      </c>
      <c r="D94" s="416" t="s">
        <v>3009</v>
      </c>
      <c r="E94" s="379" t="s">
        <v>1182</v>
      </c>
      <c r="F94" s="379" t="s">
        <v>1181</v>
      </c>
      <c r="G94" s="376" t="s">
        <v>885</v>
      </c>
      <c r="H94" s="376" t="s">
        <v>2606</v>
      </c>
      <c r="I94" s="417" t="s">
        <v>1184</v>
      </c>
      <c r="J94" s="377" t="s">
        <v>2706</v>
      </c>
      <c r="K94" s="378" t="s">
        <v>2707</v>
      </c>
      <c r="L94" s="1" t="s">
        <v>1823</v>
      </c>
      <c r="M94" s="397"/>
      <c r="N94" s="482">
        <v>1034555.46</v>
      </c>
      <c r="O94" s="482">
        <v>950000</v>
      </c>
      <c r="P94" s="493">
        <v>1235000</v>
      </c>
      <c r="Q94" s="482">
        <v>1234000</v>
      </c>
      <c r="R94" s="482"/>
      <c r="S94" s="479"/>
      <c r="T94" s="199">
        <f t="shared" si="18"/>
        <v>199444.54000000004</v>
      </c>
      <c r="U94" s="61">
        <f t="shared" si="19"/>
        <v>0.19278284027421791</v>
      </c>
      <c r="V94" s="199">
        <f t="shared" si="17"/>
        <v>284000</v>
      </c>
      <c r="W94" s="61">
        <f t="shared" si="20"/>
        <v>0.29894736842105263</v>
      </c>
      <c r="X94" s="199">
        <f t="shared" si="21"/>
        <v>-1000</v>
      </c>
      <c r="Y94" s="61">
        <f t="shared" si="22"/>
        <v>-8.0971659919028337E-4</v>
      </c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</row>
    <row r="95" spans="1:37" ht="21">
      <c r="A95" s="407" t="s">
        <v>1185</v>
      </c>
      <c r="B95" s="408" t="s">
        <v>1814</v>
      </c>
      <c r="C95" s="409" t="s">
        <v>3017</v>
      </c>
      <c r="D95" s="409" t="s">
        <v>3011</v>
      </c>
      <c r="E95" s="375" t="s">
        <v>1187</v>
      </c>
      <c r="F95" s="375" t="s">
        <v>1186</v>
      </c>
      <c r="G95" s="376"/>
      <c r="H95" s="376"/>
      <c r="I95" s="417"/>
      <c r="J95" s="377"/>
      <c r="K95" s="378"/>
      <c r="L95" s="397"/>
      <c r="M95" s="397"/>
      <c r="N95" s="482">
        <v>0</v>
      </c>
      <c r="O95" s="482">
        <v>0</v>
      </c>
      <c r="P95" s="493">
        <v>0</v>
      </c>
      <c r="Q95" s="482">
        <v>0</v>
      </c>
      <c r="R95" s="482"/>
      <c r="S95" s="479"/>
      <c r="T95" s="199">
        <f t="shared" si="18"/>
        <v>0</v>
      </c>
      <c r="U95" s="61" t="str">
        <f t="shared" si="19"/>
        <v/>
      </c>
      <c r="V95" s="199">
        <f t="shared" si="17"/>
        <v>0</v>
      </c>
      <c r="W95" s="61" t="str">
        <f t="shared" si="20"/>
        <v/>
      </c>
      <c r="X95" s="199">
        <f t="shared" si="21"/>
        <v>0</v>
      </c>
      <c r="Y95" s="61" t="str">
        <f t="shared" si="22"/>
        <v/>
      </c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</row>
    <row r="96" spans="1:37" ht="31.5">
      <c r="A96" s="398" t="s">
        <v>1188</v>
      </c>
      <c r="B96" s="415" t="s">
        <v>1814</v>
      </c>
      <c r="C96" s="416" t="s">
        <v>3017</v>
      </c>
      <c r="D96" s="416" t="s">
        <v>3019</v>
      </c>
      <c r="E96" s="379" t="s">
        <v>5182</v>
      </c>
      <c r="F96" s="379" t="s">
        <v>5044</v>
      </c>
      <c r="G96" s="376" t="s">
        <v>1227</v>
      </c>
      <c r="H96" s="376" t="s">
        <v>3264</v>
      </c>
      <c r="I96" s="417" t="s">
        <v>3265</v>
      </c>
      <c r="J96" s="377" t="s">
        <v>3429</v>
      </c>
      <c r="K96" s="378" t="s">
        <v>2698</v>
      </c>
      <c r="L96" s="1" t="s">
        <v>1823</v>
      </c>
      <c r="M96" s="397"/>
      <c r="N96" s="482">
        <v>0</v>
      </c>
      <c r="O96" s="482">
        <v>0</v>
      </c>
      <c r="P96" s="493">
        <v>0</v>
      </c>
      <c r="Q96" s="482">
        <v>0</v>
      </c>
      <c r="R96" s="482"/>
      <c r="S96" s="479"/>
      <c r="T96" s="199">
        <f t="shared" si="18"/>
        <v>0</v>
      </c>
      <c r="U96" s="61" t="str">
        <f t="shared" si="19"/>
        <v/>
      </c>
      <c r="V96" s="199">
        <f t="shared" si="17"/>
        <v>0</v>
      </c>
      <c r="W96" s="61" t="str">
        <f t="shared" si="20"/>
        <v/>
      </c>
      <c r="X96" s="199">
        <f t="shared" si="21"/>
        <v>0</v>
      </c>
      <c r="Y96" s="61" t="str">
        <f t="shared" si="22"/>
        <v/>
      </c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</row>
    <row r="97" spans="1:37" ht="31.5">
      <c r="A97" s="398" t="s">
        <v>1189</v>
      </c>
      <c r="B97" s="415" t="s">
        <v>1814</v>
      </c>
      <c r="C97" s="416" t="s">
        <v>3017</v>
      </c>
      <c r="D97" s="416" t="s">
        <v>1321</v>
      </c>
      <c r="E97" s="379" t="s">
        <v>1190</v>
      </c>
      <c r="F97" s="379" t="s">
        <v>5045</v>
      </c>
      <c r="G97" s="376" t="s">
        <v>1231</v>
      </c>
      <c r="H97" s="376" t="s">
        <v>3266</v>
      </c>
      <c r="I97" s="417" t="s">
        <v>3267</v>
      </c>
      <c r="J97" s="377" t="s">
        <v>3429</v>
      </c>
      <c r="K97" s="378" t="s">
        <v>2698</v>
      </c>
      <c r="L97" s="1" t="s">
        <v>1823</v>
      </c>
      <c r="M97" s="397"/>
      <c r="N97" s="482">
        <v>0</v>
      </c>
      <c r="O97" s="482">
        <v>0</v>
      </c>
      <c r="P97" s="493">
        <v>0</v>
      </c>
      <c r="Q97" s="482">
        <v>0</v>
      </c>
      <c r="R97" s="482"/>
      <c r="S97" s="479"/>
      <c r="T97" s="199">
        <f t="shared" si="18"/>
        <v>0</v>
      </c>
      <c r="U97" s="61" t="str">
        <f t="shared" si="19"/>
        <v/>
      </c>
      <c r="V97" s="199">
        <f t="shared" si="17"/>
        <v>0</v>
      </c>
      <c r="W97" s="61" t="str">
        <f t="shared" si="20"/>
        <v/>
      </c>
      <c r="X97" s="199">
        <f t="shared" si="21"/>
        <v>0</v>
      </c>
      <c r="Y97" s="61" t="str">
        <f t="shared" si="22"/>
        <v/>
      </c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</row>
    <row r="98" spans="1:37" ht="31.5">
      <c r="A98" s="398" t="s">
        <v>1191</v>
      </c>
      <c r="B98" s="415" t="s">
        <v>1814</v>
      </c>
      <c r="C98" s="416" t="s">
        <v>3017</v>
      </c>
      <c r="D98" s="416" t="s">
        <v>1322</v>
      </c>
      <c r="E98" s="379" t="s">
        <v>1192</v>
      </c>
      <c r="F98" s="379" t="s">
        <v>5046</v>
      </c>
      <c r="G98" s="376" t="s">
        <v>1231</v>
      </c>
      <c r="H98" s="376" t="s">
        <v>3266</v>
      </c>
      <c r="I98" s="417" t="s">
        <v>3267</v>
      </c>
      <c r="J98" s="377" t="s">
        <v>3429</v>
      </c>
      <c r="K98" s="378" t="s">
        <v>2698</v>
      </c>
      <c r="L98" s="1" t="s">
        <v>1823</v>
      </c>
      <c r="M98" s="397"/>
      <c r="N98" s="482">
        <v>502</v>
      </c>
      <c r="O98" s="482">
        <v>0</v>
      </c>
      <c r="P98" s="493">
        <v>0</v>
      </c>
      <c r="Q98" s="482">
        <v>0</v>
      </c>
      <c r="R98" s="482"/>
      <c r="S98" s="479"/>
      <c r="T98" s="199">
        <f t="shared" si="18"/>
        <v>-502</v>
      </c>
      <c r="U98" s="61">
        <f t="shared" si="19"/>
        <v>-1</v>
      </c>
      <c r="V98" s="199">
        <f t="shared" si="17"/>
        <v>0</v>
      </c>
      <c r="W98" s="61" t="str">
        <f t="shared" si="20"/>
        <v/>
      </c>
      <c r="X98" s="199">
        <f t="shared" si="21"/>
        <v>0</v>
      </c>
      <c r="Y98" s="61" t="str">
        <f t="shared" si="22"/>
        <v/>
      </c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</row>
    <row r="99" spans="1:37" ht="31.5">
      <c r="A99" s="398" t="s">
        <v>1846</v>
      </c>
      <c r="B99" s="415" t="s">
        <v>1814</v>
      </c>
      <c r="C99" s="416" t="s">
        <v>3017</v>
      </c>
      <c r="D99" s="416" t="s">
        <v>2156</v>
      </c>
      <c r="E99" s="379" t="s">
        <v>1847</v>
      </c>
      <c r="F99" s="379" t="s">
        <v>5047</v>
      </c>
      <c r="G99" s="376" t="s">
        <v>1231</v>
      </c>
      <c r="H99" s="376" t="s">
        <v>3266</v>
      </c>
      <c r="I99" s="417" t="s">
        <v>3267</v>
      </c>
      <c r="J99" s="377" t="s">
        <v>3429</v>
      </c>
      <c r="K99" s="378" t="s">
        <v>2698</v>
      </c>
      <c r="L99" s="1" t="s">
        <v>1823</v>
      </c>
      <c r="M99" s="397"/>
      <c r="N99" s="482">
        <v>14656.78</v>
      </c>
      <c r="O99" s="482">
        <v>14000</v>
      </c>
      <c r="P99" s="493">
        <v>5312</v>
      </c>
      <c r="Q99" s="482">
        <v>5000</v>
      </c>
      <c r="R99" s="482"/>
      <c r="S99" s="479"/>
      <c r="T99" s="199">
        <f t="shared" si="18"/>
        <v>-9656.7800000000007</v>
      </c>
      <c r="U99" s="61">
        <f t="shared" si="19"/>
        <v>-0.65886095035881009</v>
      </c>
      <c r="V99" s="199">
        <f t="shared" si="17"/>
        <v>-9000</v>
      </c>
      <c r="W99" s="61">
        <f t="shared" si="20"/>
        <v>-0.6428571428571429</v>
      </c>
      <c r="X99" s="199">
        <f t="shared" si="21"/>
        <v>-312</v>
      </c>
      <c r="Y99" s="61">
        <f t="shared" si="22"/>
        <v>-5.8734939759036146E-2</v>
      </c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</row>
    <row r="100" spans="1:37" ht="31.5">
      <c r="A100" s="398" t="s">
        <v>1848</v>
      </c>
      <c r="B100" s="415" t="s">
        <v>1814</v>
      </c>
      <c r="C100" s="416" t="s">
        <v>3017</v>
      </c>
      <c r="D100" s="416" t="s">
        <v>1590</v>
      </c>
      <c r="E100" s="379" t="s">
        <v>1850</v>
      </c>
      <c r="F100" s="379" t="s">
        <v>1849</v>
      </c>
      <c r="G100" s="376" t="s">
        <v>891</v>
      </c>
      <c r="H100" s="376" t="s">
        <v>3268</v>
      </c>
      <c r="I100" s="417" t="s">
        <v>3269</v>
      </c>
      <c r="J100" s="377" t="s">
        <v>2708</v>
      </c>
      <c r="K100" s="378" t="s">
        <v>3270</v>
      </c>
      <c r="L100" s="1" t="s">
        <v>1823</v>
      </c>
      <c r="M100" s="397"/>
      <c r="N100" s="482">
        <v>0</v>
      </c>
      <c r="O100" s="482">
        <v>0</v>
      </c>
      <c r="P100" s="493">
        <v>0</v>
      </c>
      <c r="Q100" s="482">
        <v>0</v>
      </c>
      <c r="R100" s="482"/>
      <c r="S100" s="479"/>
      <c r="T100" s="199">
        <f t="shared" si="18"/>
        <v>0</v>
      </c>
      <c r="U100" s="61" t="str">
        <f t="shared" si="19"/>
        <v/>
      </c>
      <c r="V100" s="199">
        <f t="shared" si="17"/>
        <v>0</v>
      </c>
      <c r="W100" s="61" t="str">
        <f t="shared" si="20"/>
        <v/>
      </c>
      <c r="X100" s="199">
        <f t="shared" si="21"/>
        <v>0</v>
      </c>
      <c r="Y100" s="61" t="str">
        <f t="shared" si="22"/>
        <v/>
      </c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</row>
    <row r="101" spans="1:37" ht="21">
      <c r="A101" s="398" t="s">
        <v>1851</v>
      </c>
      <c r="B101" s="415" t="s">
        <v>1814</v>
      </c>
      <c r="C101" s="416" t="s">
        <v>3017</v>
      </c>
      <c r="D101" s="416" t="s">
        <v>2006</v>
      </c>
      <c r="E101" s="379" t="s">
        <v>1853</v>
      </c>
      <c r="F101" s="379" t="s">
        <v>1852</v>
      </c>
      <c r="G101" s="376" t="s">
        <v>895</v>
      </c>
      <c r="H101" s="376" t="s">
        <v>3271</v>
      </c>
      <c r="I101" s="417" t="s">
        <v>1854</v>
      </c>
      <c r="J101" s="377" t="s">
        <v>2708</v>
      </c>
      <c r="K101" s="378" t="s">
        <v>3270</v>
      </c>
      <c r="L101" s="1" t="s">
        <v>1823</v>
      </c>
      <c r="M101" s="397"/>
      <c r="N101" s="482">
        <v>29222.76</v>
      </c>
      <c r="O101" s="482">
        <v>93000</v>
      </c>
      <c r="P101" s="493">
        <v>28000</v>
      </c>
      <c r="Q101" s="482">
        <v>51000</v>
      </c>
      <c r="R101" s="482"/>
      <c r="S101" s="479"/>
      <c r="T101" s="199">
        <f t="shared" si="18"/>
        <v>21777.24</v>
      </c>
      <c r="U101" s="61">
        <f t="shared" si="19"/>
        <v>0.74521503102376374</v>
      </c>
      <c r="V101" s="199">
        <f t="shared" si="17"/>
        <v>-42000</v>
      </c>
      <c r="W101" s="61">
        <f t="shared" si="20"/>
        <v>-0.45161290322580644</v>
      </c>
      <c r="X101" s="199">
        <f t="shared" si="21"/>
        <v>23000</v>
      </c>
      <c r="Y101" s="61">
        <f t="shared" si="22"/>
        <v>0.8214285714285714</v>
      </c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</row>
    <row r="102" spans="1:37" ht="31.5">
      <c r="A102" s="407" t="s">
        <v>1855</v>
      </c>
      <c r="B102" s="408" t="s">
        <v>1814</v>
      </c>
      <c r="C102" s="409" t="s">
        <v>2008</v>
      </c>
      <c r="D102" s="409" t="s">
        <v>3011</v>
      </c>
      <c r="E102" s="375" t="s">
        <v>1856</v>
      </c>
      <c r="F102" s="375" t="s">
        <v>5371</v>
      </c>
      <c r="G102" s="376"/>
      <c r="H102" s="376"/>
      <c r="I102" s="417"/>
      <c r="J102" s="377"/>
      <c r="K102" s="378"/>
      <c r="L102" s="397"/>
      <c r="M102" s="397"/>
      <c r="N102" s="482">
        <v>0</v>
      </c>
      <c r="O102" s="482">
        <v>0</v>
      </c>
      <c r="P102" s="493">
        <v>0</v>
      </c>
      <c r="Q102" s="482">
        <v>0</v>
      </c>
      <c r="R102" s="482"/>
      <c r="S102" s="479"/>
      <c r="T102" s="199">
        <f t="shared" si="18"/>
        <v>0</v>
      </c>
      <c r="U102" s="61" t="str">
        <f t="shared" si="19"/>
        <v/>
      </c>
      <c r="V102" s="199">
        <f t="shared" si="17"/>
        <v>0</v>
      </c>
      <c r="W102" s="61" t="str">
        <f t="shared" si="20"/>
        <v/>
      </c>
      <c r="X102" s="199">
        <f t="shared" si="21"/>
        <v>0</v>
      </c>
      <c r="Y102" s="61" t="str">
        <f t="shared" si="22"/>
        <v/>
      </c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</row>
    <row r="103" spans="1:37" ht="21">
      <c r="A103" s="431" t="s">
        <v>5017</v>
      </c>
      <c r="B103" s="415" t="s">
        <v>1814</v>
      </c>
      <c r="C103" s="416" t="s">
        <v>2008</v>
      </c>
      <c r="D103" s="416" t="s">
        <v>2928</v>
      </c>
      <c r="E103" s="379" t="s">
        <v>5018</v>
      </c>
      <c r="F103" s="379" t="s">
        <v>5019</v>
      </c>
      <c r="G103" s="376" t="s">
        <v>883</v>
      </c>
      <c r="H103" s="376" t="s">
        <v>5020</v>
      </c>
      <c r="I103" s="417" t="s">
        <v>5021</v>
      </c>
      <c r="J103" s="377" t="s">
        <v>2706</v>
      </c>
      <c r="K103" s="378" t="s">
        <v>2707</v>
      </c>
      <c r="L103" s="1" t="s">
        <v>1823</v>
      </c>
      <c r="M103" s="397"/>
      <c r="N103" s="482">
        <v>17101.98</v>
      </c>
      <c r="O103" s="482">
        <v>23000</v>
      </c>
      <c r="P103" s="493">
        <v>99000</v>
      </c>
      <c r="Q103" s="482">
        <v>99000</v>
      </c>
      <c r="R103" s="482"/>
      <c r="S103" s="479"/>
      <c r="T103" s="199">
        <f t="shared" si="18"/>
        <v>81898.02</v>
      </c>
      <c r="U103" s="61">
        <f t="shared" si="19"/>
        <v>4.7888034017113812</v>
      </c>
      <c r="V103" s="199">
        <f t="shared" si="17"/>
        <v>76000</v>
      </c>
      <c r="W103" s="61">
        <f t="shared" si="20"/>
        <v>3.3043478260869565</v>
      </c>
      <c r="X103" s="199">
        <f t="shared" ref="X103" si="23">IF(P103="","",Q103-P103)</f>
        <v>0</v>
      </c>
      <c r="Y103" s="61">
        <f t="shared" ref="Y103" si="24">IF(P103=0,"",X103/P103)</f>
        <v>0</v>
      </c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</row>
    <row r="104" spans="1:37" ht="21">
      <c r="A104" s="431" t="s">
        <v>5749</v>
      </c>
      <c r="B104" s="425" t="s">
        <v>1814</v>
      </c>
      <c r="C104" s="426" t="s">
        <v>2008</v>
      </c>
      <c r="D104" s="426" t="s">
        <v>5750</v>
      </c>
      <c r="E104" s="427" t="s">
        <v>5751</v>
      </c>
      <c r="F104" s="427" t="s">
        <v>5752</v>
      </c>
      <c r="G104" s="428" t="s">
        <v>883</v>
      </c>
      <c r="H104" s="428" t="s">
        <v>5020</v>
      </c>
      <c r="I104" s="429" t="s">
        <v>5021</v>
      </c>
      <c r="J104" s="430" t="s">
        <v>2706</v>
      </c>
      <c r="K104" s="378" t="s">
        <v>2707</v>
      </c>
      <c r="L104" s="1" t="s">
        <v>1823</v>
      </c>
      <c r="M104" s="397"/>
      <c r="N104" s="482">
        <v>0</v>
      </c>
      <c r="O104" s="482">
        <v>0</v>
      </c>
      <c r="P104" s="493">
        <v>0</v>
      </c>
      <c r="Q104" s="482">
        <v>0</v>
      </c>
      <c r="R104" s="482"/>
      <c r="S104" s="479"/>
      <c r="T104" s="199">
        <f t="shared" si="18"/>
        <v>0</v>
      </c>
      <c r="U104" s="61" t="str">
        <f t="shared" si="19"/>
        <v/>
      </c>
      <c r="V104" s="199">
        <f t="shared" si="17"/>
        <v>0</v>
      </c>
      <c r="W104" s="61" t="str">
        <f t="shared" si="20"/>
        <v/>
      </c>
      <c r="X104" s="199">
        <f t="shared" si="21"/>
        <v>0</v>
      </c>
      <c r="Y104" s="61" t="str">
        <f t="shared" si="22"/>
        <v/>
      </c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</row>
    <row r="105" spans="1:37" ht="21">
      <c r="A105" s="398" t="s">
        <v>1857</v>
      </c>
      <c r="B105" s="415" t="s">
        <v>1814</v>
      </c>
      <c r="C105" s="416" t="s">
        <v>2008</v>
      </c>
      <c r="D105" s="416" t="s">
        <v>3009</v>
      </c>
      <c r="E105" s="379" t="s">
        <v>5048</v>
      </c>
      <c r="F105" s="379" t="s">
        <v>5049</v>
      </c>
      <c r="G105" s="376" t="s">
        <v>885</v>
      </c>
      <c r="H105" s="376" t="s">
        <v>2606</v>
      </c>
      <c r="I105" s="417" t="s">
        <v>1184</v>
      </c>
      <c r="J105" s="377" t="s">
        <v>2706</v>
      </c>
      <c r="K105" s="378" t="s">
        <v>2707</v>
      </c>
      <c r="L105" s="1" t="s">
        <v>1823</v>
      </c>
      <c r="M105" s="397"/>
      <c r="N105" s="482">
        <v>10483835.24</v>
      </c>
      <c r="O105" s="482">
        <v>9078000</v>
      </c>
      <c r="P105" s="493">
        <v>10484000</v>
      </c>
      <c r="Q105" s="482">
        <v>10657000</v>
      </c>
      <c r="R105" s="482"/>
      <c r="S105" s="479"/>
      <c r="T105" s="199">
        <f t="shared" si="18"/>
        <v>173164.75999999978</v>
      </c>
      <c r="U105" s="61">
        <f t="shared" si="19"/>
        <v>1.6517310319729878E-2</v>
      </c>
      <c r="V105" s="199">
        <f t="shared" si="17"/>
        <v>1579000</v>
      </c>
      <c r="W105" s="61">
        <f t="shared" si="20"/>
        <v>0.17393699052654771</v>
      </c>
      <c r="X105" s="199">
        <f t="shared" si="21"/>
        <v>173000</v>
      </c>
      <c r="Y105" s="61">
        <f t="shared" si="22"/>
        <v>1.6501335368180083E-2</v>
      </c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</row>
    <row r="106" spans="1:37" ht="21">
      <c r="A106" s="431" t="s">
        <v>5753</v>
      </c>
      <c r="B106" s="425" t="s">
        <v>1814</v>
      </c>
      <c r="C106" s="426" t="s">
        <v>2008</v>
      </c>
      <c r="D106" s="426" t="s">
        <v>1295</v>
      </c>
      <c r="E106" s="427" t="s">
        <v>5754</v>
      </c>
      <c r="F106" s="427" t="s">
        <v>5755</v>
      </c>
      <c r="G106" s="428" t="s">
        <v>885</v>
      </c>
      <c r="H106" s="428" t="s">
        <v>2606</v>
      </c>
      <c r="I106" s="429" t="s">
        <v>1184</v>
      </c>
      <c r="J106" s="430" t="s">
        <v>2706</v>
      </c>
      <c r="K106" s="378" t="s">
        <v>2707</v>
      </c>
      <c r="L106" s="1" t="s">
        <v>1823</v>
      </c>
      <c r="M106" s="397"/>
      <c r="N106" s="482">
        <v>0</v>
      </c>
      <c r="O106" s="482">
        <v>0</v>
      </c>
      <c r="P106" s="493">
        <v>0</v>
      </c>
      <c r="Q106" s="482">
        <v>0</v>
      </c>
      <c r="R106" s="482"/>
      <c r="S106" s="479"/>
      <c r="T106" s="199">
        <f t="shared" si="18"/>
        <v>0</v>
      </c>
      <c r="U106" s="61" t="str">
        <f t="shared" si="19"/>
        <v/>
      </c>
      <c r="V106" s="199">
        <f t="shared" si="17"/>
        <v>0</v>
      </c>
      <c r="W106" s="61" t="str">
        <f t="shared" si="20"/>
        <v/>
      </c>
      <c r="X106" s="199">
        <f t="shared" si="21"/>
        <v>0</v>
      </c>
      <c r="Y106" s="61" t="str">
        <f t="shared" si="22"/>
        <v/>
      </c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</row>
    <row r="107" spans="1:37" ht="21">
      <c r="A107" s="398" t="s">
        <v>1858</v>
      </c>
      <c r="B107" s="415" t="s">
        <v>1814</v>
      </c>
      <c r="C107" s="416" t="s">
        <v>2008</v>
      </c>
      <c r="D107" s="416" t="s">
        <v>3019</v>
      </c>
      <c r="E107" s="379" t="s">
        <v>1860</v>
      </c>
      <c r="F107" s="379" t="s">
        <v>1859</v>
      </c>
      <c r="G107" s="376" t="s">
        <v>885</v>
      </c>
      <c r="H107" s="376" t="s">
        <v>2606</v>
      </c>
      <c r="I107" s="417" t="s">
        <v>1184</v>
      </c>
      <c r="J107" s="377" t="s">
        <v>2706</v>
      </c>
      <c r="K107" s="378" t="s">
        <v>2707</v>
      </c>
      <c r="L107" s="1" t="s">
        <v>1823</v>
      </c>
      <c r="M107" s="397"/>
      <c r="N107" s="482">
        <v>1137647.8999999999</v>
      </c>
      <c r="O107" s="482">
        <v>1490000</v>
      </c>
      <c r="P107" s="493">
        <v>1425000</v>
      </c>
      <c r="Q107" s="482">
        <v>1439000</v>
      </c>
      <c r="R107" s="482"/>
      <c r="S107" s="479"/>
      <c r="T107" s="199">
        <f t="shared" si="18"/>
        <v>301352.10000000009</v>
      </c>
      <c r="U107" s="61">
        <f t="shared" si="19"/>
        <v>0.26489048149256034</v>
      </c>
      <c r="V107" s="199">
        <f t="shared" si="17"/>
        <v>-51000</v>
      </c>
      <c r="W107" s="61">
        <f t="shared" si="20"/>
        <v>-3.4228187919463089E-2</v>
      </c>
      <c r="X107" s="199">
        <f t="shared" si="21"/>
        <v>14000</v>
      </c>
      <c r="Y107" s="61">
        <f t="shared" si="22"/>
        <v>9.8245614035087723E-3</v>
      </c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</row>
    <row r="108" spans="1:37" ht="21">
      <c r="A108" s="398" t="s">
        <v>1861</v>
      </c>
      <c r="B108" s="415" t="s">
        <v>1814</v>
      </c>
      <c r="C108" s="416" t="s">
        <v>2008</v>
      </c>
      <c r="D108" s="416" t="s">
        <v>2485</v>
      </c>
      <c r="E108" s="379" t="s">
        <v>1863</v>
      </c>
      <c r="F108" s="379" t="s">
        <v>1862</v>
      </c>
      <c r="G108" s="376" t="s">
        <v>645</v>
      </c>
      <c r="H108" s="357" t="s">
        <v>2628</v>
      </c>
      <c r="I108" s="417" t="s">
        <v>3272</v>
      </c>
      <c r="J108" s="377" t="s">
        <v>3421</v>
      </c>
      <c r="K108" s="378" t="s">
        <v>3423</v>
      </c>
      <c r="L108" s="1" t="s">
        <v>1823</v>
      </c>
      <c r="M108" s="397"/>
      <c r="N108" s="482">
        <v>4254324.45</v>
      </c>
      <c r="O108" s="482">
        <v>4150000</v>
      </c>
      <c r="P108" s="493">
        <v>4512000</v>
      </c>
      <c r="Q108" s="482">
        <v>4757000</v>
      </c>
      <c r="R108" s="482"/>
      <c r="S108" s="479"/>
      <c r="T108" s="199">
        <f t="shared" si="18"/>
        <v>502675.54999999981</v>
      </c>
      <c r="U108" s="61">
        <f t="shared" si="19"/>
        <v>0.11815637380454135</v>
      </c>
      <c r="V108" s="199">
        <f t="shared" si="17"/>
        <v>607000</v>
      </c>
      <c r="W108" s="61">
        <f t="shared" si="20"/>
        <v>0.14626506024096386</v>
      </c>
      <c r="X108" s="199">
        <f t="shared" si="21"/>
        <v>245000</v>
      </c>
      <c r="Y108" s="61">
        <f t="shared" si="22"/>
        <v>5.4299645390070921E-2</v>
      </c>
      <c r="AA108" s="55"/>
      <c r="AB108" s="363"/>
      <c r="AC108" s="55"/>
      <c r="AD108" s="55"/>
      <c r="AE108" s="55"/>
      <c r="AF108" s="55"/>
      <c r="AG108" s="55"/>
      <c r="AH108" s="55"/>
      <c r="AI108" s="55"/>
      <c r="AJ108" s="55"/>
      <c r="AK108" s="55"/>
    </row>
    <row r="109" spans="1:37" ht="31.5">
      <c r="A109" s="398" t="s">
        <v>1865</v>
      </c>
      <c r="B109" s="415" t="s">
        <v>1814</v>
      </c>
      <c r="C109" s="416" t="s">
        <v>2008</v>
      </c>
      <c r="D109" s="416" t="s">
        <v>1321</v>
      </c>
      <c r="E109" s="379" t="s">
        <v>1866</v>
      </c>
      <c r="F109" s="379" t="s">
        <v>5050</v>
      </c>
      <c r="G109" s="376" t="s">
        <v>1236</v>
      </c>
      <c r="H109" s="376" t="s">
        <v>3273</v>
      </c>
      <c r="I109" s="417" t="s">
        <v>3274</v>
      </c>
      <c r="J109" s="377" t="s">
        <v>3429</v>
      </c>
      <c r="K109" s="378" t="s">
        <v>2698</v>
      </c>
      <c r="L109" s="1" t="s">
        <v>1823</v>
      </c>
      <c r="M109" s="397"/>
      <c r="N109" s="482">
        <v>2676008.0099999998</v>
      </c>
      <c r="O109" s="482">
        <v>2500000</v>
      </c>
      <c r="P109" s="493">
        <v>2676000</v>
      </c>
      <c r="Q109" s="482">
        <v>2703000</v>
      </c>
      <c r="R109" s="482"/>
      <c r="S109" s="479"/>
      <c r="T109" s="199">
        <f t="shared" si="18"/>
        <v>26991.990000000224</v>
      </c>
      <c r="U109" s="61">
        <f t="shared" si="19"/>
        <v>1.00866626329718E-2</v>
      </c>
      <c r="V109" s="199">
        <f t="shared" si="17"/>
        <v>203000</v>
      </c>
      <c r="W109" s="61">
        <f t="shared" si="20"/>
        <v>8.1199999999999994E-2</v>
      </c>
      <c r="X109" s="199">
        <f t="shared" si="21"/>
        <v>27000</v>
      </c>
      <c r="Y109" s="61">
        <f t="shared" si="22"/>
        <v>1.0089686098654708E-2</v>
      </c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</row>
    <row r="110" spans="1:37" ht="21">
      <c r="A110" s="398" t="s">
        <v>3508</v>
      </c>
      <c r="B110" s="415" t="s">
        <v>1814</v>
      </c>
      <c r="C110" s="416" t="s">
        <v>2008</v>
      </c>
      <c r="D110" s="416" t="s">
        <v>1472</v>
      </c>
      <c r="E110" s="379" t="s">
        <v>3509</v>
      </c>
      <c r="F110" s="379" t="s">
        <v>3510</v>
      </c>
      <c r="G110" s="376" t="s">
        <v>885</v>
      </c>
      <c r="H110" s="376" t="s">
        <v>2606</v>
      </c>
      <c r="I110" s="417" t="s">
        <v>1184</v>
      </c>
      <c r="J110" s="377" t="s">
        <v>2706</v>
      </c>
      <c r="K110" s="378" t="s">
        <v>2707</v>
      </c>
      <c r="L110" s="1" t="s">
        <v>1823</v>
      </c>
      <c r="M110" s="397"/>
      <c r="N110" s="482">
        <v>1098309.07</v>
      </c>
      <c r="O110" s="482">
        <v>1100000</v>
      </c>
      <c r="P110" s="493">
        <v>1095000</v>
      </c>
      <c r="Q110" s="482">
        <v>1094000</v>
      </c>
      <c r="R110" s="482"/>
      <c r="S110" s="479"/>
      <c r="T110" s="199">
        <f t="shared" si="18"/>
        <v>-4309.0700000000652</v>
      </c>
      <c r="U110" s="61">
        <f t="shared" si="19"/>
        <v>-3.9233673996701716E-3</v>
      </c>
      <c r="V110" s="199">
        <f t="shared" si="17"/>
        <v>-6000</v>
      </c>
      <c r="W110" s="61">
        <f t="shared" si="20"/>
        <v>-5.454545454545455E-3</v>
      </c>
      <c r="X110" s="199">
        <f t="shared" si="21"/>
        <v>-1000</v>
      </c>
      <c r="Y110" s="61">
        <f t="shared" si="22"/>
        <v>-9.1324200913242006E-4</v>
      </c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</row>
    <row r="111" spans="1:37" ht="21">
      <c r="A111" s="402" t="s">
        <v>1867</v>
      </c>
      <c r="B111" s="403" t="s">
        <v>2697</v>
      </c>
      <c r="C111" s="404" t="s">
        <v>3010</v>
      </c>
      <c r="D111" s="404" t="s">
        <v>3011</v>
      </c>
      <c r="E111" s="370" t="s">
        <v>1869</v>
      </c>
      <c r="F111" s="370" t="s">
        <v>1868</v>
      </c>
      <c r="G111" s="371"/>
      <c r="H111" s="371"/>
      <c r="I111" s="405"/>
      <c r="J111" s="372"/>
      <c r="K111" s="373"/>
      <c r="L111" s="406"/>
      <c r="M111" s="397"/>
      <c r="N111" s="483">
        <v>0</v>
      </c>
      <c r="O111" s="483">
        <v>0</v>
      </c>
      <c r="P111" s="494">
        <v>0</v>
      </c>
      <c r="Q111" s="483">
        <v>0</v>
      </c>
      <c r="R111" s="483"/>
      <c r="S111" s="478"/>
      <c r="T111" s="199">
        <f t="shared" si="18"/>
        <v>0</v>
      </c>
      <c r="U111" s="61" t="str">
        <f t="shared" si="19"/>
        <v/>
      </c>
      <c r="V111" s="199">
        <f t="shared" si="17"/>
        <v>0</v>
      </c>
      <c r="W111" s="61" t="str">
        <f t="shared" si="20"/>
        <v/>
      </c>
      <c r="X111" s="199">
        <f t="shared" si="21"/>
        <v>0</v>
      </c>
      <c r="Y111" s="61" t="str">
        <f t="shared" si="22"/>
        <v/>
      </c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</row>
    <row r="112" spans="1:37" ht="21">
      <c r="A112" s="407" t="s">
        <v>1870</v>
      </c>
      <c r="B112" s="408" t="s">
        <v>2697</v>
      </c>
      <c r="C112" s="409" t="s">
        <v>3012</v>
      </c>
      <c r="D112" s="409" t="s">
        <v>3011</v>
      </c>
      <c r="E112" s="375" t="s">
        <v>1872</v>
      </c>
      <c r="F112" s="375" t="s">
        <v>1871</v>
      </c>
      <c r="G112" s="376"/>
      <c r="H112" s="376"/>
      <c r="I112" s="417"/>
      <c r="J112" s="377"/>
      <c r="K112" s="378"/>
      <c r="L112" s="397"/>
      <c r="M112" s="397"/>
      <c r="N112" s="482">
        <v>0</v>
      </c>
      <c r="O112" s="482">
        <v>0</v>
      </c>
      <c r="P112" s="493">
        <v>0</v>
      </c>
      <c r="Q112" s="482">
        <v>0</v>
      </c>
      <c r="R112" s="482"/>
      <c r="S112" s="479"/>
      <c r="T112" s="199">
        <f t="shared" si="18"/>
        <v>0</v>
      </c>
      <c r="U112" s="61" t="str">
        <f t="shared" si="19"/>
        <v/>
      </c>
      <c r="V112" s="199">
        <f t="shared" si="17"/>
        <v>0</v>
      </c>
      <c r="W112" s="61" t="str">
        <f t="shared" si="20"/>
        <v/>
      </c>
      <c r="X112" s="199">
        <f t="shared" si="21"/>
        <v>0</v>
      </c>
      <c r="Y112" s="61" t="str">
        <f t="shared" si="22"/>
        <v/>
      </c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</row>
    <row r="113" spans="1:37">
      <c r="A113" s="398" t="s">
        <v>1873</v>
      </c>
      <c r="B113" s="415" t="s">
        <v>2697</v>
      </c>
      <c r="C113" s="416" t="s">
        <v>3012</v>
      </c>
      <c r="D113" s="416" t="s">
        <v>3009</v>
      </c>
      <c r="E113" s="379" t="s">
        <v>1872</v>
      </c>
      <c r="F113" s="379" t="s">
        <v>1871</v>
      </c>
      <c r="G113" s="376" t="s">
        <v>869</v>
      </c>
      <c r="H113" s="376" t="s">
        <v>3275</v>
      </c>
      <c r="I113" s="417" t="s">
        <v>1874</v>
      </c>
      <c r="J113" s="377" t="s">
        <v>2706</v>
      </c>
      <c r="K113" s="378" t="s">
        <v>2707</v>
      </c>
      <c r="L113" s="1" t="s">
        <v>1875</v>
      </c>
      <c r="M113" s="397"/>
      <c r="N113" s="482">
        <v>8220746.8499999987</v>
      </c>
      <c r="O113" s="482">
        <v>9971000</v>
      </c>
      <c r="P113" s="493">
        <v>11465000</v>
      </c>
      <c r="Q113" s="482">
        <v>12040000</v>
      </c>
      <c r="R113" s="489"/>
      <c r="S113" s="491"/>
      <c r="T113" s="199">
        <f t="shared" si="18"/>
        <v>3819253.1500000013</v>
      </c>
      <c r="U113" s="61">
        <f t="shared" si="19"/>
        <v>0.46458712568189614</v>
      </c>
      <c r="V113" s="199">
        <f t="shared" si="17"/>
        <v>2069000</v>
      </c>
      <c r="W113" s="61">
        <f t="shared" si="20"/>
        <v>0.20750175508976029</v>
      </c>
      <c r="X113" s="199">
        <f t="shared" si="21"/>
        <v>575000</v>
      </c>
      <c r="Y113" s="61">
        <f t="shared" si="22"/>
        <v>5.0152638464893151E-2</v>
      </c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</row>
    <row r="114" spans="1:37" ht="21">
      <c r="A114" s="407" t="s">
        <v>1877</v>
      </c>
      <c r="B114" s="408" t="s">
        <v>2697</v>
      </c>
      <c r="C114" s="409" t="s">
        <v>3013</v>
      </c>
      <c r="D114" s="409" t="s">
        <v>3011</v>
      </c>
      <c r="E114" s="375" t="s">
        <v>1879</v>
      </c>
      <c r="F114" s="375" t="s">
        <v>1878</v>
      </c>
      <c r="G114" s="376"/>
      <c r="H114" s="376"/>
      <c r="I114" s="417"/>
      <c r="J114" s="377"/>
      <c r="K114" s="378"/>
      <c r="L114" s="397"/>
      <c r="M114" s="397"/>
      <c r="N114" s="482">
        <v>0</v>
      </c>
      <c r="O114" s="482">
        <v>0</v>
      </c>
      <c r="P114" s="493">
        <v>0</v>
      </c>
      <c r="Q114" s="482">
        <v>0</v>
      </c>
      <c r="R114" s="482"/>
      <c r="S114" s="479"/>
      <c r="T114" s="199">
        <f t="shared" si="18"/>
        <v>0</v>
      </c>
      <c r="U114" s="61" t="str">
        <f t="shared" si="19"/>
        <v/>
      </c>
      <c r="V114" s="199">
        <f t="shared" si="17"/>
        <v>0</v>
      </c>
      <c r="W114" s="61" t="str">
        <f t="shared" si="20"/>
        <v/>
      </c>
      <c r="X114" s="199">
        <f t="shared" si="21"/>
        <v>0</v>
      </c>
      <c r="Y114" s="61" t="str">
        <f t="shared" si="22"/>
        <v/>
      </c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</row>
    <row r="115" spans="1:37">
      <c r="A115" s="398" t="s">
        <v>1880</v>
      </c>
      <c r="B115" s="415" t="s">
        <v>2697</v>
      </c>
      <c r="C115" s="416" t="s">
        <v>3013</v>
      </c>
      <c r="D115" s="416" t="s">
        <v>3009</v>
      </c>
      <c r="E115" s="379" t="s">
        <v>1879</v>
      </c>
      <c r="F115" s="379" t="s">
        <v>1878</v>
      </c>
      <c r="G115" s="376" t="s">
        <v>871</v>
      </c>
      <c r="H115" s="376" t="s">
        <v>3276</v>
      </c>
      <c r="I115" s="417" t="s">
        <v>1881</v>
      </c>
      <c r="J115" s="377" t="s">
        <v>2706</v>
      </c>
      <c r="K115" s="378" t="s">
        <v>2707</v>
      </c>
      <c r="L115" s="1" t="s">
        <v>1875</v>
      </c>
      <c r="M115" s="397"/>
      <c r="N115" s="482">
        <v>1015188.4600000001</v>
      </c>
      <c r="O115" s="482">
        <v>1178000</v>
      </c>
      <c r="P115" s="493">
        <v>1178000</v>
      </c>
      <c r="Q115" s="482">
        <v>1214000</v>
      </c>
      <c r="R115" s="489"/>
      <c r="S115" s="491"/>
      <c r="T115" s="199">
        <f t="shared" si="18"/>
        <v>198811.53999999992</v>
      </c>
      <c r="U115" s="61">
        <f t="shared" si="19"/>
        <v>0.19583707639860279</v>
      </c>
      <c r="V115" s="199">
        <f t="shared" si="17"/>
        <v>36000</v>
      </c>
      <c r="W115" s="61">
        <f t="shared" si="20"/>
        <v>3.0560271646859084E-2</v>
      </c>
      <c r="X115" s="199">
        <f t="shared" si="21"/>
        <v>36000</v>
      </c>
      <c r="Y115" s="61">
        <f t="shared" si="22"/>
        <v>3.0560271646859084E-2</v>
      </c>
      <c r="AA115" s="55"/>
      <c r="AB115" s="363"/>
      <c r="AC115" s="55"/>
      <c r="AD115" s="55"/>
      <c r="AE115" s="55"/>
      <c r="AF115" s="55"/>
      <c r="AG115" s="55"/>
      <c r="AH115" s="55"/>
      <c r="AI115" s="55"/>
      <c r="AJ115" s="55"/>
      <c r="AK115" s="55"/>
    </row>
    <row r="116" spans="1:37" ht="21">
      <c r="A116" s="407" t="s">
        <v>1201</v>
      </c>
      <c r="B116" s="408" t="s">
        <v>2697</v>
      </c>
      <c r="C116" s="409" t="s">
        <v>3015</v>
      </c>
      <c r="D116" s="409" t="s">
        <v>3011</v>
      </c>
      <c r="E116" s="375" t="s">
        <v>1203</v>
      </c>
      <c r="F116" s="375" t="s">
        <v>1202</v>
      </c>
      <c r="G116" s="376"/>
      <c r="H116" s="376"/>
      <c r="I116" s="417"/>
      <c r="J116" s="377"/>
      <c r="K116" s="378"/>
      <c r="L116" s="397"/>
      <c r="M116" s="397"/>
      <c r="N116" s="482">
        <v>0</v>
      </c>
      <c r="O116" s="482">
        <v>0</v>
      </c>
      <c r="P116" s="493">
        <v>0</v>
      </c>
      <c r="Q116" s="482">
        <v>0</v>
      </c>
      <c r="R116" s="482"/>
      <c r="S116" s="479"/>
      <c r="T116" s="199">
        <f t="shared" si="18"/>
        <v>0</v>
      </c>
      <c r="U116" s="61" t="str">
        <f t="shared" si="19"/>
        <v/>
      </c>
      <c r="V116" s="199">
        <f t="shared" si="17"/>
        <v>0</v>
      </c>
      <c r="W116" s="61" t="str">
        <f t="shared" si="20"/>
        <v/>
      </c>
      <c r="X116" s="199">
        <f t="shared" si="21"/>
        <v>0</v>
      </c>
      <c r="Y116" s="61" t="str">
        <f t="shared" si="22"/>
        <v/>
      </c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</row>
    <row r="117" spans="1:37">
      <c r="A117" s="398" t="s">
        <v>1204</v>
      </c>
      <c r="B117" s="415" t="s">
        <v>2697</v>
      </c>
      <c r="C117" s="416" t="s">
        <v>3015</v>
      </c>
      <c r="D117" s="416" t="s">
        <v>3009</v>
      </c>
      <c r="E117" s="379" t="s">
        <v>1203</v>
      </c>
      <c r="F117" s="379" t="s">
        <v>1202</v>
      </c>
      <c r="G117" s="376" t="s">
        <v>867</v>
      </c>
      <c r="H117" s="376" t="s">
        <v>3277</v>
      </c>
      <c r="I117" s="417" t="s">
        <v>1205</v>
      </c>
      <c r="J117" s="377" t="s">
        <v>2706</v>
      </c>
      <c r="K117" s="378" t="s">
        <v>2707</v>
      </c>
      <c r="L117" s="1" t="s">
        <v>1875</v>
      </c>
      <c r="M117" s="397"/>
      <c r="N117" s="482">
        <v>1801551.9000000001</v>
      </c>
      <c r="O117" s="482">
        <v>1406000</v>
      </c>
      <c r="P117" s="493">
        <v>1810000</v>
      </c>
      <c r="Q117" s="482">
        <v>1810000</v>
      </c>
      <c r="R117" s="482"/>
      <c r="S117" s="479"/>
      <c r="T117" s="199">
        <f t="shared" si="18"/>
        <v>8448.0999999998603</v>
      </c>
      <c r="U117" s="61">
        <f t="shared" si="19"/>
        <v>4.6893458911729715E-3</v>
      </c>
      <c r="V117" s="199">
        <f t="shared" si="17"/>
        <v>404000</v>
      </c>
      <c r="W117" s="61">
        <f t="shared" si="20"/>
        <v>0.28733997155049784</v>
      </c>
      <c r="X117" s="199">
        <f t="shared" si="21"/>
        <v>0</v>
      </c>
      <c r="Y117" s="61">
        <f t="shared" si="22"/>
        <v>0</v>
      </c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</row>
    <row r="118" spans="1:37" ht="21">
      <c r="A118" s="407" t="s">
        <v>1206</v>
      </c>
      <c r="B118" s="408" t="s">
        <v>2697</v>
      </c>
      <c r="C118" s="409" t="s">
        <v>3016</v>
      </c>
      <c r="D118" s="409" t="s">
        <v>3011</v>
      </c>
      <c r="E118" s="375" t="s">
        <v>1207</v>
      </c>
      <c r="F118" s="375" t="s">
        <v>1207</v>
      </c>
      <c r="G118" s="376"/>
      <c r="H118" s="376"/>
      <c r="I118" s="417"/>
      <c r="J118" s="377"/>
      <c r="K118" s="378"/>
      <c r="L118" s="397"/>
      <c r="M118" s="397"/>
      <c r="N118" s="482">
        <v>0</v>
      </c>
      <c r="O118" s="482">
        <v>0</v>
      </c>
      <c r="P118" s="493">
        <v>0</v>
      </c>
      <c r="Q118" s="482">
        <v>0</v>
      </c>
      <c r="R118" s="482"/>
      <c r="S118" s="479"/>
      <c r="T118" s="199">
        <f t="shared" ref="T118:T119" si="25">IF(N118="","",Q118-N118)</f>
        <v>0</v>
      </c>
      <c r="U118" s="61" t="str">
        <f t="shared" ref="U118:U119" si="26">IF(N118=0,"",T118/N118)</f>
        <v/>
      </c>
      <c r="V118" s="199">
        <f t="shared" si="17"/>
        <v>0</v>
      </c>
      <c r="W118" s="61" t="str">
        <f t="shared" ref="W118:W119" si="27">IF(O118=0,"",V118/O118)</f>
        <v/>
      </c>
      <c r="X118" s="199">
        <f t="shared" ref="X118:X119" si="28">IF(P118="","",Q118-P118)</f>
        <v>0</v>
      </c>
      <c r="Y118" s="61" t="str">
        <f t="shared" ref="Y118:Y119" si="29">IF(P118=0,"",X118/P118)</f>
        <v/>
      </c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</row>
    <row r="119" spans="1:37">
      <c r="A119" s="398" t="s">
        <v>1208</v>
      </c>
      <c r="B119" s="415" t="s">
        <v>2697</v>
      </c>
      <c r="C119" s="416" t="s">
        <v>3016</v>
      </c>
      <c r="D119" s="416" t="s">
        <v>3009</v>
      </c>
      <c r="E119" s="379" t="s">
        <v>1207</v>
      </c>
      <c r="F119" s="379" t="s">
        <v>1207</v>
      </c>
      <c r="G119" s="376" t="s">
        <v>867</v>
      </c>
      <c r="H119" s="376" t="s">
        <v>3277</v>
      </c>
      <c r="I119" s="417" t="s">
        <v>1205</v>
      </c>
      <c r="J119" s="377" t="s">
        <v>2706</v>
      </c>
      <c r="K119" s="378" t="s">
        <v>2707</v>
      </c>
      <c r="L119" s="1" t="s">
        <v>1875</v>
      </c>
      <c r="M119" s="397"/>
      <c r="N119" s="482">
        <v>38950.839999999997</v>
      </c>
      <c r="O119" s="482">
        <v>51000</v>
      </c>
      <c r="P119" s="493">
        <v>39000</v>
      </c>
      <c r="Q119" s="482">
        <v>40000</v>
      </c>
      <c r="R119" s="482"/>
      <c r="S119" s="479"/>
      <c r="T119" s="199">
        <f t="shared" si="25"/>
        <v>1049.1600000000035</v>
      </c>
      <c r="U119" s="61">
        <f t="shared" si="26"/>
        <v>2.6935490993262368E-2</v>
      </c>
      <c r="V119" s="199">
        <f t="shared" si="17"/>
        <v>-11000</v>
      </c>
      <c r="W119" s="61">
        <f t="shared" si="27"/>
        <v>-0.21568627450980393</v>
      </c>
      <c r="X119" s="199">
        <f t="shared" si="28"/>
        <v>1000</v>
      </c>
      <c r="Y119" s="61">
        <f t="shared" si="29"/>
        <v>2.564102564102564E-2</v>
      </c>
      <c r="AA119" s="55"/>
      <c r="AB119" s="363"/>
      <c r="AC119" s="55"/>
      <c r="AD119" s="55"/>
      <c r="AE119" s="55"/>
      <c r="AF119" s="55"/>
      <c r="AG119" s="55"/>
      <c r="AH119" s="55"/>
      <c r="AI119" s="55"/>
      <c r="AJ119" s="55"/>
      <c r="AK119" s="55"/>
    </row>
    <row r="120" spans="1:37" ht="21">
      <c r="A120" s="432" t="s">
        <v>4725</v>
      </c>
      <c r="B120" s="408" t="s">
        <v>2697</v>
      </c>
      <c r="C120" s="409" t="s">
        <v>1180</v>
      </c>
      <c r="D120" s="409" t="s">
        <v>3011</v>
      </c>
      <c r="E120" s="375" t="s">
        <v>4726</v>
      </c>
      <c r="F120" s="375" t="s">
        <v>4727</v>
      </c>
      <c r="G120" s="376"/>
      <c r="H120" s="376"/>
      <c r="I120" s="417"/>
      <c r="J120" s="377"/>
      <c r="K120" s="374"/>
      <c r="L120" s="397"/>
      <c r="M120" s="397"/>
      <c r="N120" s="482">
        <v>0</v>
      </c>
      <c r="O120" s="482">
        <v>0</v>
      </c>
      <c r="P120" s="493">
        <v>0</v>
      </c>
      <c r="Q120" s="482">
        <v>0</v>
      </c>
      <c r="R120" s="482"/>
      <c r="S120" s="479"/>
      <c r="T120" s="199">
        <f t="shared" si="18"/>
        <v>0</v>
      </c>
      <c r="U120" s="61" t="str">
        <f t="shared" si="19"/>
        <v/>
      </c>
      <c r="V120" s="199">
        <f t="shared" si="17"/>
        <v>0</v>
      </c>
      <c r="W120" s="61" t="str">
        <f t="shared" si="20"/>
        <v/>
      </c>
      <c r="X120" s="199">
        <f t="shared" si="21"/>
        <v>0</v>
      </c>
      <c r="Y120" s="61" t="str">
        <f t="shared" si="22"/>
        <v/>
      </c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</row>
    <row r="121" spans="1:37">
      <c r="A121" s="433" t="s">
        <v>4728</v>
      </c>
      <c r="B121" s="415" t="s">
        <v>2697</v>
      </c>
      <c r="C121" s="416" t="s">
        <v>1180</v>
      </c>
      <c r="D121" s="416" t="s">
        <v>3009</v>
      </c>
      <c r="E121" s="379" t="s">
        <v>4726</v>
      </c>
      <c r="F121" s="379" t="s">
        <v>4727</v>
      </c>
      <c r="G121" s="376" t="s">
        <v>871</v>
      </c>
      <c r="H121" s="376" t="s">
        <v>3276</v>
      </c>
      <c r="I121" s="417" t="s">
        <v>1881</v>
      </c>
      <c r="J121" s="377" t="s">
        <v>2706</v>
      </c>
      <c r="K121" s="374" t="s">
        <v>2707</v>
      </c>
      <c r="L121" s="1" t="s">
        <v>1875</v>
      </c>
      <c r="M121" s="397"/>
      <c r="N121" s="482">
        <v>1000294.5</v>
      </c>
      <c r="O121" s="482">
        <v>1009000</v>
      </c>
      <c r="P121" s="493">
        <v>836000</v>
      </c>
      <c r="Q121" s="482">
        <v>860000</v>
      </c>
      <c r="R121" s="482"/>
      <c r="S121" s="479"/>
      <c r="T121" s="199">
        <f t="shared" si="18"/>
        <v>-140294.5</v>
      </c>
      <c r="U121" s="61">
        <f t="shared" si="19"/>
        <v>-0.14025319543394471</v>
      </c>
      <c r="V121" s="199">
        <f t="shared" si="17"/>
        <v>-149000</v>
      </c>
      <c r="W121" s="61">
        <f t="shared" si="20"/>
        <v>-0.14767096134786917</v>
      </c>
      <c r="X121" s="199">
        <f t="shared" si="21"/>
        <v>24000</v>
      </c>
      <c r="Y121" s="61">
        <f t="shared" si="22"/>
        <v>2.8708133971291867E-2</v>
      </c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</row>
    <row r="122" spans="1:37" ht="21">
      <c r="A122" s="407" t="s">
        <v>1209</v>
      </c>
      <c r="B122" s="408" t="s">
        <v>2697</v>
      </c>
      <c r="C122" s="409" t="s">
        <v>3017</v>
      </c>
      <c r="D122" s="409" t="s">
        <v>3011</v>
      </c>
      <c r="E122" s="375" t="s">
        <v>1211</v>
      </c>
      <c r="F122" s="375" t="s">
        <v>1210</v>
      </c>
      <c r="G122" s="376"/>
      <c r="H122" s="376"/>
      <c r="I122" s="417"/>
      <c r="J122" s="377"/>
      <c r="K122" s="378"/>
      <c r="L122" s="397"/>
      <c r="M122" s="397"/>
      <c r="N122" s="482">
        <v>0</v>
      </c>
      <c r="O122" s="482">
        <v>0</v>
      </c>
      <c r="P122" s="493">
        <v>0</v>
      </c>
      <c r="Q122" s="482">
        <v>0</v>
      </c>
      <c r="R122" s="482"/>
      <c r="S122" s="479"/>
      <c r="T122" s="199">
        <f t="shared" si="18"/>
        <v>0</v>
      </c>
      <c r="U122" s="61" t="str">
        <f t="shared" si="19"/>
        <v/>
      </c>
      <c r="V122" s="199">
        <f t="shared" si="17"/>
        <v>0</v>
      </c>
      <c r="W122" s="61" t="str">
        <f t="shared" si="20"/>
        <v/>
      </c>
      <c r="X122" s="199">
        <f t="shared" si="21"/>
        <v>0</v>
      </c>
      <c r="Y122" s="61" t="str">
        <f t="shared" si="22"/>
        <v/>
      </c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</row>
    <row r="123" spans="1:37">
      <c r="A123" s="398" t="s">
        <v>1212</v>
      </c>
      <c r="B123" s="415" t="s">
        <v>2697</v>
      </c>
      <c r="C123" s="416" t="s">
        <v>3017</v>
      </c>
      <c r="D123" s="416" t="s">
        <v>3009</v>
      </c>
      <c r="E123" s="379" t="s">
        <v>1211</v>
      </c>
      <c r="F123" s="379" t="s">
        <v>1210</v>
      </c>
      <c r="G123" s="376" t="s">
        <v>871</v>
      </c>
      <c r="H123" s="376" t="s">
        <v>3276</v>
      </c>
      <c r="I123" s="417" t="s">
        <v>1881</v>
      </c>
      <c r="J123" s="377" t="s">
        <v>2706</v>
      </c>
      <c r="K123" s="378" t="s">
        <v>2707</v>
      </c>
      <c r="L123" s="1" t="s">
        <v>1875</v>
      </c>
      <c r="M123" s="397"/>
      <c r="N123" s="482">
        <v>6115.97</v>
      </c>
      <c r="O123" s="482">
        <v>6000</v>
      </c>
      <c r="P123" s="493">
        <v>6000</v>
      </c>
      <c r="Q123" s="482">
        <v>6000</v>
      </c>
      <c r="R123" s="482"/>
      <c r="S123" s="479"/>
      <c r="T123" s="199">
        <f t="shared" si="18"/>
        <v>-115.97000000000025</v>
      </c>
      <c r="U123" s="61">
        <f t="shared" si="19"/>
        <v>-1.8961832710101628E-2</v>
      </c>
      <c r="V123" s="199">
        <f t="shared" si="17"/>
        <v>0</v>
      </c>
      <c r="W123" s="61">
        <f t="shared" si="20"/>
        <v>0</v>
      </c>
      <c r="X123" s="199">
        <f t="shared" si="21"/>
        <v>0</v>
      </c>
      <c r="Y123" s="61">
        <f t="shared" si="22"/>
        <v>0</v>
      </c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</row>
    <row r="124" spans="1:37" ht="21">
      <c r="A124" s="407" t="s">
        <v>1213</v>
      </c>
      <c r="B124" s="408" t="s">
        <v>2697</v>
      </c>
      <c r="C124" s="409" t="s">
        <v>3020</v>
      </c>
      <c r="D124" s="409" t="s">
        <v>3011</v>
      </c>
      <c r="E124" s="375" t="s">
        <v>1882</v>
      </c>
      <c r="F124" s="375" t="s">
        <v>1214</v>
      </c>
      <c r="G124" s="376"/>
      <c r="H124" s="376"/>
      <c r="I124" s="417"/>
      <c r="J124" s="377"/>
      <c r="K124" s="378"/>
      <c r="L124" s="397"/>
      <c r="M124" s="397"/>
      <c r="N124" s="482">
        <v>0</v>
      </c>
      <c r="O124" s="482">
        <v>0</v>
      </c>
      <c r="P124" s="493">
        <v>0</v>
      </c>
      <c r="Q124" s="482">
        <v>0</v>
      </c>
      <c r="R124" s="482"/>
      <c r="S124" s="479"/>
      <c r="T124" s="199">
        <f t="shared" si="18"/>
        <v>0</v>
      </c>
      <c r="U124" s="61" t="str">
        <f t="shared" si="19"/>
        <v/>
      </c>
      <c r="V124" s="199">
        <f t="shared" si="17"/>
        <v>0</v>
      </c>
      <c r="W124" s="61" t="str">
        <f t="shared" si="20"/>
        <v/>
      </c>
      <c r="X124" s="199">
        <f t="shared" si="21"/>
        <v>0</v>
      </c>
      <c r="Y124" s="61" t="str">
        <f t="shared" si="22"/>
        <v/>
      </c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</row>
    <row r="125" spans="1:37">
      <c r="A125" s="398" t="s">
        <v>1883</v>
      </c>
      <c r="B125" s="415" t="s">
        <v>2697</v>
      </c>
      <c r="C125" s="416" t="s">
        <v>3020</v>
      </c>
      <c r="D125" s="416" t="s">
        <v>3009</v>
      </c>
      <c r="E125" s="379" t="s">
        <v>1882</v>
      </c>
      <c r="F125" s="379" t="s">
        <v>1214</v>
      </c>
      <c r="G125" s="376" t="s">
        <v>871</v>
      </c>
      <c r="H125" s="376" t="s">
        <v>3276</v>
      </c>
      <c r="I125" s="417" t="s">
        <v>1881</v>
      </c>
      <c r="J125" s="377" t="s">
        <v>2706</v>
      </c>
      <c r="K125" s="378" t="s">
        <v>2707</v>
      </c>
      <c r="L125" s="1" t="s">
        <v>1875</v>
      </c>
      <c r="M125" s="397"/>
      <c r="N125" s="482">
        <v>91574.22</v>
      </c>
      <c r="O125" s="482">
        <v>124000</v>
      </c>
      <c r="P125" s="493">
        <v>92000</v>
      </c>
      <c r="Q125" s="482">
        <v>93000</v>
      </c>
      <c r="R125" s="482"/>
      <c r="S125" s="479"/>
      <c r="T125" s="199">
        <f t="shared" si="18"/>
        <v>1425.7799999999988</v>
      </c>
      <c r="U125" s="61">
        <f t="shared" si="19"/>
        <v>1.556966578585107E-2</v>
      </c>
      <c r="V125" s="199">
        <f t="shared" si="17"/>
        <v>-31000</v>
      </c>
      <c r="W125" s="61">
        <f t="shared" si="20"/>
        <v>-0.25</v>
      </c>
      <c r="X125" s="199">
        <f t="shared" si="21"/>
        <v>1000</v>
      </c>
      <c r="Y125" s="61">
        <f t="shared" si="22"/>
        <v>1.0869565217391304E-2</v>
      </c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</row>
    <row r="126" spans="1:37" ht="21">
      <c r="A126" s="407" t="s">
        <v>1884</v>
      </c>
      <c r="B126" s="408" t="s">
        <v>2697</v>
      </c>
      <c r="C126" s="409" t="s">
        <v>2008</v>
      </c>
      <c r="D126" s="409" t="s">
        <v>3011</v>
      </c>
      <c r="E126" s="375" t="s">
        <v>1886</v>
      </c>
      <c r="F126" s="375" t="s">
        <v>1885</v>
      </c>
      <c r="G126" s="376"/>
      <c r="H126" s="376"/>
      <c r="I126" s="417"/>
      <c r="J126" s="377"/>
      <c r="K126" s="378"/>
      <c r="L126" s="397"/>
      <c r="M126" s="397"/>
      <c r="N126" s="482">
        <v>0</v>
      </c>
      <c r="O126" s="482">
        <v>0</v>
      </c>
      <c r="P126" s="493">
        <v>0</v>
      </c>
      <c r="Q126" s="482">
        <v>0</v>
      </c>
      <c r="R126" s="482"/>
      <c r="S126" s="479"/>
      <c r="T126" s="199">
        <f t="shared" si="18"/>
        <v>0</v>
      </c>
      <c r="U126" s="61" t="str">
        <f t="shared" si="19"/>
        <v/>
      </c>
      <c r="V126" s="199">
        <f t="shared" si="17"/>
        <v>0</v>
      </c>
      <c r="W126" s="61" t="str">
        <f t="shared" si="20"/>
        <v/>
      </c>
      <c r="X126" s="199">
        <f t="shared" si="21"/>
        <v>0</v>
      </c>
      <c r="Y126" s="61" t="str">
        <f t="shared" si="22"/>
        <v/>
      </c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</row>
    <row r="127" spans="1:37">
      <c r="A127" s="398" t="s">
        <v>1887</v>
      </c>
      <c r="B127" s="415" t="s">
        <v>2697</v>
      </c>
      <c r="C127" s="416" t="s">
        <v>2008</v>
      </c>
      <c r="D127" s="416" t="s">
        <v>3009</v>
      </c>
      <c r="E127" s="379" t="s">
        <v>1886</v>
      </c>
      <c r="F127" s="379" t="s">
        <v>1885</v>
      </c>
      <c r="G127" s="376" t="s">
        <v>871</v>
      </c>
      <c r="H127" s="376" t="s">
        <v>3276</v>
      </c>
      <c r="I127" s="417" t="s">
        <v>1881</v>
      </c>
      <c r="J127" s="377" t="s">
        <v>2706</v>
      </c>
      <c r="K127" s="378" t="s">
        <v>2707</v>
      </c>
      <c r="L127" s="1" t="s">
        <v>1875</v>
      </c>
      <c r="M127" s="397"/>
      <c r="N127" s="482">
        <v>33394.009999999995</v>
      </c>
      <c r="O127" s="482">
        <v>51000</v>
      </c>
      <c r="P127" s="493">
        <v>61680</v>
      </c>
      <c r="Q127" s="482">
        <v>62000</v>
      </c>
      <c r="R127" s="482"/>
      <c r="S127" s="479"/>
      <c r="T127" s="199">
        <f t="shared" si="18"/>
        <v>28605.990000000005</v>
      </c>
      <c r="U127" s="61">
        <f t="shared" si="19"/>
        <v>0.85662039389698963</v>
      </c>
      <c r="V127" s="199">
        <f t="shared" si="17"/>
        <v>11000</v>
      </c>
      <c r="W127" s="61">
        <f t="shared" si="20"/>
        <v>0.21568627450980393</v>
      </c>
      <c r="X127" s="199">
        <f t="shared" si="21"/>
        <v>320</v>
      </c>
      <c r="Y127" s="61">
        <f t="shared" si="22"/>
        <v>5.1880674448767832E-3</v>
      </c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</row>
    <row r="128" spans="1:37" ht="21">
      <c r="A128" s="402" t="s">
        <v>1888</v>
      </c>
      <c r="B128" s="403" t="s">
        <v>1170</v>
      </c>
      <c r="C128" s="404" t="s">
        <v>3010</v>
      </c>
      <c r="D128" s="404" t="s">
        <v>3011</v>
      </c>
      <c r="E128" s="370" t="s">
        <v>4199</v>
      </c>
      <c r="F128" s="370" t="s">
        <v>5051</v>
      </c>
      <c r="G128" s="371"/>
      <c r="H128" s="371"/>
      <c r="I128" s="405"/>
      <c r="J128" s="372"/>
      <c r="K128" s="373"/>
      <c r="L128" s="406"/>
      <c r="M128" s="397"/>
      <c r="N128" s="483">
        <v>0</v>
      </c>
      <c r="O128" s="483">
        <v>0</v>
      </c>
      <c r="P128" s="494">
        <v>0</v>
      </c>
      <c r="Q128" s="483">
        <v>0</v>
      </c>
      <c r="R128" s="483"/>
      <c r="S128" s="478"/>
      <c r="T128" s="199">
        <f t="shared" si="18"/>
        <v>0</v>
      </c>
      <c r="U128" s="61" t="str">
        <f t="shared" si="19"/>
        <v/>
      </c>
      <c r="V128" s="199">
        <f t="shared" si="17"/>
        <v>0</v>
      </c>
      <c r="W128" s="61" t="str">
        <f t="shared" si="20"/>
        <v/>
      </c>
      <c r="X128" s="199">
        <f t="shared" si="21"/>
        <v>0</v>
      </c>
      <c r="Y128" s="61" t="str">
        <f t="shared" si="22"/>
        <v/>
      </c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</row>
    <row r="129" spans="1:37" ht="21">
      <c r="A129" s="407" t="s">
        <v>1889</v>
      </c>
      <c r="B129" s="408" t="s">
        <v>1170</v>
      </c>
      <c r="C129" s="409" t="s">
        <v>3012</v>
      </c>
      <c r="D129" s="409" t="s">
        <v>3011</v>
      </c>
      <c r="E129" s="375" t="s">
        <v>1891</v>
      </c>
      <c r="F129" s="375" t="s">
        <v>1890</v>
      </c>
      <c r="G129" s="376"/>
      <c r="H129" s="376"/>
      <c r="I129" s="417"/>
      <c r="J129" s="377"/>
      <c r="K129" s="378"/>
      <c r="L129" s="397"/>
      <c r="M129" s="397"/>
      <c r="N129" s="482">
        <v>0</v>
      </c>
      <c r="O129" s="482">
        <v>0</v>
      </c>
      <c r="P129" s="493">
        <v>0</v>
      </c>
      <c r="Q129" s="482">
        <v>0</v>
      </c>
      <c r="R129" s="482"/>
      <c r="S129" s="479"/>
      <c r="T129" s="199">
        <f t="shared" si="18"/>
        <v>0</v>
      </c>
      <c r="U129" s="61" t="str">
        <f t="shared" si="19"/>
        <v/>
      </c>
      <c r="V129" s="199">
        <f t="shared" si="17"/>
        <v>0</v>
      </c>
      <c r="W129" s="61" t="str">
        <f t="shared" si="20"/>
        <v/>
      </c>
      <c r="X129" s="199">
        <f t="shared" si="21"/>
        <v>0</v>
      </c>
      <c r="Y129" s="61" t="str">
        <f t="shared" si="22"/>
        <v/>
      </c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</row>
    <row r="130" spans="1:37" ht="21">
      <c r="A130" s="398" t="s">
        <v>1892</v>
      </c>
      <c r="B130" s="415" t="s">
        <v>1170</v>
      </c>
      <c r="C130" s="416" t="s">
        <v>3012</v>
      </c>
      <c r="D130" s="416" t="s">
        <v>3009</v>
      </c>
      <c r="E130" s="379" t="s">
        <v>1894</v>
      </c>
      <c r="F130" s="379" t="s">
        <v>1893</v>
      </c>
      <c r="G130" s="376" t="s">
        <v>1639</v>
      </c>
      <c r="H130" s="376" t="s">
        <v>1895</v>
      </c>
      <c r="I130" s="417" t="s">
        <v>3278</v>
      </c>
      <c r="J130" s="377" t="s">
        <v>2002</v>
      </c>
      <c r="K130" s="378" t="s">
        <v>3401</v>
      </c>
      <c r="L130" s="401" t="s">
        <v>1896</v>
      </c>
      <c r="M130" s="397"/>
      <c r="N130" s="482">
        <v>41300008.059999995</v>
      </c>
      <c r="O130" s="482">
        <v>40712000</v>
      </c>
      <c r="P130" s="493">
        <v>44181484</v>
      </c>
      <c r="Q130" s="482">
        <v>41244000</v>
      </c>
      <c r="R130" s="482"/>
      <c r="S130" s="479"/>
      <c r="T130" s="199">
        <f t="shared" si="18"/>
        <v>-56008.059999994934</v>
      </c>
      <c r="U130" s="61">
        <f t="shared" si="19"/>
        <v>-1.356127096116478E-3</v>
      </c>
      <c r="V130" s="199">
        <f t="shared" si="17"/>
        <v>532000</v>
      </c>
      <c r="W130" s="61">
        <f t="shared" si="20"/>
        <v>1.3067400275103164E-2</v>
      </c>
      <c r="X130" s="199">
        <f t="shared" si="21"/>
        <v>-2937484</v>
      </c>
      <c r="Y130" s="61">
        <f t="shared" si="22"/>
        <v>-6.6486766266158015E-2</v>
      </c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</row>
    <row r="131" spans="1:37" ht="21">
      <c r="A131" s="398" t="s">
        <v>1898</v>
      </c>
      <c r="B131" s="415" t="s">
        <v>1170</v>
      </c>
      <c r="C131" s="416" t="s">
        <v>3012</v>
      </c>
      <c r="D131" s="416" t="s">
        <v>3019</v>
      </c>
      <c r="E131" s="379" t="s">
        <v>1900</v>
      </c>
      <c r="F131" s="379" t="s">
        <v>1899</v>
      </c>
      <c r="G131" s="376" t="s">
        <v>1639</v>
      </c>
      <c r="H131" s="376" t="s">
        <v>1895</v>
      </c>
      <c r="I131" s="417" t="s">
        <v>3278</v>
      </c>
      <c r="J131" s="377" t="s">
        <v>2002</v>
      </c>
      <c r="K131" s="378" t="s">
        <v>3401</v>
      </c>
      <c r="L131" s="401" t="s">
        <v>1896</v>
      </c>
      <c r="M131" s="397"/>
      <c r="N131" s="482">
        <v>4129464.05</v>
      </c>
      <c r="O131" s="482">
        <v>4173000</v>
      </c>
      <c r="P131" s="493">
        <v>4612000</v>
      </c>
      <c r="Q131" s="482">
        <v>4612000</v>
      </c>
      <c r="R131" s="482"/>
      <c r="S131" s="479"/>
      <c r="T131" s="199">
        <f t="shared" si="18"/>
        <v>482535.95000000019</v>
      </c>
      <c r="U131" s="61">
        <f t="shared" si="19"/>
        <v>0.11685195564300897</v>
      </c>
      <c r="V131" s="199">
        <f t="shared" si="17"/>
        <v>439000</v>
      </c>
      <c r="W131" s="61">
        <f t="shared" si="20"/>
        <v>0.10520009585430146</v>
      </c>
      <c r="X131" s="199">
        <f t="shared" si="21"/>
        <v>0</v>
      </c>
      <c r="Y131" s="61">
        <f t="shared" si="22"/>
        <v>0</v>
      </c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</row>
    <row r="132" spans="1:37" ht="31.5">
      <c r="A132" s="398" t="s">
        <v>1901</v>
      </c>
      <c r="B132" s="415" t="s">
        <v>1170</v>
      </c>
      <c r="C132" s="416" t="s">
        <v>3012</v>
      </c>
      <c r="D132" s="416" t="s">
        <v>2485</v>
      </c>
      <c r="E132" s="379" t="s">
        <v>1903</v>
      </c>
      <c r="F132" s="379" t="s">
        <v>1902</v>
      </c>
      <c r="G132" s="376" t="s">
        <v>1639</v>
      </c>
      <c r="H132" s="376" t="s">
        <v>1895</v>
      </c>
      <c r="I132" s="417" t="s">
        <v>3278</v>
      </c>
      <c r="J132" s="377" t="s">
        <v>2002</v>
      </c>
      <c r="K132" s="378" t="s">
        <v>3401</v>
      </c>
      <c r="L132" s="401" t="s">
        <v>1896</v>
      </c>
      <c r="M132" s="397"/>
      <c r="N132" s="482">
        <v>139351.39000000001</v>
      </c>
      <c r="O132" s="482">
        <v>142000</v>
      </c>
      <c r="P132" s="493">
        <v>139000</v>
      </c>
      <c r="Q132" s="482">
        <v>139000</v>
      </c>
      <c r="R132" s="482"/>
      <c r="S132" s="479"/>
      <c r="T132" s="199">
        <f t="shared" si="18"/>
        <v>-351.39000000001397</v>
      </c>
      <c r="U132" s="61">
        <f t="shared" si="19"/>
        <v>-2.5216110151467736E-3</v>
      </c>
      <c r="V132" s="199">
        <f t="shared" si="17"/>
        <v>-3000</v>
      </c>
      <c r="W132" s="61">
        <f t="shared" si="20"/>
        <v>-2.1126760563380281E-2</v>
      </c>
      <c r="X132" s="199">
        <f t="shared" si="21"/>
        <v>0</v>
      </c>
      <c r="Y132" s="61">
        <f t="shared" si="22"/>
        <v>0</v>
      </c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</row>
    <row r="133" spans="1:37" ht="21">
      <c r="A133" s="407" t="s">
        <v>1904</v>
      </c>
      <c r="B133" s="408" t="s">
        <v>1170</v>
      </c>
      <c r="C133" s="409" t="s">
        <v>3013</v>
      </c>
      <c r="D133" s="409" t="s">
        <v>3011</v>
      </c>
      <c r="E133" s="375" t="s">
        <v>1905</v>
      </c>
      <c r="F133" s="375" t="s">
        <v>5052</v>
      </c>
      <c r="G133" s="376"/>
      <c r="H133" s="376"/>
      <c r="I133" s="417"/>
      <c r="J133" s="377"/>
      <c r="K133" s="378"/>
      <c r="L133" s="397"/>
      <c r="M133" s="397"/>
      <c r="N133" s="482">
        <v>0</v>
      </c>
      <c r="O133" s="482">
        <v>0</v>
      </c>
      <c r="P133" s="493">
        <v>0</v>
      </c>
      <c r="Q133" s="482">
        <v>0</v>
      </c>
      <c r="R133" s="482"/>
      <c r="S133" s="479"/>
      <c r="T133" s="199">
        <f t="shared" si="18"/>
        <v>0</v>
      </c>
      <c r="U133" s="61" t="str">
        <f t="shared" si="19"/>
        <v/>
      </c>
      <c r="V133" s="199">
        <f t="shared" si="17"/>
        <v>0</v>
      </c>
      <c r="W133" s="61" t="str">
        <f t="shared" si="20"/>
        <v/>
      </c>
      <c r="X133" s="199">
        <f t="shared" si="21"/>
        <v>0</v>
      </c>
      <c r="Y133" s="61" t="str">
        <f t="shared" si="22"/>
        <v/>
      </c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</row>
    <row r="134" spans="1:37" ht="21">
      <c r="A134" s="398" t="s">
        <v>1906</v>
      </c>
      <c r="B134" s="415" t="s">
        <v>1170</v>
      </c>
      <c r="C134" s="416" t="s">
        <v>3013</v>
      </c>
      <c r="D134" s="416" t="s">
        <v>3009</v>
      </c>
      <c r="E134" s="379" t="s">
        <v>1907</v>
      </c>
      <c r="F134" s="379" t="s">
        <v>5053</v>
      </c>
      <c r="G134" s="376" t="s">
        <v>1641</v>
      </c>
      <c r="H134" s="376" t="s">
        <v>1908</v>
      </c>
      <c r="I134" s="434" t="s">
        <v>3279</v>
      </c>
      <c r="J134" s="377" t="s">
        <v>2002</v>
      </c>
      <c r="K134" s="378" t="s">
        <v>3401</v>
      </c>
      <c r="L134" s="401" t="s">
        <v>1896</v>
      </c>
      <c r="M134" s="397"/>
      <c r="N134" s="482">
        <v>10957342.539999999</v>
      </c>
      <c r="O134" s="482">
        <v>12114200</v>
      </c>
      <c r="P134" s="493">
        <v>11900000</v>
      </c>
      <c r="Q134" s="482">
        <v>12024000</v>
      </c>
      <c r="R134" s="482"/>
      <c r="S134" s="479"/>
      <c r="T134" s="199">
        <f t="shared" si="18"/>
        <v>1066657.4600000009</v>
      </c>
      <c r="U134" s="61">
        <f t="shared" si="19"/>
        <v>9.7346364422408668E-2</v>
      </c>
      <c r="V134" s="199">
        <f t="shared" si="17"/>
        <v>-90200</v>
      </c>
      <c r="W134" s="61">
        <f t="shared" si="20"/>
        <v>-7.4458073995806572E-3</v>
      </c>
      <c r="X134" s="199">
        <f t="shared" si="21"/>
        <v>124000</v>
      </c>
      <c r="Y134" s="61">
        <f t="shared" si="22"/>
        <v>1.0420168067226891E-2</v>
      </c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</row>
    <row r="135" spans="1:37" ht="21">
      <c r="A135" s="398" t="s">
        <v>1909</v>
      </c>
      <c r="B135" s="415" t="s">
        <v>1170</v>
      </c>
      <c r="C135" s="416" t="s">
        <v>3013</v>
      </c>
      <c r="D135" s="416" t="s">
        <v>3019</v>
      </c>
      <c r="E135" s="379" t="s">
        <v>1910</v>
      </c>
      <c r="F135" s="379" t="s">
        <v>5054</v>
      </c>
      <c r="G135" s="376" t="s">
        <v>1641</v>
      </c>
      <c r="H135" s="376" t="s">
        <v>1908</v>
      </c>
      <c r="I135" s="434" t="s">
        <v>3279</v>
      </c>
      <c r="J135" s="377" t="s">
        <v>2002</v>
      </c>
      <c r="K135" s="378" t="s">
        <v>3401</v>
      </c>
      <c r="L135" s="401" t="s">
        <v>1896</v>
      </c>
      <c r="M135" s="397"/>
      <c r="N135" s="482">
        <v>1032146</v>
      </c>
      <c r="O135" s="482">
        <v>1242000</v>
      </c>
      <c r="P135" s="493">
        <v>1124000</v>
      </c>
      <c r="Q135" s="482">
        <v>1124000</v>
      </c>
      <c r="R135" s="482"/>
      <c r="S135" s="479"/>
      <c r="T135" s="199">
        <f t="shared" si="18"/>
        <v>91854</v>
      </c>
      <c r="U135" s="61">
        <f t="shared" si="19"/>
        <v>8.89932238268617E-2</v>
      </c>
      <c r="V135" s="199">
        <f t="shared" si="17"/>
        <v>-118000</v>
      </c>
      <c r="W135" s="61">
        <f t="shared" si="20"/>
        <v>-9.5008051529790666E-2</v>
      </c>
      <c r="X135" s="199">
        <f t="shared" si="21"/>
        <v>0</v>
      </c>
      <c r="Y135" s="61">
        <f t="shared" si="22"/>
        <v>0</v>
      </c>
      <c r="AA135" s="55"/>
      <c r="AB135" s="363"/>
      <c r="AC135" s="55"/>
      <c r="AD135" s="55"/>
      <c r="AE135" s="55"/>
      <c r="AF135" s="55"/>
      <c r="AG135" s="55"/>
      <c r="AH135" s="55"/>
      <c r="AI135" s="55"/>
      <c r="AJ135" s="55"/>
      <c r="AK135" s="55"/>
    </row>
    <row r="136" spans="1:37" ht="31.5">
      <c r="A136" s="407" t="s">
        <v>2426</v>
      </c>
      <c r="B136" s="408" t="s">
        <v>1170</v>
      </c>
      <c r="C136" s="409" t="s">
        <v>3015</v>
      </c>
      <c r="D136" s="409" t="s">
        <v>3011</v>
      </c>
      <c r="E136" s="375" t="s">
        <v>2427</v>
      </c>
      <c r="F136" s="375" t="s">
        <v>5055</v>
      </c>
      <c r="G136" s="376"/>
      <c r="H136" s="376"/>
      <c r="I136" s="417"/>
      <c r="J136" s="377"/>
      <c r="K136" s="378"/>
      <c r="L136" s="397"/>
      <c r="M136" s="397"/>
      <c r="N136" s="482">
        <v>0</v>
      </c>
      <c r="O136" s="482">
        <v>0</v>
      </c>
      <c r="P136" s="493">
        <v>0</v>
      </c>
      <c r="Q136" s="482">
        <v>0</v>
      </c>
      <c r="R136" s="482"/>
      <c r="S136" s="479"/>
      <c r="T136" s="199">
        <f t="shared" si="18"/>
        <v>0</v>
      </c>
      <c r="U136" s="61" t="str">
        <f t="shared" si="19"/>
        <v/>
      </c>
      <c r="V136" s="199">
        <f t="shared" si="17"/>
        <v>0</v>
      </c>
      <c r="W136" s="61" t="str">
        <f t="shared" si="20"/>
        <v/>
      </c>
      <c r="X136" s="199">
        <f t="shared" si="21"/>
        <v>0</v>
      </c>
      <c r="Y136" s="61" t="str">
        <f t="shared" si="22"/>
        <v/>
      </c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</row>
    <row r="137" spans="1:37" ht="21">
      <c r="A137" s="398" t="s">
        <v>2428</v>
      </c>
      <c r="B137" s="415" t="s">
        <v>1170</v>
      </c>
      <c r="C137" s="416" t="s">
        <v>3015</v>
      </c>
      <c r="D137" s="416" t="s">
        <v>3009</v>
      </c>
      <c r="E137" s="379" t="s">
        <v>2429</v>
      </c>
      <c r="F137" s="379" t="s">
        <v>5056</v>
      </c>
      <c r="G137" s="376" t="s">
        <v>1643</v>
      </c>
      <c r="H137" s="376" t="s">
        <v>3280</v>
      </c>
      <c r="I137" s="417" t="s">
        <v>3281</v>
      </c>
      <c r="J137" s="377" t="s">
        <v>2002</v>
      </c>
      <c r="K137" s="378" t="s">
        <v>3401</v>
      </c>
      <c r="L137" s="401" t="s">
        <v>1896</v>
      </c>
      <c r="M137" s="397"/>
      <c r="N137" s="482">
        <v>7819775.4400000004</v>
      </c>
      <c r="O137" s="482">
        <v>7460000</v>
      </c>
      <c r="P137" s="493">
        <v>9113000</v>
      </c>
      <c r="Q137" s="482">
        <v>9113000</v>
      </c>
      <c r="R137" s="482"/>
      <c r="S137" s="479"/>
      <c r="T137" s="199">
        <f t="shared" si="18"/>
        <v>1293224.5599999996</v>
      </c>
      <c r="U137" s="61">
        <f t="shared" si="19"/>
        <v>0.16537873368905839</v>
      </c>
      <c r="V137" s="199">
        <f t="shared" si="17"/>
        <v>1653000</v>
      </c>
      <c r="W137" s="61">
        <f t="shared" si="20"/>
        <v>0.22158176943699731</v>
      </c>
      <c r="X137" s="199">
        <f t="shared" si="21"/>
        <v>0</v>
      </c>
      <c r="Y137" s="61">
        <f t="shared" si="22"/>
        <v>0</v>
      </c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</row>
    <row r="138" spans="1:37" ht="21">
      <c r="A138" s="398" t="s">
        <v>2430</v>
      </c>
      <c r="B138" s="415" t="s">
        <v>1170</v>
      </c>
      <c r="C138" s="416" t="s">
        <v>3015</v>
      </c>
      <c r="D138" s="416" t="s">
        <v>3019</v>
      </c>
      <c r="E138" s="379" t="s">
        <v>2431</v>
      </c>
      <c r="F138" s="379" t="s">
        <v>5729</v>
      </c>
      <c r="G138" s="376" t="s">
        <v>1643</v>
      </c>
      <c r="H138" s="376" t="s">
        <v>3280</v>
      </c>
      <c r="I138" s="417" t="s">
        <v>3281</v>
      </c>
      <c r="J138" s="377" t="s">
        <v>2002</v>
      </c>
      <c r="K138" s="378" t="s">
        <v>3401</v>
      </c>
      <c r="L138" s="401" t="s">
        <v>1896</v>
      </c>
      <c r="M138" s="397"/>
      <c r="N138" s="482">
        <v>809967.38</v>
      </c>
      <c r="O138" s="482">
        <v>765000</v>
      </c>
      <c r="P138" s="493">
        <v>956000</v>
      </c>
      <c r="Q138" s="482">
        <v>956000</v>
      </c>
      <c r="R138" s="482"/>
      <c r="S138" s="479"/>
      <c r="T138" s="199">
        <f t="shared" si="18"/>
        <v>146032.62</v>
      </c>
      <c r="U138" s="61">
        <f t="shared" si="19"/>
        <v>0.18029444593188432</v>
      </c>
      <c r="V138" s="199">
        <f t="shared" ref="V138:V202" si="30">IF(O138="","",Q138-O138)</f>
        <v>191000</v>
      </c>
      <c r="W138" s="61">
        <f t="shared" si="20"/>
        <v>0.24967320261437909</v>
      </c>
      <c r="X138" s="199">
        <f t="shared" si="21"/>
        <v>0</v>
      </c>
      <c r="Y138" s="61">
        <f t="shared" si="22"/>
        <v>0</v>
      </c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</row>
    <row r="139" spans="1:37" ht="31.5">
      <c r="A139" s="398" t="s">
        <v>2432</v>
      </c>
      <c r="B139" s="415" t="s">
        <v>1170</v>
      </c>
      <c r="C139" s="416" t="s">
        <v>3015</v>
      </c>
      <c r="D139" s="416" t="s">
        <v>2485</v>
      </c>
      <c r="E139" s="379" t="s">
        <v>2433</v>
      </c>
      <c r="F139" s="379" t="s">
        <v>5730</v>
      </c>
      <c r="G139" s="376" t="s">
        <v>1643</v>
      </c>
      <c r="H139" s="376" t="s">
        <v>3280</v>
      </c>
      <c r="I139" s="417" t="s">
        <v>3281</v>
      </c>
      <c r="J139" s="377" t="s">
        <v>2002</v>
      </c>
      <c r="K139" s="378" t="s">
        <v>3401</v>
      </c>
      <c r="L139" s="401" t="s">
        <v>1896</v>
      </c>
      <c r="M139" s="397"/>
      <c r="N139" s="482">
        <v>46244.87</v>
      </c>
      <c r="O139" s="482">
        <v>47000</v>
      </c>
      <c r="P139" s="493">
        <v>55000</v>
      </c>
      <c r="Q139" s="482">
        <v>55000</v>
      </c>
      <c r="R139" s="482"/>
      <c r="S139" s="479"/>
      <c r="T139" s="199">
        <f t="shared" si="18"/>
        <v>8755.1299999999974</v>
      </c>
      <c r="U139" s="61">
        <f t="shared" si="19"/>
        <v>0.18932110740066946</v>
      </c>
      <c r="V139" s="199">
        <f t="shared" si="30"/>
        <v>8000</v>
      </c>
      <c r="W139" s="61">
        <f t="shared" si="20"/>
        <v>0.1702127659574468</v>
      </c>
      <c r="X139" s="199">
        <f t="shared" si="21"/>
        <v>0</v>
      </c>
      <c r="Y139" s="61">
        <f t="shared" si="22"/>
        <v>0</v>
      </c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</row>
    <row r="140" spans="1:37" ht="21">
      <c r="A140" s="407" t="s">
        <v>2434</v>
      </c>
      <c r="B140" s="408" t="s">
        <v>1170</v>
      </c>
      <c r="C140" s="409" t="s">
        <v>3016</v>
      </c>
      <c r="D140" s="409" t="s">
        <v>3011</v>
      </c>
      <c r="E140" s="375" t="s">
        <v>2436</v>
      </c>
      <c r="F140" s="375" t="s">
        <v>2435</v>
      </c>
      <c r="G140" s="376"/>
      <c r="H140" s="376"/>
      <c r="I140" s="417"/>
      <c r="J140" s="377"/>
      <c r="K140" s="378"/>
      <c r="L140" s="397"/>
      <c r="M140" s="397"/>
      <c r="N140" s="482">
        <v>0</v>
      </c>
      <c r="O140" s="482">
        <v>0</v>
      </c>
      <c r="P140" s="493">
        <v>0</v>
      </c>
      <c r="Q140" s="482">
        <v>0</v>
      </c>
      <c r="R140" s="482"/>
      <c r="S140" s="479"/>
      <c r="T140" s="199">
        <f t="shared" si="18"/>
        <v>0</v>
      </c>
      <c r="U140" s="61" t="str">
        <f t="shared" si="19"/>
        <v/>
      </c>
      <c r="V140" s="199">
        <f t="shared" si="30"/>
        <v>0</v>
      </c>
      <c r="W140" s="61" t="str">
        <f t="shared" si="20"/>
        <v/>
      </c>
      <c r="X140" s="199">
        <f t="shared" si="21"/>
        <v>0</v>
      </c>
      <c r="Y140" s="61" t="str">
        <f t="shared" si="22"/>
        <v/>
      </c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</row>
    <row r="141" spans="1:37" ht="21">
      <c r="A141" s="398" t="s">
        <v>2437</v>
      </c>
      <c r="B141" s="415" t="s">
        <v>1170</v>
      </c>
      <c r="C141" s="416" t="s">
        <v>3016</v>
      </c>
      <c r="D141" s="416" t="s">
        <v>3009</v>
      </c>
      <c r="E141" s="379" t="s">
        <v>2439</v>
      </c>
      <c r="F141" s="379" t="s">
        <v>2438</v>
      </c>
      <c r="G141" s="376" t="s">
        <v>1643</v>
      </c>
      <c r="H141" s="376" t="s">
        <v>3280</v>
      </c>
      <c r="I141" s="417" t="s">
        <v>3281</v>
      </c>
      <c r="J141" s="377" t="s">
        <v>2002</v>
      </c>
      <c r="K141" s="378" t="s">
        <v>3401</v>
      </c>
      <c r="L141" s="401" t="s">
        <v>1896</v>
      </c>
      <c r="M141" s="397"/>
      <c r="N141" s="482">
        <v>16461</v>
      </c>
      <c r="O141" s="482">
        <v>50000</v>
      </c>
      <c r="P141" s="493">
        <v>0</v>
      </c>
      <c r="Q141" s="482">
        <v>17000</v>
      </c>
      <c r="R141" s="482"/>
      <c r="S141" s="479"/>
      <c r="T141" s="199">
        <f t="shared" si="18"/>
        <v>539</v>
      </c>
      <c r="U141" s="61">
        <f t="shared" si="19"/>
        <v>3.2744061721645103E-2</v>
      </c>
      <c r="V141" s="199">
        <f t="shared" si="30"/>
        <v>-33000</v>
      </c>
      <c r="W141" s="61">
        <f t="shared" si="20"/>
        <v>-0.66</v>
      </c>
      <c r="X141" s="199">
        <f t="shared" si="21"/>
        <v>17000</v>
      </c>
      <c r="Y141" s="61" t="str">
        <f t="shared" si="22"/>
        <v/>
      </c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</row>
    <row r="142" spans="1:37" ht="21">
      <c r="A142" s="398" t="s">
        <v>2440</v>
      </c>
      <c r="B142" s="415" t="s">
        <v>1170</v>
      </c>
      <c r="C142" s="416" t="s">
        <v>3016</v>
      </c>
      <c r="D142" s="416" t="s">
        <v>3019</v>
      </c>
      <c r="E142" s="379" t="s">
        <v>2442</v>
      </c>
      <c r="F142" s="379" t="s">
        <v>2441</v>
      </c>
      <c r="G142" s="376" t="s">
        <v>1643</v>
      </c>
      <c r="H142" s="376" t="s">
        <v>3280</v>
      </c>
      <c r="I142" s="417" t="s">
        <v>3281</v>
      </c>
      <c r="J142" s="377" t="s">
        <v>2002</v>
      </c>
      <c r="K142" s="378" t="s">
        <v>3401</v>
      </c>
      <c r="L142" s="401" t="s">
        <v>1896</v>
      </c>
      <c r="M142" s="397"/>
      <c r="N142" s="482">
        <v>0</v>
      </c>
      <c r="O142" s="482">
        <v>0</v>
      </c>
      <c r="P142" s="493">
        <v>0</v>
      </c>
      <c r="Q142" s="482">
        <v>0</v>
      </c>
      <c r="R142" s="482"/>
      <c r="S142" s="479"/>
      <c r="T142" s="199">
        <f t="shared" ref="T142:T216" si="31">IF(N142="","",Q142-N142)</f>
        <v>0</v>
      </c>
      <c r="U142" s="61" t="str">
        <f t="shared" ref="U142:U216" si="32">IF(N142=0,"",T142/N142)</f>
        <v/>
      </c>
      <c r="V142" s="199">
        <f t="shared" si="30"/>
        <v>0</v>
      </c>
      <c r="W142" s="61" t="str">
        <f t="shared" ref="W142:W216" si="33">IF(O142=0,"",V142/O142)</f>
        <v/>
      </c>
      <c r="X142" s="199">
        <f t="shared" ref="X142:X216" si="34">IF(P142="","",Q142-P142)</f>
        <v>0</v>
      </c>
      <c r="Y142" s="61" t="str">
        <f t="shared" ref="Y142:Y216" si="35">IF(P142=0,"",X142/P142)</f>
        <v/>
      </c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</row>
    <row r="143" spans="1:37" ht="31.5">
      <c r="A143" s="398" t="s">
        <v>2443</v>
      </c>
      <c r="B143" s="415" t="s">
        <v>1170</v>
      </c>
      <c r="C143" s="416" t="s">
        <v>3016</v>
      </c>
      <c r="D143" s="416" t="s">
        <v>2485</v>
      </c>
      <c r="E143" s="379" t="s">
        <v>2445</v>
      </c>
      <c r="F143" s="379" t="s">
        <v>2444</v>
      </c>
      <c r="G143" s="376" t="s">
        <v>1643</v>
      </c>
      <c r="H143" s="376" t="s">
        <v>3280</v>
      </c>
      <c r="I143" s="417" t="s">
        <v>3281</v>
      </c>
      <c r="J143" s="377" t="s">
        <v>2002</v>
      </c>
      <c r="K143" s="378" t="s">
        <v>3401</v>
      </c>
      <c r="L143" s="401" t="s">
        <v>1896</v>
      </c>
      <c r="M143" s="397"/>
      <c r="N143" s="482">
        <v>0</v>
      </c>
      <c r="O143" s="482">
        <v>0</v>
      </c>
      <c r="P143" s="493">
        <v>0</v>
      </c>
      <c r="Q143" s="482">
        <v>0</v>
      </c>
      <c r="R143" s="482"/>
      <c r="S143" s="479"/>
      <c r="T143" s="199">
        <f t="shared" si="31"/>
        <v>0</v>
      </c>
      <c r="U143" s="61" t="str">
        <f t="shared" si="32"/>
        <v/>
      </c>
      <c r="V143" s="199">
        <f t="shared" si="30"/>
        <v>0</v>
      </c>
      <c r="W143" s="61" t="str">
        <f t="shared" si="33"/>
        <v/>
      </c>
      <c r="X143" s="199">
        <f t="shared" si="34"/>
        <v>0</v>
      </c>
      <c r="Y143" s="61" t="str">
        <f t="shared" si="35"/>
        <v/>
      </c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</row>
    <row r="144" spans="1:37" ht="21">
      <c r="A144" s="407" t="s">
        <v>2446</v>
      </c>
      <c r="B144" s="408" t="s">
        <v>1170</v>
      </c>
      <c r="C144" s="409" t="s">
        <v>2008</v>
      </c>
      <c r="D144" s="409" t="s">
        <v>3011</v>
      </c>
      <c r="E144" s="375" t="s">
        <v>2447</v>
      </c>
      <c r="F144" s="375" t="s">
        <v>2449</v>
      </c>
      <c r="G144" s="376"/>
      <c r="H144" s="376"/>
      <c r="I144" s="417"/>
      <c r="J144" s="377"/>
      <c r="K144" s="378"/>
      <c r="L144" s="397"/>
      <c r="M144" s="397"/>
      <c r="N144" s="482">
        <v>0</v>
      </c>
      <c r="O144" s="482">
        <v>0</v>
      </c>
      <c r="P144" s="493">
        <v>0</v>
      </c>
      <c r="Q144" s="482">
        <v>0</v>
      </c>
      <c r="R144" s="482"/>
      <c r="S144" s="479"/>
      <c r="T144" s="199">
        <f t="shared" si="31"/>
        <v>0</v>
      </c>
      <c r="U144" s="61" t="str">
        <f t="shared" si="32"/>
        <v/>
      </c>
      <c r="V144" s="199">
        <f t="shared" si="30"/>
        <v>0</v>
      </c>
      <c r="W144" s="61" t="str">
        <f t="shared" si="33"/>
        <v/>
      </c>
      <c r="X144" s="199">
        <f t="shared" si="34"/>
        <v>0</v>
      </c>
      <c r="Y144" s="61" t="str">
        <f t="shared" si="35"/>
        <v/>
      </c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</row>
    <row r="145" spans="1:37" ht="21">
      <c r="A145" s="398" t="s">
        <v>2448</v>
      </c>
      <c r="B145" s="415" t="s">
        <v>1170</v>
      </c>
      <c r="C145" s="416" t="s">
        <v>2008</v>
      </c>
      <c r="D145" s="416" t="s">
        <v>3009</v>
      </c>
      <c r="E145" s="379" t="s">
        <v>2447</v>
      </c>
      <c r="F145" s="379" t="s">
        <v>2449</v>
      </c>
      <c r="G145" s="376" t="s">
        <v>1645</v>
      </c>
      <c r="H145" s="376" t="s">
        <v>2450</v>
      </c>
      <c r="I145" s="417" t="s">
        <v>2451</v>
      </c>
      <c r="J145" s="377" t="s">
        <v>2002</v>
      </c>
      <c r="K145" s="378" t="s">
        <v>3401</v>
      </c>
      <c r="L145" s="401" t="s">
        <v>1896</v>
      </c>
      <c r="M145" s="397"/>
      <c r="N145" s="482">
        <v>3046439.01</v>
      </c>
      <c r="O145" s="482">
        <v>2127000</v>
      </c>
      <c r="P145" s="493">
        <v>7062856</v>
      </c>
      <c r="Q145" s="482">
        <v>2931000</v>
      </c>
      <c r="R145" s="482"/>
      <c r="S145" s="479"/>
      <c r="T145" s="199">
        <f t="shared" si="31"/>
        <v>-115439.00999999978</v>
      </c>
      <c r="U145" s="61">
        <f t="shared" si="32"/>
        <v>-3.7893097357626006E-2</v>
      </c>
      <c r="V145" s="199">
        <f t="shared" si="30"/>
        <v>804000</v>
      </c>
      <c r="W145" s="61">
        <f t="shared" si="33"/>
        <v>0.37799717912552894</v>
      </c>
      <c r="X145" s="199">
        <f t="shared" si="34"/>
        <v>-4131856</v>
      </c>
      <c r="Y145" s="61">
        <f t="shared" si="35"/>
        <v>-0.58501206877217937</v>
      </c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</row>
    <row r="146" spans="1:37" ht="22.5">
      <c r="A146" s="433" t="s">
        <v>5756</v>
      </c>
      <c r="B146" s="425" t="s">
        <v>1170</v>
      </c>
      <c r="C146" s="426" t="s">
        <v>2008</v>
      </c>
      <c r="D146" s="426" t="s">
        <v>1295</v>
      </c>
      <c r="E146" s="427" t="s">
        <v>5757</v>
      </c>
      <c r="F146" s="427" t="s">
        <v>5758</v>
      </c>
      <c r="G146" s="428" t="s">
        <v>1645</v>
      </c>
      <c r="H146" s="428" t="s">
        <v>2450</v>
      </c>
      <c r="I146" s="435" t="s">
        <v>2451</v>
      </c>
      <c r="J146" s="430" t="s">
        <v>2002</v>
      </c>
      <c r="K146" s="378" t="s">
        <v>3401</v>
      </c>
      <c r="L146" s="436" t="s">
        <v>1896</v>
      </c>
      <c r="M146" s="397"/>
      <c r="N146" s="482">
        <v>12828.3</v>
      </c>
      <c r="O146" s="482">
        <v>0</v>
      </c>
      <c r="P146" s="493">
        <v>20000</v>
      </c>
      <c r="Q146" s="482">
        <v>3000</v>
      </c>
      <c r="R146" s="482"/>
      <c r="S146" s="479"/>
      <c r="T146" s="199">
        <f t="shared" ref="T146:T147" si="36">IF(N146="","",Q146-N146)</f>
        <v>-9828.2999999999993</v>
      </c>
      <c r="U146" s="61">
        <f t="shared" ref="U146:U147" si="37">IF(N146=0,"",T146/N146)</f>
        <v>-0.76614204532167163</v>
      </c>
      <c r="V146" s="199">
        <f t="shared" ref="V146:V147" si="38">IF(O146="","",Q146-O146)</f>
        <v>3000</v>
      </c>
      <c r="W146" s="61" t="str">
        <f t="shared" ref="W146:W147" si="39">IF(O146=0,"",V146/O146)</f>
        <v/>
      </c>
      <c r="X146" s="199">
        <f t="shared" ref="X146:X147" si="40">IF(P146="","",Q146-P146)</f>
        <v>-17000</v>
      </c>
      <c r="Y146" s="61">
        <f t="shared" ref="Y146:Y147" si="41">IF(P146=0,"",X146/P146)</f>
        <v>-0.85</v>
      </c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</row>
    <row r="147" spans="1:37" ht="22.5">
      <c r="A147" s="433" t="s">
        <v>5759</v>
      </c>
      <c r="B147" s="425" t="s">
        <v>1170</v>
      </c>
      <c r="C147" s="426" t="s">
        <v>2008</v>
      </c>
      <c r="D147" s="426" t="s">
        <v>1296</v>
      </c>
      <c r="E147" s="427" t="s">
        <v>5760</v>
      </c>
      <c r="F147" s="427" t="s">
        <v>5761</v>
      </c>
      <c r="G147" s="428" t="s">
        <v>1645</v>
      </c>
      <c r="H147" s="428" t="s">
        <v>2450</v>
      </c>
      <c r="I147" s="435" t="s">
        <v>2451</v>
      </c>
      <c r="J147" s="430" t="s">
        <v>2002</v>
      </c>
      <c r="K147" s="378" t="s">
        <v>3401</v>
      </c>
      <c r="L147" s="436" t="s">
        <v>1896</v>
      </c>
      <c r="M147" s="397"/>
      <c r="N147" s="482">
        <v>630063.35999999999</v>
      </c>
      <c r="O147" s="482">
        <v>0</v>
      </c>
      <c r="P147" s="493">
        <v>5021500</v>
      </c>
      <c r="Q147" s="482">
        <v>1541000</v>
      </c>
      <c r="R147" s="482"/>
      <c r="S147" s="479"/>
      <c r="T147" s="199">
        <f t="shared" si="36"/>
        <v>910936.64</v>
      </c>
      <c r="U147" s="61">
        <f t="shared" si="37"/>
        <v>1.4457857698628913</v>
      </c>
      <c r="V147" s="199">
        <f t="shared" si="38"/>
        <v>1541000</v>
      </c>
      <c r="W147" s="61" t="str">
        <f t="shared" si="39"/>
        <v/>
      </c>
      <c r="X147" s="199">
        <f t="shared" si="40"/>
        <v>-3480500</v>
      </c>
      <c r="Y147" s="61">
        <f t="shared" si="41"/>
        <v>-0.69311958578114108</v>
      </c>
      <c r="AA147" s="55"/>
      <c r="AB147" s="363"/>
      <c r="AC147" s="55"/>
      <c r="AD147" s="55"/>
      <c r="AE147" s="55"/>
      <c r="AF147" s="55"/>
      <c r="AG147" s="55"/>
      <c r="AH147" s="55"/>
      <c r="AI147" s="55"/>
      <c r="AJ147" s="55"/>
      <c r="AK147" s="55"/>
    </row>
    <row r="148" spans="1:37" ht="31.5">
      <c r="A148" s="433" t="s">
        <v>5822</v>
      </c>
      <c r="B148" s="425" t="s">
        <v>1170</v>
      </c>
      <c r="C148" s="426" t="s">
        <v>2008</v>
      </c>
      <c r="D148" s="426" t="s">
        <v>2007</v>
      </c>
      <c r="E148" s="427" t="s">
        <v>5823</v>
      </c>
      <c r="F148" s="427" t="s">
        <v>5824</v>
      </c>
      <c r="G148" s="428" t="s">
        <v>1645</v>
      </c>
      <c r="H148" s="428" t="s">
        <v>2450</v>
      </c>
      <c r="I148" s="435" t="s">
        <v>2451</v>
      </c>
      <c r="J148" s="430" t="s">
        <v>2002</v>
      </c>
      <c r="K148" s="378" t="s">
        <v>3401</v>
      </c>
      <c r="L148" s="436" t="s">
        <v>1896</v>
      </c>
      <c r="M148" s="397"/>
      <c r="N148" s="482">
        <v>0</v>
      </c>
      <c r="O148" s="482">
        <v>0</v>
      </c>
      <c r="P148" s="493">
        <v>60000</v>
      </c>
      <c r="Q148" s="482">
        <v>50000</v>
      </c>
      <c r="R148" s="482"/>
      <c r="S148" s="479"/>
      <c r="T148" s="199">
        <f t="shared" si="31"/>
        <v>50000</v>
      </c>
      <c r="U148" s="61" t="str">
        <f t="shared" si="32"/>
        <v/>
      </c>
      <c r="V148" s="199">
        <f t="shared" si="30"/>
        <v>50000</v>
      </c>
      <c r="W148" s="61" t="str">
        <f t="shared" si="33"/>
        <v/>
      </c>
      <c r="X148" s="199">
        <f t="shared" si="34"/>
        <v>-10000</v>
      </c>
      <c r="Y148" s="61">
        <f t="shared" si="35"/>
        <v>-0.16666666666666666</v>
      </c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</row>
    <row r="149" spans="1:37" ht="31.5">
      <c r="A149" s="433" t="s">
        <v>5825</v>
      </c>
      <c r="B149" s="425" t="s">
        <v>1170</v>
      </c>
      <c r="C149" s="426" t="s">
        <v>2008</v>
      </c>
      <c r="D149" s="426" t="s">
        <v>2324</v>
      </c>
      <c r="E149" s="427" t="s">
        <v>5826</v>
      </c>
      <c r="F149" s="427" t="s">
        <v>5827</v>
      </c>
      <c r="G149" s="428" t="s">
        <v>1645</v>
      </c>
      <c r="H149" s="428" t="s">
        <v>2450</v>
      </c>
      <c r="I149" s="435" t="s">
        <v>2451</v>
      </c>
      <c r="J149" s="430" t="s">
        <v>2002</v>
      </c>
      <c r="K149" s="378" t="s">
        <v>3401</v>
      </c>
      <c r="L149" s="436" t="s">
        <v>1896</v>
      </c>
      <c r="M149" s="397"/>
      <c r="N149" s="482">
        <v>0</v>
      </c>
      <c r="O149" s="482">
        <v>0</v>
      </c>
      <c r="P149" s="493">
        <v>1776000</v>
      </c>
      <c r="Q149" s="482">
        <v>250000</v>
      </c>
      <c r="R149" s="482"/>
      <c r="S149" s="479"/>
      <c r="T149" s="199">
        <f t="shared" si="31"/>
        <v>250000</v>
      </c>
      <c r="U149" s="61" t="str">
        <f t="shared" si="32"/>
        <v/>
      </c>
      <c r="V149" s="199">
        <f t="shared" si="30"/>
        <v>250000</v>
      </c>
      <c r="W149" s="61" t="str">
        <f t="shared" si="33"/>
        <v/>
      </c>
      <c r="X149" s="199">
        <f t="shared" si="34"/>
        <v>-1526000</v>
      </c>
      <c r="Y149" s="61">
        <f t="shared" si="35"/>
        <v>-0.85923423423423428</v>
      </c>
      <c r="AA149" s="55"/>
      <c r="AB149" s="363"/>
      <c r="AC149" s="55"/>
      <c r="AD149" s="55"/>
      <c r="AE149" s="55"/>
      <c r="AF149" s="55"/>
      <c r="AG149" s="55"/>
      <c r="AH149" s="55"/>
      <c r="AI149" s="55"/>
      <c r="AJ149" s="55"/>
      <c r="AK149" s="55"/>
    </row>
    <row r="150" spans="1:37" ht="42">
      <c r="A150" s="398" t="s">
        <v>3282</v>
      </c>
      <c r="B150" s="415" t="s">
        <v>1170</v>
      </c>
      <c r="C150" s="416" t="s">
        <v>2008</v>
      </c>
      <c r="D150" s="416" t="s">
        <v>3019</v>
      </c>
      <c r="E150" s="379" t="s">
        <v>4376</v>
      </c>
      <c r="F150" s="379" t="s">
        <v>4377</v>
      </c>
      <c r="G150" s="376" t="s">
        <v>1649</v>
      </c>
      <c r="H150" s="376" t="s">
        <v>3283</v>
      </c>
      <c r="I150" s="417" t="s">
        <v>3284</v>
      </c>
      <c r="J150" s="377" t="s">
        <v>2002</v>
      </c>
      <c r="K150" s="378" t="s">
        <v>3401</v>
      </c>
      <c r="L150" s="401" t="s">
        <v>1280</v>
      </c>
      <c r="M150" s="397"/>
      <c r="N150" s="482">
        <v>164571.5</v>
      </c>
      <c r="O150" s="482">
        <v>183254.06</v>
      </c>
      <c r="P150" s="493">
        <v>153359</v>
      </c>
      <c r="Q150" s="482">
        <v>117216</v>
      </c>
      <c r="R150" s="482"/>
      <c r="S150" s="479"/>
      <c r="T150" s="199">
        <f t="shared" si="31"/>
        <v>-47355.5</v>
      </c>
      <c r="U150" s="61">
        <f t="shared" si="32"/>
        <v>-0.28775030913615057</v>
      </c>
      <c r="V150" s="199">
        <f t="shared" si="30"/>
        <v>-66038.06</v>
      </c>
      <c r="W150" s="61">
        <f t="shared" si="33"/>
        <v>-0.36036342114330233</v>
      </c>
      <c r="X150" s="199">
        <f t="shared" si="34"/>
        <v>-36143</v>
      </c>
      <c r="Y150" s="61">
        <f t="shared" si="35"/>
        <v>-0.23567576731720993</v>
      </c>
      <c r="AA150" s="55"/>
      <c r="AB150" s="363"/>
      <c r="AC150" s="55"/>
      <c r="AD150" s="55"/>
      <c r="AE150" s="55"/>
      <c r="AF150" s="55"/>
      <c r="AG150" s="55"/>
      <c r="AH150" s="55"/>
      <c r="AI150" s="55"/>
      <c r="AJ150" s="55"/>
      <c r="AK150" s="55"/>
    </row>
    <row r="151" spans="1:37" ht="21">
      <c r="A151" s="402" t="s">
        <v>2452</v>
      </c>
      <c r="B151" s="403" t="s">
        <v>2453</v>
      </c>
      <c r="C151" s="404" t="s">
        <v>3010</v>
      </c>
      <c r="D151" s="404" t="s">
        <v>3011</v>
      </c>
      <c r="E151" s="370" t="s">
        <v>4200</v>
      </c>
      <c r="F151" s="370" t="s">
        <v>5372</v>
      </c>
      <c r="G151" s="371"/>
      <c r="H151" s="371"/>
      <c r="I151" s="405"/>
      <c r="J151" s="372"/>
      <c r="K151" s="373"/>
      <c r="L151" s="406"/>
      <c r="M151" s="397"/>
      <c r="N151" s="483">
        <v>0</v>
      </c>
      <c r="O151" s="483">
        <v>0</v>
      </c>
      <c r="P151" s="494">
        <v>0</v>
      </c>
      <c r="Q151" s="483">
        <v>0</v>
      </c>
      <c r="R151" s="483"/>
      <c r="S151" s="478"/>
      <c r="T151" s="199">
        <f>IF(N151="","",Q151-N151)</f>
        <v>0</v>
      </c>
      <c r="U151" s="61" t="str">
        <f t="shared" si="32"/>
        <v/>
      </c>
      <c r="V151" s="199">
        <f>IF(O151="","",Q151-O151)</f>
        <v>0</v>
      </c>
      <c r="W151" s="61" t="str">
        <f t="shared" si="33"/>
        <v/>
      </c>
      <c r="X151" s="199">
        <f>IF(P151="","",Q151-P151)</f>
        <v>0</v>
      </c>
      <c r="Y151" s="61" t="str">
        <f>IF(P151=0,"",X151/P151)</f>
        <v/>
      </c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</row>
    <row r="152" spans="1:37" ht="21">
      <c r="A152" s="407" t="s">
        <v>2456</v>
      </c>
      <c r="B152" s="408" t="s">
        <v>2453</v>
      </c>
      <c r="C152" s="409" t="s">
        <v>3012</v>
      </c>
      <c r="D152" s="409" t="s">
        <v>3011</v>
      </c>
      <c r="E152" s="375" t="s">
        <v>2455</v>
      </c>
      <c r="F152" s="375" t="s">
        <v>2454</v>
      </c>
      <c r="G152" s="376"/>
      <c r="H152" s="376"/>
      <c r="I152" s="417"/>
      <c r="J152" s="377"/>
      <c r="K152" s="378"/>
      <c r="L152" s="397"/>
      <c r="M152" s="397"/>
      <c r="N152" s="482">
        <v>0</v>
      </c>
      <c r="O152" s="482">
        <v>0</v>
      </c>
      <c r="P152" s="493">
        <v>0</v>
      </c>
      <c r="Q152" s="482">
        <v>0</v>
      </c>
      <c r="R152" s="482"/>
      <c r="S152" s="479"/>
      <c r="T152" s="199">
        <f>IF(N152="","",Q152-N152)</f>
        <v>0</v>
      </c>
      <c r="U152" s="61" t="str">
        <f>IF(N152=0,"",T152/N152)</f>
        <v/>
      </c>
      <c r="V152" s="199">
        <f>IF(O152="","",Q152-O152)</f>
        <v>0</v>
      </c>
      <c r="W152" s="61" t="str">
        <f>IF(O152=0,"",V152/O152)</f>
        <v/>
      </c>
      <c r="X152" s="199">
        <f>IF(P152="","",Q152-P152)</f>
        <v>0</v>
      </c>
      <c r="Y152" s="61" t="str">
        <f>IF(P152=0,"",X152/P152)</f>
        <v/>
      </c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</row>
    <row r="153" spans="1:37" ht="21">
      <c r="A153" s="398" t="s">
        <v>2457</v>
      </c>
      <c r="B153" s="415" t="s">
        <v>2453</v>
      </c>
      <c r="C153" s="416" t="s">
        <v>3012</v>
      </c>
      <c r="D153" s="416" t="s">
        <v>3009</v>
      </c>
      <c r="E153" s="379" t="s">
        <v>3585</v>
      </c>
      <c r="F153" s="379" t="s">
        <v>3586</v>
      </c>
      <c r="G153" s="376" t="s">
        <v>1254</v>
      </c>
      <c r="H153" s="376" t="s">
        <v>3285</v>
      </c>
      <c r="I153" s="417" t="s">
        <v>2458</v>
      </c>
      <c r="J153" s="377" t="s">
        <v>1293</v>
      </c>
      <c r="K153" s="378" t="s">
        <v>3402</v>
      </c>
      <c r="L153" s="401" t="s">
        <v>2459</v>
      </c>
      <c r="M153" s="397"/>
      <c r="N153" s="482">
        <v>42147432.32</v>
      </c>
      <c r="O153" s="482">
        <v>42500000</v>
      </c>
      <c r="P153" s="493">
        <v>41452000</v>
      </c>
      <c r="Q153" s="482">
        <v>41452000</v>
      </c>
      <c r="R153" s="482"/>
      <c r="S153" s="479"/>
      <c r="T153" s="199">
        <f t="shared" si="31"/>
        <v>-695432.3200000003</v>
      </c>
      <c r="U153" s="61">
        <f t="shared" si="32"/>
        <v>-1.6499992567044243E-2</v>
      </c>
      <c r="V153" s="199">
        <f t="shared" si="30"/>
        <v>-1048000</v>
      </c>
      <c r="W153" s="61">
        <f t="shared" si="33"/>
        <v>-2.4658823529411764E-2</v>
      </c>
      <c r="X153" s="199">
        <f t="shared" si="34"/>
        <v>0</v>
      </c>
      <c r="Y153" s="61">
        <f t="shared" si="35"/>
        <v>0</v>
      </c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</row>
    <row r="154" spans="1:37" ht="21">
      <c r="A154" s="398" t="s">
        <v>2461</v>
      </c>
      <c r="B154" s="415" t="s">
        <v>2453</v>
      </c>
      <c r="C154" s="416" t="s">
        <v>3012</v>
      </c>
      <c r="D154" s="416" t="s">
        <v>3019</v>
      </c>
      <c r="E154" s="379" t="s">
        <v>3587</v>
      </c>
      <c r="F154" s="379" t="s">
        <v>3588</v>
      </c>
      <c r="G154" s="376" t="s">
        <v>1254</v>
      </c>
      <c r="H154" s="376" t="s">
        <v>3285</v>
      </c>
      <c r="I154" s="417" t="s">
        <v>2458</v>
      </c>
      <c r="J154" s="377" t="s">
        <v>1293</v>
      </c>
      <c r="K154" s="378" t="s">
        <v>3402</v>
      </c>
      <c r="L154" s="401" t="s">
        <v>2459</v>
      </c>
      <c r="M154" s="397"/>
      <c r="N154" s="482">
        <v>1855771.07</v>
      </c>
      <c r="O154" s="482">
        <v>1870000</v>
      </c>
      <c r="P154" s="493">
        <v>1764000</v>
      </c>
      <c r="Q154" s="482">
        <v>1764000</v>
      </c>
      <c r="R154" s="482"/>
      <c r="S154" s="479"/>
      <c r="T154" s="199">
        <f t="shared" ref="T154" si="42">IF(N154="","",Q154-N154)</f>
        <v>-91771.070000000065</v>
      </c>
      <c r="U154" s="61">
        <f t="shared" ref="U154" si="43">IF(N154=0,"",T154/N154)</f>
        <v>-4.9451719279145816E-2</v>
      </c>
      <c r="V154" s="199">
        <f t="shared" ref="V154" si="44">IF(O154="","",Q154-O154)</f>
        <v>-106000</v>
      </c>
      <c r="W154" s="61">
        <f t="shared" ref="W154" si="45">IF(O154=0,"",V154/O154)</f>
        <v>-5.6684491978609627E-2</v>
      </c>
      <c r="X154" s="199">
        <f t="shared" ref="X154" si="46">IF(P154="","",Q154-P154)</f>
        <v>0</v>
      </c>
      <c r="Y154" s="61">
        <f t="shared" ref="Y154" si="47">IF(P154=0,"",X154/P154)</f>
        <v>0</v>
      </c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</row>
    <row r="155" spans="1:37">
      <c r="A155" s="398" t="s">
        <v>2462</v>
      </c>
      <c r="B155" s="415" t="s">
        <v>2453</v>
      </c>
      <c r="C155" s="416" t="s">
        <v>3012</v>
      </c>
      <c r="D155" s="416" t="s">
        <v>2485</v>
      </c>
      <c r="E155" s="379" t="s">
        <v>2464</v>
      </c>
      <c r="F155" s="379" t="s">
        <v>2463</v>
      </c>
      <c r="G155" s="376" t="s">
        <v>1254</v>
      </c>
      <c r="H155" s="376" t="s">
        <v>3285</v>
      </c>
      <c r="I155" s="417" t="s">
        <v>2458</v>
      </c>
      <c r="J155" s="377" t="s">
        <v>1293</v>
      </c>
      <c r="K155" s="378" t="s">
        <v>3402</v>
      </c>
      <c r="L155" s="401" t="s">
        <v>2459</v>
      </c>
      <c r="M155" s="397"/>
      <c r="N155" s="482">
        <v>23074.32</v>
      </c>
      <c r="O155" s="482">
        <v>23000</v>
      </c>
      <c r="P155" s="493">
        <v>23000</v>
      </c>
      <c r="Q155" s="482">
        <v>23000</v>
      </c>
      <c r="R155" s="482"/>
      <c r="S155" s="479"/>
      <c r="T155" s="199">
        <f t="shared" si="31"/>
        <v>-74.319999999999709</v>
      </c>
      <c r="U155" s="61">
        <f t="shared" si="32"/>
        <v>-3.2208966504754942E-3</v>
      </c>
      <c r="V155" s="199">
        <f t="shared" si="30"/>
        <v>0</v>
      </c>
      <c r="W155" s="61">
        <f t="shared" si="33"/>
        <v>0</v>
      </c>
      <c r="X155" s="199">
        <f t="shared" si="34"/>
        <v>0</v>
      </c>
      <c r="Y155" s="61">
        <f t="shared" si="35"/>
        <v>0</v>
      </c>
      <c r="AA155" s="55"/>
      <c r="AB155" s="363"/>
      <c r="AC155" s="55"/>
      <c r="AD155" s="55"/>
      <c r="AE155" s="55"/>
      <c r="AF155" s="55"/>
      <c r="AG155" s="55"/>
      <c r="AH155" s="55"/>
      <c r="AI155" s="55"/>
      <c r="AJ155" s="55"/>
      <c r="AK155" s="55"/>
    </row>
    <row r="156" spans="1:37" ht="21">
      <c r="A156" s="407" t="s">
        <v>3286</v>
      </c>
      <c r="B156" s="408" t="s">
        <v>2453</v>
      </c>
      <c r="C156" s="409" t="s">
        <v>3013</v>
      </c>
      <c r="D156" s="409" t="s">
        <v>3011</v>
      </c>
      <c r="E156" s="375" t="s">
        <v>3287</v>
      </c>
      <c r="F156" s="375" t="s">
        <v>3288</v>
      </c>
      <c r="G156" s="376"/>
      <c r="H156" s="376"/>
      <c r="I156" s="417"/>
      <c r="J156" s="377"/>
      <c r="K156" s="378"/>
      <c r="L156" s="397"/>
      <c r="M156" s="397"/>
      <c r="N156" s="482">
        <v>0</v>
      </c>
      <c r="O156" s="482">
        <v>0</v>
      </c>
      <c r="P156" s="493">
        <v>0</v>
      </c>
      <c r="Q156" s="482">
        <v>0</v>
      </c>
      <c r="R156" s="482"/>
      <c r="S156" s="479"/>
      <c r="T156" s="199">
        <f t="shared" si="31"/>
        <v>0</v>
      </c>
      <c r="U156" s="61" t="str">
        <f t="shared" si="32"/>
        <v/>
      </c>
      <c r="V156" s="199">
        <f t="shared" si="30"/>
        <v>0</v>
      </c>
      <c r="W156" s="61" t="str">
        <f t="shared" si="33"/>
        <v/>
      </c>
      <c r="X156" s="199">
        <f t="shared" si="34"/>
        <v>0</v>
      </c>
      <c r="Y156" s="61" t="str">
        <f t="shared" si="35"/>
        <v/>
      </c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</row>
    <row r="157" spans="1:37" ht="31.5">
      <c r="A157" s="398" t="s">
        <v>3289</v>
      </c>
      <c r="B157" s="415" t="s">
        <v>2453</v>
      </c>
      <c r="C157" s="416" t="s">
        <v>3013</v>
      </c>
      <c r="D157" s="416" t="s">
        <v>2674</v>
      </c>
      <c r="E157" s="379" t="s">
        <v>5183</v>
      </c>
      <c r="F157" s="379" t="s">
        <v>4378</v>
      </c>
      <c r="G157" s="376" t="s">
        <v>1258</v>
      </c>
      <c r="H157" s="376" t="s">
        <v>3290</v>
      </c>
      <c r="I157" s="417" t="s">
        <v>3261</v>
      </c>
      <c r="J157" s="377" t="s">
        <v>1293</v>
      </c>
      <c r="K157" s="378" t="s">
        <v>3402</v>
      </c>
      <c r="L157" s="401" t="s">
        <v>1280</v>
      </c>
      <c r="M157" s="397"/>
      <c r="N157" s="482">
        <v>475065.9</v>
      </c>
      <c r="O157" s="482">
        <v>420449.47</v>
      </c>
      <c r="P157" s="493">
        <v>345455</v>
      </c>
      <c r="Q157" s="482">
        <v>304967</v>
      </c>
      <c r="R157" s="482"/>
      <c r="S157" s="479"/>
      <c r="T157" s="199">
        <f t="shared" si="31"/>
        <v>-170098.90000000002</v>
      </c>
      <c r="U157" s="61">
        <f t="shared" si="32"/>
        <v>-0.35805327218813227</v>
      </c>
      <c r="V157" s="199">
        <f t="shared" si="30"/>
        <v>-115482.46999999997</v>
      </c>
      <c r="W157" s="61">
        <f t="shared" si="33"/>
        <v>-0.27466432529930407</v>
      </c>
      <c r="X157" s="199">
        <f t="shared" si="34"/>
        <v>-40488</v>
      </c>
      <c r="Y157" s="61">
        <f t="shared" si="35"/>
        <v>-0.11720195105006441</v>
      </c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</row>
    <row r="158" spans="1:37" ht="31.5">
      <c r="A158" s="398" t="s">
        <v>4201</v>
      </c>
      <c r="B158" s="415" t="s">
        <v>2453</v>
      </c>
      <c r="C158" s="416" t="s">
        <v>3013</v>
      </c>
      <c r="D158" s="416" t="s">
        <v>1295</v>
      </c>
      <c r="E158" s="379" t="s">
        <v>5184</v>
      </c>
      <c r="F158" s="379" t="s">
        <v>4202</v>
      </c>
      <c r="G158" s="376" t="s">
        <v>186</v>
      </c>
      <c r="H158" s="376" t="s">
        <v>2909</v>
      </c>
      <c r="I158" s="417" t="s">
        <v>2910</v>
      </c>
      <c r="J158" s="377" t="s">
        <v>2699</v>
      </c>
      <c r="K158" s="378" t="s">
        <v>2701</v>
      </c>
      <c r="L158" s="401" t="s">
        <v>1280</v>
      </c>
      <c r="M158" s="397"/>
      <c r="N158" s="482">
        <v>0</v>
      </c>
      <c r="O158" s="482">
        <v>473000</v>
      </c>
      <c r="P158" s="493">
        <v>0</v>
      </c>
      <c r="Q158" s="482">
        <v>0</v>
      </c>
      <c r="R158" s="482"/>
      <c r="S158" s="479"/>
      <c r="T158" s="199">
        <f t="shared" si="31"/>
        <v>0</v>
      </c>
      <c r="U158" s="61" t="str">
        <f t="shared" si="32"/>
        <v/>
      </c>
      <c r="V158" s="199">
        <f t="shared" si="30"/>
        <v>-473000</v>
      </c>
      <c r="W158" s="61">
        <f t="shared" si="33"/>
        <v>-1</v>
      </c>
      <c r="X158" s="199">
        <f t="shared" si="34"/>
        <v>0</v>
      </c>
      <c r="Y158" s="61" t="str">
        <f t="shared" si="35"/>
        <v/>
      </c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</row>
    <row r="159" spans="1:37" ht="42">
      <c r="A159" s="398" t="s">
        <v>5745</v>
      </c>
      <c r="B159" s="425" t="s">
        <v>2453</v>
      </c>
      <c r="C159" s="426" t="s">
        <v>3013</v>
      </c>
      <c r="D159" s="426" t="s">
        <v>2007</v>
      </c>
      <c r="E159" s="427" t="s">
        <v>5746</v>
      </c>
      <c r="F159" s="427" t="s">
        <v>5747</v>
      </c>
      <c r="G159" s="428" t="s">
        <v>182</v>
      </c>
      <c r="H159" s="428" t="s">
        <v>3257</v>
      </c>
      <c r="I159" s="435" t="s">
        <v>3258</v>
      </c>
      <c r="J159" s="430" t="s">
        <v>2699</v>
      </c>
      <c r="K159" s="378" t="s">
        <v>2701</v>
      </c>
      <c r="L159" s="436"/>
      <c r="M159" s="397"/>
      <c r="N159" s="482">
        <v>862768.64999999991</v>
      </c>
      <c r="O159" s="482">
        <v>380000</v>
      </c>
      <c r="P159" s="493">
        <v>2863000</v>
      </c>
      <c r="Q159" s="482">
        <v>863000</v>
      </c>
      <c r="R159" s="482"/>
      <c r="S159" s="479"/>
      <c r="T159" s="199">
        <f t="shared" si="31"/>
        <v>231.35000000009313</v>
      </c>
      <c r="U159" s="61">
        <f t="shared" si="32"/>
        <v>2.6814836167273018E-4</v>
      </c>
      <c r="V159" s="199">
        <f t="shared" si="30"/>
        <v>483000</v>
      </c>
      <c r="W159" s="61">
        <f t="shared" si="33"/>
        <v>1.2710526315789474</v>
      </c>
      <c r="X159" s="199">
        <f t="shared" si="34"/>
        <v>-2000000</v>
      </c>
      <c r="Y159" s="61">
        <f t="shared" si="35"/>
        <v>-0.69856793573174991</v>
      </c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</row>
    <row r="160" spans="1:37" ht="21">
      <c r="A160" s="402" t="s">
        <v>2465</v>
      </c>
      <c r="B160" s="403" t="s">
        <v>2466</v>
      </c>
      <c r="C160" s="404" t="s">
        <v>3010</v>
      </c>
      <c r="D160" s="404" t="s">
        <v>3011</v>
      </c>
      <c r="E160" s="370" t="s">
        <v>4379</v>
      </c>
      <c r="F160" s="370" t="s">
        <v>4380</v>
      </c>
      <c r="G160" s="371"/>
      <c r="H160" s="371"/>
      <c r="I160" s="405"/>
      <c r="J160" s="372"/>
      <c r="K160" s="373"/>
      <c r="L160" s="406"/>
      <c r="M160" s="397"/>
      <c r="N160" s="483">
        <v>0</v>
      </c>
      <c r="O160" s="483">
        <v>0</v>
      </c>
      <c r="P160" s="494">
        <v>0</v>
      </c>
      <c r="Q160" s="483">
        <v>0</v>
      </c>
      <c r="R160" s="483"/>
      <c r="S160" s="478"/>
      <c r="T160" s="199">
        <f t="shared" si="31"/>
        <v>0</v>
      </c>
      <c r="U160" s="61" t="str">
        <f t="shared" si="32"/>
        <v/>
      </c>
      <c r="V160" s="199">
        <f t="shared" si="30"/>
        <v>0</v>
      </c>
      <c r="W160" s="61" t="str">
        <f t="shared" si="33"/>
        <v/>
      </c>
      <c r="X160" s="199">
        <f t="shared" si="34"/>
        <v>0</v>
      </c>
      <c r="Y160" s="61" t="str">
        <f t="shared" si="35"/>
        <v/>
      </c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</row>
    <row r="161" spans="1:37" ht="21">
      <c r="A161" s="407" t="s">
        <v>2469</v>
      </c>
      <c r="B161" s="408" t="s">
        <v>2466</v>
      </c>
      <c r="C161" s="409" t="s">
        <v>3012</v>
      </c>
      <c r="D161" s="409" t="s">
        <v>3011</v>
      </c>
      <c r="E161" s="375" t="s">
        <v>2468</v>
      </c>
      <c r="F161" s="375" t="s">
        <v>2467</v>
      </c>
      <c r="G161" s="376"/>
      <c r="H161" s="376"/>
      <c r="I161" s="417"/>
      <c r="J161" s="377"/>
      <c r="K161" s="378"/>
      <c r="L161" s="397"/>
      <c r="M161" s="397"/>
      <c r="N161" s="482">
        <v>0</v>
      </c>
      <c r="O161" s="482">
        <v>0</v>
      </c>
      <c r="P161" s="493">
        <v>0</v>
      </c>
      <c r="Q161" s="482">
        <v>0</v>
      </c>
      <c r="R161" s="482"/>
      <c r="S161" s="479"/>
      <c r="T161" s="199">
        <f t="shared" si="31"/>
        <v>0</v>
      </c>
      <c r="U161" s="61" t="str">
        <f t="shared" si="32"/>
        <v/>
      </c>
      <c r="V161" s="199">
        <f t="shared" si="30"/>
        <v>0</v>
      </c>
      <c r="W161" s="61" t="str">
        <f t="shared" si="33"/>
        <v/>
      </c>
      <c r="X161" s="199">
        <f t="shared" si="34"/>
        <v>0</v>
      </c>
      <c r="Y161" s="61" t="str">
        <f t="shared" si="35"/>
        <v/>
      </c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</row>
    <row r="162" spans="1:37" ht="21">
      <c r="A162" s="398" t="s">
        <v>2470</v>
      </c>
      <c r="B162" s="415" t="s">
        <v>2466</v>
      </c>
      <c r="C162" s="416" t="s">
        <v>3012</v>
      </c>
      <c r="D162" s="416" t="s">
        <v>3009</v>
      </c>
      <c r="E162" s="379" t="s">
        <v>1944</v>
      </c>
      <c r="F162" s="379" t="s">
        <v>1943</v>
      </c>
      <c r="G162" s="376" t="s">
        <v>1266</v>
      </c>
      <c r="H162" s="357" t="s">
        <v>4729</v>
      </c>
      <c r="I162" s="417" t="s">
        <v>1945</v>
      </c>
      <c r="J162" s="377" t="s">
        <v>2460</v>
      </c>
      <c r="K162" s="378" t="s">
        <v>3403</v>
      </c>
      <c r="L162" s="401" t="s">
        <v>1946</v>
      </c>
      <c r="M162" s="397"/>
      <c r="N162" s="482">
        <v>793341.23</v>
      </c>
      <c r="O162" s="482">
        <v>865000</v>
      </c>
      <c r="P162" s="493">
        <v>839000</v>
      </c>
      <c r="Q162" s="482">
        <v>839000</v>
      </c>
      <c r="R162" s="482"/>
      <c r="S162" s="479"/>
      <c r="T162" s="199">
        <f t="shared" si="31"/>
        <v>45658.770000000019</v>
      </c>
      <c r="U162" s="61">
        <f t="shared" si="32"/>
        <v>5.755249856357525E-2</v>
      </c>
      <c r="V162" s="199">
        <f t="shared" si="30"/>
        <v>-26000</v>
      </c>
      <c r="W162" s="61">
        <f t="shared" si="33"/>
        <v>-3.0057803468208091E-2</v>
      </c>
      <c r="X162" s="199">
        <f t="shared" si="34"/>
        <v>0</v>
      </c>
      <c r="Y162" s="61">
        <f t="shared" si="35"/>
        <v>0</v>
      </c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</row>
    <row r="163" spans="1:37" ht="21">
      <c r="A163" s="398" t="s">
        <v>1948</v>
      </c>
      <c r="B163" s="415" t="s">
        <v>2466</v>
      </c>
      <c r="C163" s="416" t="s">
        <v>3012</v>
      </c>
      <c r="D163" s="416" t="s">
        <v>3019</v>
      </c>
      <c r="E163" s="379" t="s">
        <v>1950</v>
      </c>
      <c r="F163" s="379" t="s">
        <v>1949</v>
      </c>
      <c r="G163" s="376" t="s">
        <v>1266</v>
      </c>
      <c r="H163" s="357" t="s">
        <v>4729</v>
      </c>
      <c r="I163" s="417" t="s">
        <v>1945</v>
      </c>
      <c r="J163" s="377" t="s">
        <v>2460</v>
      </c>
      <c r="K163" s="378" t="s">
        <v>3403</v>
      </c>
      <c r="L163" s="401" t="s">
        <v>1946</v>
      </c>
      <c r="M163" s="397"/>
      <c r="N163" s="482">
        <v>109354.02</v>
      </c>
      <c r="O163" s="482">
        <v>120000</v>
      </c>
      <c r="P163" s="493">
        <v>109000</v>
      </c>
      <c r="Q163" s="482">
        <v>109000</v>
      </c>
      <c r="R163" s="482"/>
      <c r="S163" s="479"/>
      <c r="T163" s="199">
        <f t="shared" si="31"/>
        <v>-354.02000000000407</v>
      </c>
      <c r="U163" s="61">
        <f t="shared" si="32"/>
        <v>-3.2373752697889301E-3</v>
      </c>
      <c r="V163" s="199">
        <f t="shared" si="30"/>
        <v>-11000</v>
      </c>
      <c r="W163" s="61">
        <f t="shared" si="33"/>
        <v>-9.166666666666666E-2</v>
      </c>
      <c r="X163" s="199">
        <f t="shared" si="34"/>
        <v>0</v>
      </c>
      <c r="Y163" s="61">
        <f t="shared" si="35"/>
        <v>0</v>
      </c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</row>
    <row r="164" spans="1:37" ht="21">
      <c r="A164" s="407" t="s">
        <v>1951</v>
      </c>
      <c r="B164" s="408" t="s">
        <v>2466</v>
      </c>
      <c r="C164" s="409" t="s">
        <v>3013</v>
      </c>
      <c r="D164" s="409" t="s">
        <v>3011</v>
      </c>
      <c r="E164" s="375" t="s">
        <v>1952</v>
      </c>
      <c r="F164" s="375" t="s">
        <v>4211</v>
      </c>
      <c r="G164" s="376"/>
      <c r="H164" s="376"/>
      <c r="I164" s="417"/>
      <c r="J164" s="377"/>
      <c r="K164" s="378"/>
      <c r="L164" s="397"/>
      <c r="M164" s="397"/>
      <c r="N164" s="482">
        <v>0</v>
      </c>
      <c r="O164" s="482">
        <v>0</v>
      </c>
      <c r="P164" s="493">
        <v>0</v>
      </c>
      <c r="Q164" s="482">
        <v>0</v>
      </c>
      <c r="R164" s="482"/>
      <c r="S164" s="479"/>
      <c r="T164" s="199">
        <f t="shared" si="31"/>
        <v>0</v>
      </c>
      <c r="U164" s="61" t="str">
        <f t="shared" si="32"/>
        <v/>
      </c>
      <c r="V164" s="199">
        <f t="shared" si="30"/>
        <v>0</v>
      </c>
      <c r="W164" s="61" t="str">
        <f t="shared" si="33"/>
        <v/>
      </c>
      <c r="X164" s="199">
        <f t="shared" si="34"/>
        <v>0</v>
      </c>
      <c r="Y164" s="61" t="str">
        <f t="shared" si="35"/>
        <v/>
      </c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</row>
    <row r="165" spans="1:37" ht="21">
      <c r="A165" s="398" t="s">
        <v>1953</v>
      </c>
      <c r="B165" s="415" t="s">
        <v>2466</v>
      </c>
      <c r="C165" s="416" t="s">
        <v>3013</v>
      </c>
      <c r="D165" s="416" t="s">
        <v>3009</v>
      </c>
      <c r="E165" s="379" t="s">
        <v>1952</v>
      </c>
      <c r="F165" s="379" t="s">
        <v>4211</v>
      </c>
      <c r="G165" s="376" t="s">
        <v>128</v>
      </c>
      <c r="H165" s="357" t="s">
        <v>193</v>
      </c>
      <c r="I165" s="417" t="s">
        <v>3291</v>
      </c>
      <c r="J165" s="377" t="s">
        <v>2735</v>
      </c>
      <c r="K165" s="378" t="s">
        <v>2736</v>
      </c>
      <c r="L165" s="401" t="s">
        <v>1946</v>
      </c>
      <c r="M165" s="397"/>
      <c r="N165" s="482">
        <v>50000</v>
      </c>
      <c r="O165" s="482">
        <v>45000</v>
      </c>
      <c r="P165" s="493">
        <v>50000</v>
      </c>
      <c r="Q165" s="482">
        <v>50000</v>
      </c>
      <c r="R165" s="482"/>
      <c r="S165" s="479"/>
      <c r="T165" s="199">
        <f t="shared" si="31"/>
        <v>0</v>
      </c>
      <c r="U165" s="61">
        <f t="shared" si="32"/>
        <v>0</v>
      </c>
      <c r="V165" s="199">
        <f t="shared" si="30"/>
        <v>5000</v>
      </c>
      <c r="W165" s="61">
        <f t="shared" si="33"/>
        <v>0.1111111111111111</v>
      </c>
      <c r="X165" s="199">
        <f t="shared" si="34"/>
        <v>0</v>
      </c>
      <c r="Y165" s="61">
        <f t="shared" si="35"/>
        <v>0</v>
      </c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</row>
    <row r="166" spans="1:37" ht="21">
      <c r="A166" s="407" t="s">
        <v>1954</v>
      </c>
      <c r="B166" s="408" t="s">
        <v>2466</v>
      </c>
      <c r="C166" s="409" t="s">
        <v>2008</v>
      </c>
      <c r="D166" s="409" t="s">
        <v>3011</v>
      </c>
      <c r="E166" s="375" t="s">
        <v>1956</v>
      </c>
      <c r="F166" s="375" t="s">
        <v>1955</v>
      </c>
      <c r="G166" s="376"/>
      <c r="H166" s="376"/>
      <c r="I166" s="417"/>
      <c r="J166" s="377"/>
      <c r="K166" s="378"/>
      <c r="L166" s="397"/>
      <c r="M166" s="397"/>
      <c r="N166" s="482">
        <v>0</v>
      </c>
      <c r="O166" s="482">
        <v>0</v>
      </c>
      <c r="P166" s="493">
        <v>0</v>
      </c>
      <c r="Q166" s="482">
        <v>0</v>
      </c>
      <c r="R166" s="482"/>
      <c r="S166" s="479"/>
      <c r="T166" s="199">
        <f t="shared" si="31"/>
        <v>0</v>
      </c>
      <c r="U166" s="61" t="str">
        <f t="shared" si="32"/>
        <v/>
      </c>
      <c r="V166" s="199">
        <f t="shared" si="30"/>
        <v>0</v>
      </c>
      <c r="W166" s="61" t="str">
        <f t="shared" si="33"/>
        <v/>
      </c>
      <c r="X166" s="199">
        <f t="shared" si="34"/>
        <v>0</v>
      </c>
      <c r="Y166" s="61" t="str">
        <f t="shared" si="35"/>
        <v/>
      </c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</row>
    <row r="167" spans="1:37" ht="21">
      <c r="A167" s="398" t="s">
        <v>1957</v>
      </c>
      <c r="B167" s="415" t="s">
        <v>2466</v>
      </c>
      <c r="C167" s="416" t="s">
        <v>2008</v>
      </c>
      <c r="D167" s="416" t="s">
        <v>3009</v>
      </c>
      <c r="E167" s="379" t="s">
        <v>1956</v>
      </c>
      <c r="F167" s="379" t="s">
        <v>1955</v>
      </c>
      <c r="G167" s="376" t="s">
        <v>1271</v>
      </c>
      <c r="H167" s="357" t="s">
        <v>4730</v>
      </c>
      <c r="I167" s="418" t="s">
        <v>3292</v>
      </c>
      <c r="J167" s="377" t="s">
        <v>2460</v>
      </c>
      <c r="K167" s="378" t="s">
        <v>3403</v>
      </c>
      <c r="L167" s="401" t="s">
        <v>1946</v>
      </c>
      <c r="M167" s="397"/>
      <c r="N167" s="482">
        <v>0</v>
      </c>
      <c r="O167" s="482">
        <v>0</v>
      </c>
      <c r="P167" s="493">
        <v>0</v>
      </c>
      <c r="Q167" s="482">
        <v>0</v>
      </c>
      <c r="R167" s="482"/>
      <c r="S167" s="479"/>
      <c r="T167" s="199">
        <f t="shared" si="31"/>
        <v>0</v>
      </c>
      <c r="U167" s="61" t="str">
        <f t="shared" si="32"/>
        <v/>
      </c>
      <c r="V167" s="199">
        <f t="shared" si="30"/>
        <v>0</v>
      </c>
      <c r="W167" s="61" t="str">
        <f t="shared" si="33"/>
        <v/>
      </c>
      <c r="X167" s="199">
        <f t="shared" si="34"/>
        <v>0</v>
      </c>
      <c r="Y167" s="61" t="str">
        <f t="shared" si="35"/>
        <v/>
      </c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</row>
    <row r="168" spans="1:37" ht="21">
      <c r="A168" s="402" t="s">
        <v>1958</v>
      </c>
      <c r="B168" s="403" t="s">
        <v>1959</v>
      </c>
      <c r="C168" s="404" t="s">
        <v>3010</v>
      </c>
      <c r="D168" s="404" t="s">
        <v>3011</v>
      </c>
      <c r="E168" s="370" t="s">
        <v>1961</v>
      </c>
      <c r="F168" s="370" t="s">
        <v>1960</v>
      </c>
      <c r="G168" s="371"/>
      <c r="H168" s="371"/>
      <c r="I168" s="405"/>
      <c r="J168" s="372"/>
      <c r="K168" s="373"/>
      <c r="L168" s="406"/>
      <c r="M168" s="397"/>
      <c r="N168" s="483">
        <v>0</v>
      </c>
      <c r="O168" s="483">
        <v>0</v>
      </c>
      <c r="P168" s="494">
        <v>0</v>
      </c>
      <c r="Q168" s="483">
        <v>0</v>
      </c>
      <c r="R168" s="483"/>
      <c r="S168" s="478"/>
      <c r="T168" s="199">
        <f t="shared" si="31"/>
        <v>0</v>
      </c>
      <c r="U168" s="61" t="str">
        <f t="shared" si="32"/>
        <v/>
      </c>
      <c r="V168" s="199">
        <f t="shared" si="30"/>
        <v>0</v>
      </c>
      <c r="W168" s="61" t="str">
        <f t="shared" si="33"/>
        <v/>
      </c>
      <c r="X168" s="199">
        <f t="shared" si="34"/>
        <v>0</v>
      </c>
      <c r="Y168" s="61" t="str">
        <f t="shared" si="35"/>
        <v/>
      </c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</row>
    <row r="169" spans="1:37" ht="21">
      <c r="A169" s="407" t="s">
        <v>1962</v>
      </c>
      <c r="B169" s="408" t="s">
        <v>1959</v>
      </c>
      <c r="C169" s="409" t="s">
        <v>3012</v>
      </c>
      <c r="D169" s="409" t="s">
        <v>3011</v>
      </c>
      <c r="E169" s="375" t="s">
        <v>1961</v>
      </c>
      <c r="F169" s="375" t="s">
        <v>1960</v>
      </c>
      <c r="G169" s="376"/>
      <c r="H169" s="376"/>
      <c r="I169" s="417"/>
      <c r="J169" s="377"/>
      <c r="K169" s="378"/>
      <c r="L169" s="397"/>
      <c r="M169" s="397"/>
      <c r="N169" s="482">
        <v>0</v>
      </c>
      <c r="O169" s="482">
        <v>0</v>
      </c>
      <c r="P169" s="493">
        <v>0</v>
      </c>
      <c r="Q169" s="482">
        <v>0</v>
      </c>
      <c r="R169" s="482"/>
      <c r="S169" s="479"/>
      <c r="T169" s="199">
        <f t="shared" si="31"/>
        <v>0</v>
      </c>
      <c r="U169" s="61" t="str">
        <f t="shared" si="32"/>
        <v/>
      </c>
      <c r="V169" s="199">
        <f t="shared" si="30"/>
        <v>0</v>
      </c>
      <c r="W169" s="61" t="str">
        <f t="shared" si="33"/>
        <v/>
      </c>
      <c r="X169" s="199">
        <f t="shared" si="34"/>
        <v>0</v>
      </c>
      <c r="Y169" s="61" t="str">
        <f t="shared" si="35"/>
        <v/>
      </c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</row>
    <row r="170" spans="1:37" ht="31.5">
      <c r="A170" s="398" t="s">
        <v>4248</v>
      </c>
      <c r="B170" s="415" t="s">
        <v>1959</v>
      </c>
      <c r="C170" s="416" t="s">
        <v>3012</v>
      </c>
      <c r="D170" s="416" t="s">
        <v>2928</v>
      </c>
      <c r="E170" s="379" t="s">
        <v>4249</v>
      </c>
      <c r="F170" s="379" t="s">
        <v>4250</v>
      </c>
      <c r="G170" s="376" t="s">
        <v>1268</v>
      </c>
      <c r="H170" s="357" t="s">
        <v>4731</v>
      </c>
      <c r="I170" s="418" t="s">
        <v>3108</v>
      </c>
      <c r="J170" s="377" t="s">
        <v>2460</v>
      </c>
      <c r="K170" s="378" t="s">
        <v>3403</v>
      </c>
      <c r="L170" s="401" t="s">
        <v>1946</v>
      </c>
      <c r="M170" s="397"/>
      <c r="N170" s="482">
        <v>154247.14000000001</v>
      </c>
      <c r="O170" s="482">
        <v>115000</v>
      </c>
      <c r="P170" s="493">
        <v>154000</v>
      </c>
      <c r="Q170" s="482">
        <v>154000</v>
      </c>
      <c r="R170" s="482"/>
      <c r="S170" s="479"/>
      <c r="T170" s="199">
        <f t="shared" si="31"/>
        <v>-247.14000000001397</v>
      </c>
      <c r="U170" s="61">
        <f t="shared" si="32"/>
        <v>-1.6022339214847934E-3</v>
      </c>
      <c r="V170" s="199">
        <f t="shared" si="30"/>
        <v>39000</v>
      </c>
      <c r="W170" s="61">
        <f t="shared" si="33"/>
        <v>0.33913043478260868</v>
      </c>
      <c r="X170" s="199">
        <f t="shared" si="34"/>
        <v>0</v>
      </c>
      <c r="Y170" s="61">
        <f t="shared" si="35"/>
        <v>0</v>
      </c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</row>
    <row r="171" spans="1:37" ht="21">
      <c r="A171" s="398" t="s">
        <v>1963</v>
      </c>
      <c r="B171" s="415" t="s">
        <v>1959</v>
      </c>
      <c r="C171" s="416" t="s">
        <v>3012</v>
      </c>
      <c r="D171" s="416" t="s">
        <v>3009</v>
      </c>
      <c r="E171" s="379" t="s">
        <v>3293</v>
      </c>
      <c r="F171" s="379" t="s">
        <v>4381</v>
      </c>
      <c r="G171" s="376" t="s">
        <v>1270</v>
      </c>
      <c r="H171" s="357" t="s">
        <v>4732</v>
      </c>
      <c r="I171" s="418" t="s">
        <v>3110</v>
      </c>
      <c r="J171" s="377" t="s">
        <v>2460</v>
      </c>
      <c r="K171" s="378" t="s">
        <v>3403</v>
      </c>
      <c r="L171" s="401" t="s">
        <v>1946</v>
      </c>
      <c r="M171" s="397"/>
      <c r="N171" s="482">
        <v>3811986.1</v>
      </c>
      <c r="O171" s="482">
        <v>7200000</v>
      </c>
      <c r="P171" s="493">
        <v>6009000</v>
      </c>
      <c r="Q171" s="482">
        <v>6354000</v>
      </c>
      <c r="R171" s="482"/>
      <c r="S171" s="479"/>
      <c r="T171" s="199">
        <f t="shared" si="31"/>
        <v>2542013.9</v>
      </c>
      <c r="U171" s="61">
        <f t="shared" si="32"/>
        <v>0.66684763095017574</v>
      </c>
      <c r="V171" s="199">
        <f t="shared" si="30"/>
        <v>-846000</v>
      </c>
      <c r="W171" s="61">
        <f t="shared" si="33"/>
        <v>-0.11749999999999999</v>
      </c>
      <c r="X171" s="199">
        <f t="shared" si="34"/>
        <v>345000</v>
      </c>
      <c r="Y171" s="61">
        <f t="shared" si="35"/>
        <v>5.7413879181228158E-2</v>
      </c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</row>
    <row r="172" spans="1:37" ht="31.5">
      <c r="A172" s="398" t="s">
        <v>4251</v>
      </c>
      <c r="B172" s="415" t="s">
        <v>1959</v>
      </c>
      <c r="C172" s="416" t="s">
        <v>3012</v>
      </c>
      <c r="D172" s="416" t="s">
        <v>1295</v>
      </c>
      <c r="E172" s="379" t="s">
        <v>4252</v>
      </c>
      <c r="F172" s="379" t="s">
        <v>4253</v>
      </c>
      <c r="G172" s="376" t="s">
        <v>1269</v>
      </c>
      <c r="H172" s="357" t="s">
        <v>4733</v>
      </c>
      <c r="I172" s="418" t="s">
        <v>4734</v>
      </c>
      <c r="J172" s="377" t="s">
        <v>2460</v>
      </c>
      <c r="K172" s="378" t="s">
        <v>3403</v>
      </c>
      <c r="L172" s="401" t="s">
        <v>1946</v>
      </c>
      <c r="M172" s="397"/>
      <c r="N172" s="482">
        <v>0</v>
      </c>
      <c r="O172" s="482">
        <v>0</v>
      </c>
      <c r="P172" s="493">
        <v>0</v>
      </c>
      <c r="Q172" s="482">
        <v>0</v>
      </c>
      <c r="R172" s="482"/>
      <c r="S172" s="479"/>
      <c r="T172" s="199">
        <f t="shared" si="31"/>
        <v>0</v>
      </c>
      <c r="U172" s="61" t="str">
        <f t="shared" si="32"/>
        <v/>
      </c>
      <c r="V172" s="199">
        <f t="shared" si="30"/>
        <v>0</v>
      </c>
      <c r="W172" s="61" t="str">
        <f t="shared" si="33"/>
        <v/>
      </c>
      <c r="X172" s="199">
        <f t="shared" si="34"/>
        <v>0</v>
      </c>
      <c r="Y172" s="61" t="str">
        <f t="shared" si="35"/>
        <v/>
      </c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</row>
    <row r="173" spans="1:37" ht="21">
      <c r="A173" s="398" t="s">
        <v>1964</v>
      </c>
      <c r="B173" s="415" t="s">
        <v>1959</v>
      </c>
      <c r="C173" s="416" t="s">
        <v>3012</v>
      </c>
      <c r="D173" s="416" t="s">
        <v>3019</v>
      </c>
      <c r="E173" s="379" t="s">
        <v>4254</v>
      </c>
      <c r="F173" s="379" t="s">
        <v>4255</v>
      </c>
      <c r="G173" s="376" t="s">
        <v>1271</v>
      </c>
      <c r="H173" s="357" t="s">
        <v>4730</v>
      </c>
      <c r="I173" s="418" t="s">
        <v>3292</v>
      </c>
      <c r="J173" s="377" t="s">
        <v>2460</v>
      </c>
      <c r="K173" s="378" t="s">
        <v>3403</v>
      </c>
      <c r="L173" s="401" t="s">
        <v>1946</v>
      </c>
      <c r="M173" s="397"/>
      <c r="N173" s="482">
        <v>6968319.3500000006</v>
      </c>
      <c r="O173" s="482">
        <v>6526000</v>
      </c>
      <c r="P173" s="493">
        <v>7541000</v>
      </c>
      <c r="Q173" s="482">
        <v>9219250</v>
      </c>
      <c r="R173" s="482"/>
      <c r="S173" s="479"/>
      <c r="T173" s="199">
        <f t="shared" si="31"/>
        <v>2250930.6499999994</v>
      </c>
      <c r="U173" s="61">
        <f t="shared" si="32"/>
        <v>0.32302346332620352</v>
      </c>
      <c r="V173" s="199">
        <f t="shared" si="30"/>
        <v>2693250</v>
      </c>
      <c r="W173" s="61">
        <f t="shared" si="33"/>
        <v>0.41269537235672693</v>
      </c>
      <c r="X173" s="199">
        <f t="shared" si="34"/>
        <v>1678250</v>
      </c>
      <c r="Y173" s="61">
        <f t="shared" si="35"/>
        <v>0.22255005967378333</v>
      </c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</row>
    <row r="174" spans="1:37" ht="21">
      <c r="A174" s="407" t="s">
        <v>3295</v>
      </c>
      <c r="B174" s="408" t="s">
        <v>1959</v>
      </c>
      <c r="C174" s="409" t="s">
        <v>2608</v>
      </c>
      <c r="D174" s="409" t="s">
        <v>3011</v>
      </c>
      <c r="E174" s="375" t="s">
        <v>3296</v>
      </c>
      <c r="F174" s="375" t="s">
        <v>3297</v>
      </c>
      <c r="G174" s="376"/>
      <c r="H174" s="376"/>
      <c r="I174" s="417"/>
      <c r="J174" s="377"/>
      <c r="K174" s="378"/>
      <c r="L174" s="397"/>
      <c r="M174" s="397"/>
      <c r="N174" s="482">
        <v>0</v>
      </c>
      <c r="O174" s="482">
        <v>0</v>
      </c>
      <c r="P174" s="493">
        <v>0</v>
      </c>
      <c r="Q174" s="482">
        <v>0</v>
      </c>
      <c r="R174" s="482"/>
      <c r="S174" s="479"/>
      <c r="T174" s="199">
        <f t="shared" si="31"/>
        <v>0</v>
      </c>
      <c r="U174" s="61" t="str">
        <f t="shared" si="32"/>
        <v/>
      </c>
      <c r="V174" s="199">
        <f t="shared" si="30"/>
        <v>0</v>
      </c>
      <c r="W174" s="61" t="str">
        <f t="shared" si="33"/>
        <v/>
      </c>
      <c r="X174" s="199">
        <f t="shared" si="34"/>
        <v>0</v>
      </c>
      <c r="Y174" s="61" t="str">
        <f t="shared" si="35"/>
        <v/>
      </c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</row>
    <row r="175" spans="1:37" ht="31.5">
      <c r="A175" s="398" t="s">
        <v>3298</v>
      </c>
      <c r="B175" s="415" t="s">
        <v>1959</v>
      </c>
      <c r="C175" s="416" t="s">
        <v>2608</v>
      </c>
      <c r="D175" s="416" t="s">
        <v>3009</v>
      </c>
      <c r="E175" s="379" t="s">
        <v>5185</v>
      </c>
      <c r="F175" s="379" t="s">
        <v>3299</v>
      </c>
      <c r="G175" s="376" t="s">
        <v>182</v>
      </c>
      <c r="H175" s="376" t="s">
        <v>3257</v>
      </c>
      <c r="I175" s="417" t="s">
        <v>3258</v>
      </c>
      <c r="J175" s="377" t="s">
        <v>2699</v>
      </c>
      <c r="K175" s="378" t="s">
        <v>2701</v>
      </c>
      <c r="L175" s="401" t="s">
        <v>1946</v>
      </c>
      <c r="M175" s="397"/>
      <c r="N175" s="482">
        <v>919438.16</v>
      </c>
      <c r="O175" s="482">
        <v>810000</v>
      </c>
      <c r="P175" s="493">
        <v>1146000</v>
      </c>
      <c r="Q175" s="482">
        <v>1146000</v>
      </c>
      <c r="R175" s="482"/>
      <c r="S175" s="479"/>
      <c r="T175" s="199">
        <f t="shared" si="31"/>
        <v>226561.83999999997</v>
      </c>
      <c r="U175" s="61">
        <f t="shared" si="32"/>
        <v>0.2464133531286106</v>
      </c>
      <c r="V175" s="199">
        <f t="shared" si="30"/>
        <v>336000</v>
      </c>
      <c r="W175" s="61">
        <f t="shared" si="33"/>
        <v>0.4148148148148148</v>
      </c>
      <c r="X175" s="199">
        <f t="shared" si="34"/>
        <v>0</v>
      </c>
      <c r="Y175" s="61">
        <f t="shared" si="35"/>
        <v>0</v>
      </c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</row>
    <row r="176" spans="1:37" ht="31.5">
      <c r="A176" s="398" t="s">
        <v>3300</v>
      </c>
      <c r="B176" s="415" t="s">
        <v>1959</v>
      </c>
      <c r="C176" s="416" t="s">
        <v>2608</v>
      </c>
      <c r="D176" s="416" t="s">
        <v>2674</v>
      </c>
      <c r="E176" s="379" t="s">
        <v>5186</v>
      </c>
      <c r="F176" s="379" t="s">
        <v>4382</v>
      </c>
      <c r="G176" s="376" t="s">
        <v>1265</v>
      </c>
      <c r="H176" s="357" t="s">
        <v>4735</v>
      </c>
      <c r="I176" s="418" t="s">
        <v>3261</v>
      </c>
      <c r="J176" s="377" t="s">
        <v>2460</v>
      </c>
      <c r="K176" s="378" t="s">
        <v>3403</v>
      </c>
      <c r="L176" s="401" t="s">
        <v>1280</v>
      </c>
      <c r="M176" s="397"/>
      <c r="N176" s="482">
        <v>3337603.65</v>
      </c>
      <c r="O176" s="482">
        <v>3268819.3</v>
      </c>
      <c r="P176" s="493">
        <v>2750651</v>
      </c>
      <c r="Q176" s="482">
        <v>1638901</v>
      </c>
      <c r="R176" s="482"/>
      <c r="S176" s="479"/>
      <c r="T176" s="199">
        <f t="shared" si="31"/>
        <v>-1698702.65</v>
      </c>
      <c r="U176" s="61">
        <f t="shared" si="32"/>
        <v>-0.50895877046395244</v>
      </c>
      <c r="V176" s="199">
        <f t="shared" si="30"/>
        <v>-1629918.2999999998</v>
      </c>
      <c r="W176" s="61">
        <f t="shared" si="33"/>
        <v>-0.49862600236115834</v>
      </c>
      <c r="X176" s="199">
        <f t="shared" si="34"/>
        <v>-1111750</v>
      </c>
      <c r="Y176" s="61">
        <f t="shared" si="35"/>
        <v>-0.40417704754256356</v>
      </c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</row>
    <row r="177" spans="1:37" ht="21">
      <c r="A177" s="398" t="s">
        <v>3301</v>
      </c>
      <c r="B177" s="415" t="s">
        <v>1959</v>
      </c>
      <c r="C177" s="416" t="s">
        <v>2608</v>
      </c>
      <c r="D177" s="416" t="s">
        <v>1295</v>
      </c>
      <c r="E177" s="379" t="s">
        <v>4256</v>
      </c>
      <c r="F177" s="379" t="s">
        <v>4257</v>
      </c>
      <c r="G177" s="376" t="s">
        <v>1268</v>
      </c>
      <c r="H177" s="357" t="s">
        <v>4731</v>
      </c>
      <c r="I177" s="418" t="s">
        <v>3108</v>
      </c>
      <c r="J177" s="377" t="s">
        <v>2460</v>
      </c>
      <c r="K177" s="378" t="s">
        <v>3403</v>
      </c>
      <c r="L177" s="401" t="s">
        <v>1946</v>
      </c>
      <c r="M177" s="397"/>
      <c r="N177" s="482">
        <v>72657.84</v>
      </c>
      <c r="O177" s="482">
        <v>80000</v>
      </c>
      <c r="P177" s="493">
        <v>80000</v>
      </c>
      <c r="Q177" s="482">
        <v>80000</v>
      </c>
      <c r="R177" s="482"/>
      <c r="S177" s="479"/>
      <c r="T177" s="199">
        <f t="shared" si="31"/>
        <v>7342.1600000000035</v>
      </c>
      <c r="U177" s="61">
        <f t="shared" si="32"/>
        <v>0.10105117355539339</v>
      </c>
      <c r="V177" s="199">
        <f t="shared" si="30"/>
        <v>0</v>
      </c>
      <c r="W177" s="61">
        <f t="shared" si="33"/>
        <v>0</v>
      </c>
      <c r="X177" s="199">
        <f t="shared" si="34"/>
        <v>0</v>
      </c>
      <c r="Y177" s="61">
        <f t="shared" si="35"/>
        <v>0</v>
      </c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</row>
    <row r="178" spans="1:37" ht="21">
      <c r="A178" s="398" t="s">
        <v>3109</v>
      </c>
      <c r="B178" s="415" t="s">
        <v>1959</v>
      </c>
      <c r="C178" s="416" t="s">
        <v>2608</v>
      </c>
      <c r="D178" s="416" t="s">
        <v>1296</v>
      </c>
      <c r="E178" s="379" t="s">
        <v>4258</v>
      </c>
      <c r="F178" s="379" t="s">
        <v>4383</v>
      </c>
      <c r="G178" s="376" t="s">
        <v>1270</v>
      </c>
      <c r="H178" s="357" t="s">
        <v>4732</v>
      </c>
      <c r="I178" s="418" t="s">
        <v>3110</v>
      </c>
      <c r="J178" s="377" t="s">
        <v>2460</v>
      </c>
      <c r="K178" s="378" t="s">
        <v>3403</v>
      </c>
      <c r="L178" s="401" t="s">
        <v>1946</v>
      </c>
      <c r="M178" s="397"/>
      <c r="N178" s="482">
        <v>0</v>
      </c>
      <c r="O178" s="482">
        <v>0</v>
      </c>
      <c r="P178" s="493">
        <v>0</v>
      </c>
      <c r="Q178" s="482">
        <v>0</v>
      </c>
      <c r="R178" s="482"/>
      <c r="S178" s="479"/>
      <c r="T178" s="199">
        <f t="shared" si="31"/>
        <v>0</v>
      </c>
      <c r="U178" s="61" t="str">
        <f t="shared" si="32"/>
        <v/>
      </c>
      <c r="V178" s="199">
        <f t="shared" si="30"/>
        <v>0</v>
      </c>
      <c r="W178" s="61" t="str">
        <f t="shared" si="33"/>
        <v/>
      </c>
      <c r="X178" s="199">
        <f t="shared" si="34"/>
        <v>0</v>
      </c>
      <c r="Y178" s="61" t="str">
        <f t="shared" si="35"/>
        <v/>
      </c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</row>
    <row r="179" spans="1:37" ht="21">
      <c r="A179" s="398" t="s">
        <v>4259</v>
      </c>
      <c r="B179" s="415" t="s">
        <v>1959</v>
      </c>
      <c r="C179" s="416" t="s">
        <v>2608</v>
      </c>
      <c r="D179" s="416" t="s">
        <v>2323</v>
      </c>
      <c r="E179" s="379" t="s">
        <v>4260</v>
      </c>
      <c r="F179" s="379" t="s">
        <v>4261</v>
      </c>
      <c r="G179" s="376" t="s">
        <v>1269</v>
      </c>
      <c r="H179" s="357" t="s">
        <v>4733</v>
      </c>
      <c r="I179" s="418" t="s">
        <v>4734</v>
      </c>
      <c r="J179" s="377" t="s">
        <v>2460</v>
      </c>
      <c r="K179" s="374" t="s">
        <v>3403</v>
      </c>
      <c r="L179" s="399" t="s">
        <v>1946</v>
      </c>
      <c r="M179" s="397"/>
      <c r="N179" s="482">
        <v>0</v>
      </c>
      <c r="O179" s="482">
        <v>0</v>
      </c>
      <c r="P179" s="493">
        <v>0</v>
      </c>
      <c r="Q179" s="482">
        <v>0</v>
      </c>
      <c r="R179" s="482"/>
      <c r="S179" s="479"/>
      <c r="T179" s="199">
        <f t="shared" si="31"/>
        <v>0</v>
      </c>
      <c r="U179" s="61" t="str">
        <f t="shared" si="32"/>
        <v/>
      </c>
      <c r="V179" s="199">
        <f t="shared" si="30"/>
        <v>0</v>
      </c>
      <c r="W179" s="61" t="str">
        <f t="shared" si="33"/>
        <v/>
      </c>
      <c r="X179" s="199">
        <f t="shared" si="34"/>
        <v>0</v>
      </c>
      <c r="Y179" s="61" t="str">
        <f t="shared" si="35"/>
        <v/>
      </c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</row>
    <row r="180" spans="1:37" ht="31.5">
      <c r="A180" s="398" t="s">
        <v>3111</v>
      </c>
      <c r="B180" s="415" t="s">
        <v>1959</v>
      </c>
      <c r="C180" s="416" t="s">
        <v>2608</v>
      </c>
      <c r="D180" s="416" t="s">
        <v>3019</v>
      </c>
      <c r="E180" s="379" t="s">
        <v>4262</v>
      </c>
      <c r="F180" s="379" t="s">
        <v>4384</v>
      </c>
      <c r="G180" s="376" t="s">
        <v>1272</v>
      </c>
      <c r="H180" s="357" t="s">
        <v>4736</v>
      </c>
      <c r="I180" s="418" t="s">
        <v>3113</v>
      </c>
      <c r="J180" s="377" t="s">
        <v>2460</v>
      </c>
      <c r="K180" s="378" t="s">
        <v>3403</v>
      </c>
      <c r="L180" s="401" t="s">
        <v>1280</v>
      </c>
      <c r="M180" s="397"/>
      <c r="N180" s="482">
        <v>0</v>
      </c>
      <c r="O180" s="482">
        <v>0</v>
      </c>
      <c r="P180" s="493">
        <v>0</v>
      </c>
      <c r="Q180" s="482">
        <v>0</v>
      </c>
      <c r="R180" s="482"/>
      <c r="S180" s="479"/>
      <c r="T180" s="199">
        <f t="shared" ref="T180:T190" si="48">IF(N180="","",Q180-N180)</f>
        <v>0</v>
      </c>
      <c r="U180" s="61" t="str">
        <f t="shared" ref="U180:U190" si="49">IF(N180=0,"",T180/N180)</f>
        <v/>
      </c>
      <c r="V180" s="199">
        <f t="shared" si="30"/>
        <v>0</v>
      </c>
      <c r="W180" s="61" t="str">
        <f t="shared" ref="W180:W190" si="50">IF(O180=0,"",V180/O180)</f>
        <v/>
      </c>
      <c r="X180" s="199">
        <f t="shared" ref="X180:X190" si="51">IF(P180="","",Q180-P180)</f>
        <v>0</v>
      </c>
      <c r="Y180" s="61" t="str">
        <f t="shared" ref="Y180:Y190" si="52">IF(P180=0,"",X180/P180)</f>
        <v/>
      </c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</row>
    <row r="181" spans="1:37" ht="21">
      <c r="A181" s="398" t="s">
        <v>3114</v>
      </c>
      <c r="B181" s="415" t="s">
        <v>1959</v>
      </c>
      <c r="C181" s="416" t="s">
        <v>2608</v>
      </c>
      <c r="D181" s="416" t="s">
        <v>2485</v>
      </c>
      <c r="E181" s="379" t="s">
        <v>4263</v>
      </c>
      <c r="F181" s="379" t="s">
        <v>3294</v>
      </c>
      <c r="G181" s="376" t="s">
        <v>1271</v>
      </c>
      <c r="H181" s="357" t="s">
        <v>4730</v>
      </c>
      <c r="I181" s="418" t="s">
        <v>3292</v>
      </c>
      <c r="J181" s="377" t="s">
        <v>2460</v>
      </c>
      <c r="K181" s="378" t="s">
        <v>3403</v>
      </c>
      <c r="L181" s="401" t="s">
        <v>1946</v>
      </c>
      <c r="M181" s="397"/>
      <c r="N181" s="482">
        <v>69917.72</v>
      </c>
      <c r="O181" s="482">
        <v>85000</v>
      </c>
      <c r="P181" s="493">
        <v>430000</v>
      </c>
      <c r="Q181" s="482">
        <v>360000</v>
      </c>
      <c r="R181" s="482"/>
      <c r="S181" s="479"/>
      <c r="T181" s="199">
        <f t="shared" si="48"/>
        <v>290082.28000000003</v>
      </c>
      <c r="U181" s="61">
        <f t="shared" si="49"/>
        <v>4.1489093179811931</v>
      </c>
      <c r="V181" s="199">
        <f t="shared" si="30"/>
        <v>275000</v>
      </c>
      <c r="W181" s="61">
        <f t="shared" si="50"/>
        <v>3.2352941176470589</v>
      </c>
      <c r="X181" s="199">
        <f t="shared" si="51"/>
        <v>-70000</v>
      </c>
      <c r="Y181" s="61">
        <f t="shared" si="52"/>
        <v>-0.16279069767441862</v>
      </c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</row>
    <row r="182" spans="1:37" ht="31.5">
      <c r="A182" s="398" t="s">
        <v>4264</v>
      </c>
      <c r="B182" s="415" t="s">
        <v>1959</v>
      </c>
      <c r="C182" s="416" t="s">
        <v>2608</v>
      </c>
      <c r="D182" s="416" t="s">
        <v>1321</v>
      </c>
      <c r="E182" s="379" t="s">
        <v>4265</v>
      </c>
      <c r="F182" s="379" t="s">
        <v>4266</v>
      </c>
      <c r="G182" s="376" t="s">
        <v>182</v>
      </c>
      <c r="H182" s="376" t="s">
        <v>3257</v>
      </c>
      <c r="I182" s="417" t="s">
        <v>3258</v>
      </c>
      <c r="J182" s="377" t="s">
        <v>2699</v>
      </c>
      <c r="K182" s="378" t="s">
        <v>2701</v>
      </c>
      <c r="L182" s="401" t="s">
        <v>1946</v>
      </c>
      <c r="M182" s="397"/>
      <c r="N182" s="482">
        <v>0</v>
      </c>
      <c r="O182" s="482">
        <v>0</v>
      </c>
      <c r="P182" s="493">
        <v>0</v>
      </c>
      <c r="Q182" s="482">
        <v>0</v>
      </c>
      <c r="R182" s="482"/>
      <c r="S182" s="479"/>
      <c r="T182" s="199">
        <f t="shared" si="48"/>
        <v>0</v>
      </c>
      <c r="U182" s="61" t="str">
        <f t="shared" si="49"/>
        <v/>
      </c>
      <c r="V182" s="199">
        <f t="shared" si="30"/>
        <v>0</v>
      </c>
      <c r="W182" s="61" t="str">
        <f t="shared" si="50"/>
        <v/>
      </c>
      <c r="X182" s="199">
        <f t="shared" si="51"/>
        <v>0</v>
      </c>
      <c r="Y182" s="61" t="str">
        <f t="shared" si="52"/>
        <v/>
      </c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</row>
    <row r="183" spans="1:37" ht="31.5">
      <c r="A183" s="398" t="s">
        <v>4267</v>
      </c>
      <c r="B183" s="415" t="s">
        <v>1959</v>
      </c>
      <c r="C183" s="416" t="s">
        <v>2608</v>
      </c>
      <c r="D183" s="416" t="s">
        <v>1322</v>
      </c>
      <c r="E183" s="379" t="s">
        <v>5187</v>
      </c>
      <c r="F183" s="379" t="s">
        <v>4385</v>
      </c>
      <c r="G183" s="376" t="s">
        <v>186</v>
      </c>
      <c r="H183" s="376" t="s">
        <v>2909</v>
      </c>
      <c r="I183" s="417" t="s">
        <v>2910</v>
      </c>
      <c r="J183" s="377" t="s">
        <v>2699</v>
      </c>
      <c r="K183" s="378" t="s">
        <v>2701</v>
      </c>
      <c r="L183" s="401" t="s">
        <v>1280</v>
      </c>
      <c r="M183" s="397"/>
      <c r="N183" s="482">
        <v>0</v>
      </c>
      <c r="O183" s="482">
        <v>1526000</v>
      </c>
      <c r="P183" s="493">
        <v>0</v>
      </c>
      <c r="Q183" s="482">
        <v>0</v>
      </c>
      <c r="R183" s="482"/>
      <c r="S183" s="479"/>
      <c r="T183" s="199">
        <f t="shared" si="48"/>
        <v>0</v>
      </c>
      <c r="U183" s="61" t="str">
        <f t="shared" si="49"/>
        <v/>
      </c>
      <c r="V183" s="199">
        <f t="shared" si="30"/>
        <v>-1526000</v>
      </c>
      <c r="W183" s="61">
        <f t="shared" si="50"/>
        <v>-1</v>
      </c>
      <c r="X183" s="199">
        <f t="shared" si="51"/>
        <v>0</v>
      </c>
      <c r="Y183" s="61" t="str">
        <f t="shared" si="52"/>
        <v/>
      </c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</row>
    <row r="184" spans="1:37" ht="31.5">
      <c r="A184" s="407" t="s">
        <v>4737</v>
      </c>
      <c r="B184" s="408" t="s">
        <v>1959</v>
      </c>
      <c r="C184" s="409" t="s">
        <v>4738</v>
      </c>
      <c r="D184" s="409" t="s">
        <v>3011</v>
      </c>
      <c r="E184" s="375" t="s">
        <v>4997</v>
      </c>
      <c r="F184" s="375" t="s">
        <v>5188</v>
      </c>
      <c r="G184" s="376"/>
      <c r="H184" s="376"/>
      <c r="I184" s="417"/>
      <c r="J184" s="377"/>
      <c r="K184" s="374"/>
      <c r="L184" s="399"/>
      <c r="M184" s="397"/>
      <c r="N184" s="482">
        <v>0</v>
      </c>
      <c r="O184" s="482">
        <v>0</v>
      </c>
      <c r="P184" s="493">
        <v>0</v>
      </c>
      <c r="Q184" s="482">
        <v>0</v>
      </c>
      <c r="R184" s="482"/>
      <c r="S184" s="479"/>
      <c r="T184" s="199">
        <f t="shared" si="48"/>
        <v>0</v>
      </c>
      <c r="U184" s="61" t="str">
        <f t="shared" si="49"/>
        <v/>
      </c>
      <c r="V184" s="199">
        <f t="shared" si="30"/>
        <v>0</v>
      </c>
      <c r="W184" s="61" t="str">
        <f t="shared" si="50"/>
        <v/>
      </c>
      <c r="X184" s="199">
        <f t="shared" si="51"/>
        <v>0</v>
      </c>
      <c r="Y184" s="61" t="str">
        <f t="shared" si="52"/>
        <v/>
      </c>
      <c r="AA184" s="55"/>
      <c r="AB184" s="363"/>
      <c r="AC184" s="55"/>
      <c r="AD184" s="55"/>
      <c r="AE184" s="55"/>
      <c r="AF184" s="55"/>
      <c r="AG184" s="55"/>
      <c r="AH184" s="55"/>
      <c r="AI184" s="55"/>
      <c r="AJ184" s="55"/>
      <c r="AK184" s="55"/>
    </row>
    <row r="185" spans="1:37" ht="42">
      <c r="A185" s="398" t="s">
        <v>4739</v>
      </c>
      <c r="B185" s="415" t="s">
        <v>1959</v>
      </c>
      <c r="C185" s="416" t="s">
        <v>4738</v>
      </c>
      <c r="D185" s="416" t="s">
        <v>4740</v>
      </c>
      <c r="E185" s="379" t="s">
        <v>5189</v>
      </c>
      <c r="F185" s="379" t="s">
        <v>5057</v>
      </c>
      <c r="G185" s="376" t="s">
        <v>4556</v>
      </c>
      <c r="H185" s="376" t="s">
        <v>3112</v>
      </c>
      <c r="I185" s="417" t="s">
        <v>4741</v>
      </c>
      <c r="J185" s="377" t="s">
        <v>2460</v>
      </c>
      <c r="K185" s="374" t="s">
        <v>3403</v>
      </c>
      <c r="L185" s="399" t="s">
        <v>1946</v>
      </c>
      <c r="M185" s="397"/>
      <c r="N185" s="482">
        <v>561387.81000000006</v>
      </c>
      <c r="O185" s="482">
        <v>620567.84</v>
      </c>
      <c r="P185" s="493">
        <v>480272</v>
      </c>
      <c r="Q185" s="482">
        <v>182378</v>
      </c>
      <c r="R185" s="482"/>
      <c r="S185" s="479"/>
      <c r="T185" s="199">
        <f t="shared" si="48"/>
        <v>-379009.81000000006</v>
      </c>
      <c r="U185" s="61">
        <f t="shared" si="49"/>
        <v>-0.67513010302094023</v>
      </c>
      <c r="V185" s="199">
        <f t="shared" si="30"/>
        <v>-438189.83999999997</v>
      </c>
      <c r="W185" s="61">
        <f t="shared" si="50"/>
        <v>-0.70611109979531006</v>
      </c>
      <c r="X185" s="199">
        <f t="shared" si="51"/>
        <v>-297894</v>
      </c>
      <c r="Y185" s="61">
        <f t="shared" si="52"/>
        <v>-0.62026101875603823</v>
      </c>
      <c r="AA185" s="55"/>
      <c r="AB185" s="363"/>
      <c r="AC185" s="55"/>
      <c r="AD185" s="55"/>
      <c r="AE185" s="55"/>
      <c r="AF185" s="55"/>
      <c r="AG185" s="55"/>
      <c r="AH185" s="55"/>
      <c r="AI185" s="55"/>
      <c r="AJ185" s="55"/>
      <c r="AK185" s="55"/>
    </row>
    <row r="186" spans="1:37" ht="42">
      <c r="A186" s="398" t="s">
        <v>4742</v>
      </c>
      <c r="B186" s="415" t="s">
        <v>1959</v>
      </c>
      <c r="C186" s="416" t="s">
        <v>4738</v>
      </c>
      <c r="D186" s="416" t="s">
        <v>2928</v>
      </c>
      <c r="E186" s="379" t="s">
        <v>4998</v>
      </c>
      <c r="F186" s="379" t="s">
        <v>5058</v>
      </c>
      <c r="G186" s="376" t="s">
        <v>4561</v>
      </c>
      <c r="H186" s="376" t="s">
        <v>4743</v>
      </c>
      <c r="I186" s="417" t="s">
        <v>4744</v>
      </c>
      <c r="J186" s="377" t="s">
        <v>2460</v>
      </c>
      <c r="K186" s="374" t="s">
        <v>3403</v>
      </c>
      <c r="L186" s="399" t="s">
        <v>1946</v>
      </c>
      <c r="M186" s="397"/>
      <c r="N186" s="482">
        <v>0</v>
      </c>
      <c r="O186" s="482">
        <v>0</v>
      </c>
      <c r="P186" s="493">
        <v>0</v>
      </c>
      <c r="Q186" s="482">
        <v>0</v>
      </c>
      <c r="R186" s="482"/>
      <c r="S186" s="479"/>
      <c r="T186" s="199">
        <f t="shared" si="48"/>
        <v>0</v>
      </c>
      <c r="U186" s="61" t="str">
        <f t="shared" si="49"/>
        <v/>
      </c>
      <c r="V186" s="199">
        <f t="shared" si="30"/>
        <v>0</v>
      </c>
      <c r="W186" s="61" t="str">
        <f t="shared" si="50"/>
        <v/>
      </c>
      <c r="X186" s="199">
        <f t="shared" si="51"/>
        <v>0</v>
      </c>
      <c r="Y186" s="61" t="str">
        <f t="shared" si="52"/>
        <v/>
      </c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</row>
    <row r="187" spans="1:37" ht="31.5">
      <c r="A187" s="398" t="s">
        <v>4745</v>
      </c>
      <c r="B187" s="415" t="s">
        <v>1959</v>
      </c>
      <c r="C187" s="416" t="s">
        <v>4738</v>
      </c>
      <c r="D187" s="416" t="s">
        <v>3009</v>
      </c>
      <c r="E187" s="379" t="s">
        <v>4999</v>
      </c>
      <c r="F187" s="379" t="s">
        <v>4746</v>
      </c>
      <c r="G187" s="376" t="s">
        <v>4567</v>
      </c>
      <c r="H187" s="376" t="s">
        <v>4747</v>
      </c>
      <c r="I187" s="417" t="s">
        <v>4748</v>
      </c>
      <c r="J187" s="377" t="s">
        <v>2460</v>
      </c>
      <c r="K187" s="374" t="s">
        <v>3403</v>
      </c>
      <c r="L187" s="399" t="s">
        <v>1946</v>
      </c>
      <c r="M187" s="397"/>
      <c r="N187" s="482">
        <v>0</v>
      </c>
      <c r="O187" s="482">
        <v>0</v>
      </c>
      <c r="P187" s="493">
        <v>0</v>
      </c>
      <c r="Q187" s="482">
        <v>0</v>
      </c>
      <c r="R187" s="482"/>
      <c r="S187" s="479"/>
      <c r="T187" s="199">
        <f t="shared" ref="T187" si="53">IF(N187="","",Q187-N187)</f>
        <v>0</v>
      </c>
      <c r="U187" s="61" t="str">
        <f t="shared" ref="U187" si="54">IF(N187=0,"",T187/N187)</f>
        <v/>
      </c>
      <c r="V187" s="199">
        <f t="shared" si="30"/>
        <v>0</v>
      </c>
      <c r="W187" s="61" t="str">
        <f t="shared" ref="W187" si="55">IF(O187=0,"",V187/O187)</f>
        <v/>
      </c>
      <c r="X187" s="199">
        <f t="shared" ref="X187" si="56">IF(P187="","",Q187-P187)</f>
        <v>0</v>
      </c>
      <c r="Y187" s="61" t="str">
        <f t="shared" ref="Y187" si="57">IF(P187=0,"",X187/P187)</f>
        <v/>
      </c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</row>
    <row r="188" spans="1:37" ht="42">
      <c r="A188" s="398" t="s">
        <v>4749</v>
      </c>
      <c r="B188" s="415" t="s">
        <v>1959</v>
      </c>
      <c r="C188" s="416" t="s">
        <v>4738</v>
      </c>
      <c r="D188" s="416" t="s">
        <v>1295</v>
      </c>
      <c r="E188" s="379" t="s">
        <v>5000</v>
      </c>
      <c r="F188" s="379" t="s">
        <v>5059</v>
      </c>
      <c r="G188" s="376" t="s">
        <v>4564</v>
      </c>
      <c r="H188" s="376" t="s">
        <v>4750</v>
      </c>
      <c r="I188" s="417" t="s">
        <v>4751</v>
      </c>
      <c r="J188" s="377" t="s">
        <v>2460</v>
      </c>
      <c r="K188" s="374" t="s">
        <v>3403</v>
      </c>
      <c r="L188" s="399" t="s">
        <v>1946</v>
      </c>
      <c r="M188" s="397"/>
      <c r="N188" s="482">
        <v>0</v>
      </c>
      <c r="O188" s="482">
        <v>0</v>
      </c>
      <c r="P188" s="493">
        <v>0</v>
      </c>
      <c r="Q188" s="482">
        <v>0</v>
      </c>
      <c r="R188" s="482"/>
      <c r="S188" s="479"/>
      <c r="T188" s="199">
        <f t="shared" si="48"/>
        <v>0</v>
      </c>
      <c r="U188" s="61" t="str">
        <f t="shared" si="49"/>
        <v/>
      </c>
      <c r="V188" s="199">
        <f t="shared" si="30"/>
        <v>0</v>
      </c>
      <c r="W188" s="61" t="str">
        <f t="shared" si="50"/>
        <v/>
      </c>
      <c r="X188" s="199">
        <f t="shared" si="51"/>
        <v>0</v>
      </c>
      <c r="Y188" s="61" t="str">
        <f t="shared" si="52"/>
        <v/>
      </c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</row>
    <row r="189" spans="1:37" ht="42">
      <c r="A189" s="398" t="s">
        <v>4752</v>
      </c>
      <c r="B189" s="415" t="s">
        <v>1959</v>
      </c>
      <c r="C189" s="416" t="s">
        <v>4738</v>
      </c>
      <c r="D189" s="416" t="s">
        <v>3019</v>
      </c>
      <c r="E189" s="379" t="s">
        <v>4753</v>
      </c>
      <c r="F189" s="379" t="s">
        <v>5060</v>
      </c>
      <c r="G189" s="376" t="s">
        <v>4570</v>
      </c>
      <c r="H189" s="376" t="s">
        <v>4754</v>
      </c>
      <c r="I189" s="417" t="s">
        <v>4755</v>
      </c>
      <c r="J189" s="377" t="s">
        <v>2460</v>
      </c>
      <c r="K189" s="374" t="s">
        <v>3403</v>
      </c>
      <c r="L189" s="399" t="s">
        <v>1946</v>
      </c>
      <c r="M189" s="397"/>
      <c r="N189" s="482">
        <v>0</v>
      </c>
      <c r="O189" s="482">
        <v>0</v>
      </c>
      <c r="P189" s="493">
        <v>0</v>
      </c>
      <c r="Q189" s="482">
        <v>0</v>
      </c>
      <c r="R189" s="482"/>
      <c r="S189" s="479"/>
      <c r="T189" s="199">
        <f t="shared" si="48"/>
        <v>0</v>
      </c>
      <c r="U189" s="61" t="str">
        <f t="shared" si="49"/>
        <v/>
      </c>
      <c r="V189" s="199">
        <f t="shared" si="30"/>
        <v>0</v>
      </c>
      <c r="W189" s="61" t="str">
        <f t="shared" si="50"/>
        <v/>
      </c>
      <c r="X189" s="199">
        <f t="shared" si="51"/>
        <v>0</v>
      </c>
      <c r="Y189" s="61" t="str">
        <f t="shared" si="52"/>
        <v/>
      </c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</row>
    <row r="190" spans="1:37" ht="42">
      <c r="A190" s="398" t="s">
        <v>4756</v>
      </c>
      <c r="B190" s="415" t="s">
        <v>1959</v>
      </c>
      <c r="C190" s="416" t="s">
        <v>4738</v>
      </c>
      <c r="D190" s="416" t="s">
        <v>2485</v>
      </c>
      <c r="E190" s="379" t="s">
        <v>5001</v>
      </c>
      <c r="F190" s="379" t="s">
        <v>4757</v>
      </c>
      <c r="G190" s="376" t="s">
        <v>4561</v>
      </c>
      <c r="H190" s="376" t="s">
        <v>4743</v>
      </c>
      <c r="I190" s="417" t="s">
        <v>4744</v>
      </c>
      <c r="J190" s="377" t="s">
        <v>2460</v>
      </c>
      <c r="K190" s="374" t="s">
        <v>3403</v>
      </c>
      <c r="L190" s="399" t="s">
        <v>1946</v>
      </c>
      <c r="M190" s="397"/>
      <c r="N190" s="482">
        <v>0</v>
      </c>
      <c r="O190" s="482">
        <v>0</v>
      </c>
      <c r="P190" s="493">
        <v>0</v>
      </c>
      <c r="Q190" s="482">
        <v>0</v>
      </c>
      <c r="R190" s="482"/>
      <c r="S190" s="479"/>
      <c r="T190" s="199">
        <f t="shared" si="48"/>
        <v>0</v>
      </c>
      <c r="U190" s="61" t="str">
        <f t="shared" si="49"/>
        <v/>
      </c>
      <c r="V190" s="199">
        <f t="shared" si="30"/>
        <v>0</v>
      </c>
      <c r="W190" s="61" t="str">
        <f t="shared" si="50"/>
        <v/>
      </c>
      <c r="X190" s="199">
        <f t="shared" si="51"/>
        <v>0</v>
      </c>
      <c r="Y190" s="61" t="str">
        <f t="shared" si="52"/>
        <v/>
      </c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</row>
    <row r="191" spans="1:37" ht="31.5">
      <c r="A191" s="398" t="s">
        <v>4758</v>
      </c>
      <c r="B191" s="415" t="s">
        <v>1959</v>
      </c>
      <c r="C191" s="416" t="s">
        <v>4738</v>
      </c>
      <c r="D191" s="416" t="s">
        <v>1469</v>
      </c>
      <c r="E191" s="379" t="s">
        <v>5002</v>
      </c>
      <c r="F191" s="379" t="s">
        <v>5061</v>
      </c>
      <c r="G191" s="376" t="s">
        <v>4567</v>
      </c>
      <c r="H191" s="376" t="s">
        <v>4747</v>
      </c>
      <c r="I191" s="417" t="s">
        <v>4748</v>
      </c>
      <c r="J191" s="377" t="s">
        <v>2460</v>
      </c>
      <c r="K191" s="374" t="s">
        <v>3403</v>
      </c>
      <c r="L191" s="399" t="s">
        <v>1946</v>
      </c>
      <c r="M191" s="397"/>
      <c r="N191" s="482">
        <v>0</v>
      </c>
      <c r="O191" s="482">
        <v>0</v>
      </c>
      <c r="P191" s="493">
        <v>0</v>
      </c>
      <c r="Q191" s="482">
        <v>0</v>
      </c>
      <c r="R191" s="482"/>
      <c r="S191" s="479"/>
      <c r="T191" s="199">
        <f t="shared" si="31"/>
        <v>0</v>
      </c>
      <c r="U191" s="61" t="str">
        <f t="shared" si="32"/>
        <v/>
      </c>
      <c r="V191" s="199">
        <f t="shared" si="30"/>
        <v>0</v>
      </c>
      <c r="W191" s="61" t="str">
        <f t="shared" si="33"/>
        <v/>
      </c>
      <c r="X191" s="199">
        <f t="shared" si="34"/>
        <v>0</v>
      </c>
      <c r="Y191" s="61" t="str">
        <f t="shared" si="35"/>
        <v/>
      </c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</row>
    <row r="192" spans="1:37" ht="42">
      <c r="A192" s="398" t="s">
        <v>4759</v>
      </c>
      <c r="B192" s="415" t="s">
        <v>1959</v>
      </c>
      <c r="C192" s="416" t="s">
        <v>4738</v>
      </c>
      <c r="D192" s="416" t="s">
        <v>1321</v>
      </c>
      <c r="E192" s="379" t="s">
        <v>5003</v>
      </c>
      <c r="F192" s="379" t="s">
        <v>5062</v>
      </c>
      <c r="G192" s="376" t="s">
        <v>4564</v>
      </c>
      <c r="H192" s="376" t="s">
        <v>4750</v>
      </c>
      <c r="I192" s="417" t="s">
        <v>4751</v>
      </c>
      <c r="J192" s="377" t="s">
        <v>2460</v>
      </c>
      <c r="K192" s="374" t="s">
        <v>3403</v>
      </c>
      <c r="L192" s="399" t="s">
        <v>1946</v>
      </c>
      <c r="M192" s="397"/>
      <c r="N192" s="482">
        <v>0</v>
      </c>
      <c r="O192" s="482">
        <v>0</v>
      </c>
      <c r="P192" s="493">
        <v>0</v>
      </c>
      <c r="Q192" s="482">
        <v>0</v>
      </c>
      <c r="R192" s="482"/>
      <c r="S192" s="479"/>
      <c r="T192" s="199">
        <f t="shared" si="31"/>
        <v>0</v>
      </c>
      <c r="U192" s="61" t="str">
        <f t="shared" si="32"/>
        <v/>
      </c>
      <c r="V192" s="199">
        <f t="shared" si="30"/>
        <v>0</v>
      </c>
      <c r="W192" s="61" t="str">
        <f t="shared" si="33"/>
        <v/>
      </c>
      <c r="X192" s="199">
        <f t="shared" si="34"/>
        <v>0</v>
      </c>
      <c r="Y192" s="61" t="str">
        <f t="shared" si="35"/>
        <v/>
      </c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</row>
    <row r="193" spans="1:37" ht="42">
      <c r="A193" s="398" t="s">
        <v>4760</v>
      </c>
      <c r="B193" s="415" t="s">
        <v>1959</v>
      </c>
      <c r="C193" s="416" t="s">
        <v>4738</v>
      </c>
      <c r="D193" s="416" t="s">
        <v>1303</v>
      </c>
      <c r="E193" s="379" t="s">
        <v>4761</v>
      </c>
      <c r="F193" s="379" t="s">
        <v>5063</v>
      </c>
      <c r="G193" s="376" t="s">
        <v>4570</v>
      </c>
      <c r="H193" s="376" t="s">
        <v>4754</v>
      </c>
      <c r="I193" s="417" t="s">
        <v>4755</v>
      </c>
      <c r="J193" s="377" t="s">
        <v>2460</v>
      </c>
      <c r="K193" s="374" t="s">
        <v>3403</v>
      </c>
      <c r="L193" s="399" t="s">
        <v>1946</v>
      </c>
      <c r="M193" s="397"/>
      <c r="N193" s="482">
        <v>0</v>
      </c>
      <c r="O193" s="482">
        <v>0</v>
      </c>
      <c r="P193" s="493">
        <v>0</v>
      </c>
      <c r="Q193" s="482">
        <v>0</v>
      </c>
      <c r="R193" s="482"/>
      <c r="S193" s="479"/>
      <c r="T193" s="199">
        <f t="shared" si="31"/>
        <v>0</v>
      </c>
      <c r="U193" s="61" t="str">
        <f t="shared" si="32"/>
        <v/>
      </c>
      <c r="V193" s="199">
        <f t="shared" si="30"/>
        <v>0</v>
      </c>
      <c r="W193" s="61" t="str">
        <f t="shared" si="33"/>
        <v/>
      </c>
      <c r="X193" s="199">
        <f t="shared" si="34"/>
        <v>0</v>
      </c>
      <c r="Y193" s="61" t="str">
        <f t="shared" si="35"/>
        <v/>
      </c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</row>
    <row r="194" spans="1:37" ht="52.5">
      <c r="A194" s="398" t="s">
        <v>4762</v>
      </c>
      <c r="B194" s="415" t="s">
        <v>1959</v>
      </c>
      <c r="C194" s="416" t="s">
        <v>4738</v>
      </c>
      <c r="D194" s="416" t="s">
        <v>2156</v>
      </c>
      <c r="E194" s="379" t="s">
        <v>5762</v>
      </c>
      <c r="F194" s="379" t="s">
        <v>5064</v>
      </c>
      <c r="G194" s="376" t="s">
        <v>4573</v>
      </c>
      <c r="H194" s="376" t="s">
        <v>4763</v>
      </c>
      <c r="I194" s="417" t="s">
        <v>4764</v>
      </c>
      <c r="J194" s="377" t="s">
        <v>2460</v>
      </c>
      <c r="K194" s="374" t="s">
        <v>3403</v>
      </c>
      <c r="L194" s="399" t="s">
        <v>1280</v>
      </c>
      <c r="M194" s="397"/>
      <c r="N194" s="482">
        <v>0</v>
      </c>
      <c r="O194" s="482">
        <v>0</v>
      </c>
      <c r="P194" s="493">
        <v>0</v>
      </c>
      <c r="Q194" s="482">
        <v>0</v>
      </c>
      <c r="R194" s="482"/>
      <c r="S194" s="479"/>
      <c r="T194" s="199">
        <f t="shared" ref="T194:T195" si="58">IF(N194="","",Q194-N194)</f>
        <v>0</v>
      </c>
      <c r="U194" s="61" t="str">
        <f t="shared" ref="U194:U195" si="59">IF(N194=0,"",T194/N194)</f>
        <v/>
      </c>
      <c r="V194" s="199">
        <f t="shared" si="30"/>
        <v>0</v>
      </c>
      <c r="W194" s="61" t="str">
        <f t="shared" ref="W194:W195" si="60">IF(O194=0,"",V194/O194)</f>
        <v/>
      </c>
      <c r="X194" s="199">
        <f t="shared" ref="X194:X195" si="61">IF(P194="","",Q194-P194)</f>
        <v>0</v>
      </c>
      <c r="Y194" s="61" t="str">
        <f t="shared" ref="Y194:Y195" si="62">IF(P194=0,"",X194/P194)</f>
        <v/>
      </c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</row>
    <row r="195" spans="1:37" ht="84">
      <c r="A195" s="402" t="s">
        <v>2471</v>
      </c>
      <c r="B195" s="403" t="s">
        <v>3016</v>
      </c>
      <c r="C195" s="404" t="s">
        <v>3010</v>
      </c>
      <c r="D195" s="404" t="s">
        <v>3011</v>
      </c>
      <c r="E195" s="370" t="s">
        <v>4268</v>
      </c>
      <c r="F195" s="370" t="s">
        <v>5065</v>
      </c>
      <c r="G195" s="371"/>
      <c r="H195" s="371"/>
      <c r="I195" s="405"/>
      <c r="J195" s="372"/>
      <c r="K195" s="373"/>
      <c r="L195" s="406"/>
      <c r="M195" s="397"/>
      <c r="N195" s="483">
        <v>0</v>
      </c>
      <c r="O195" s="483">
        <v>0</v>
      </c>
      <c r="P195" s="494">
        <v>0</v>
      </c>
      <c r="Q195" s="483">
        <v>0</v>
      </c>
      <c r="R195" s="483"/>
      <c r="S195" s="478"/>
      <c r="T195" s="199">
        <f t="shared" si="58"/>
        <v>0</v>
      </c>
      <c r="U195" s="61" t="str">
        <f t="shared" si="59"/>
        <v/>
      </c>
      <c r="V195" s="199">
        <f t="shared" si="30"/>
        <v>0</v>
      </c>
      <c r="W195" s="61" t="str">
        <f t="shared" si="60"/>
        <v/>
      </c>
      <c r="X195" s="199">
        <f t="shared" si="61"/>
        <v>0</v>
      </c>
      <c r="Y195" s="61" t="str">
        <f t="shared" si="62"/>
        <v/>
      </c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</row>
    <row r="196" spans="1:37" ht="21">
      <c r="A196" s="407" t="s">
        <v>2472</v>
      </c>
      <c r="B196" s="408" t="s">
        <v>3016</v>
      </c>
      <c r="C196" s="409" t="s">
        <v>3012</v>
      </c>
      <c r="D196" s="409" t="s">
        <v>3011</v>
      </c>
      <c r="E196" s="375" t="s">
        <v>3115</v>
      </c>
      <c r="F196" s="375" t="s">
        <v>4269</v>
      </c>
      <c r="G196" s="376"/>
      <c r="H196" s="376"/>
      <c r="I196" s="417"/>
      <c r="J196" s="377"/>
      <c r="K196" s="378"/>
      <c r="L196" s="397"/>
      <c r="M196" s="397"/>
      <c r="N196" s="482">
        <v>0</v>
      </c>
      <c r="O196" s="482">
        <v>0</v>
      </c>
      <c r="P196" s="493">
        <v>0</v>
      </c>
      <c r="Q196" s="482">
        <v>0</v>
      </c>
      <c r="R196" s="482"/>
      <c r="S196" s="479"/>
      <c r="T196" s="199">
        <f t="shared" si="31"/>
        <v>0</v>
      </c>
      <c r="U196" s="61" t="str">
        <f t="shared" si="32"/>
        <v/>
      </c>
      <c r="V196" s="199">
        <f t="shared" si="30"/>
        <v>0</v>
      </c>
      <c r="W196" s="61" t="str">
        <f t="shared" si="33"/>
        <v/>
      </c>
      <c r="X196" s="199">
        <f t="shared" si="34"/>
        <v>0</v>
      </c>
      <c r="Y196" s="61" t="str">
        <f t="shared" si="35"/>
        <v/>
      </c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</row>
    <row r="197" spans="1:37" ht="42">
      <c r="A197" s="398" t="s">
        <v>4986</v>
      </c>
      <c r="B197" s="415" t="s">
        <v>3016</v>
      </c>
      <c r="C197" s="416" t="s">
        <v>3012</v>
      </c>
      <c r="D197" s="416" t="s">
        <v>4740</v>
      </c>
      <c r="E197" s="379" t="s">
        <v>4987</v>
      </c>
      <c r="F197" s="379" t="s">
        <v>5066</v>
      </c>
      <c r="G197" s="376" t="s">
        <v>60</v>
      </c>
      <c r="H197" s="376" t="s">
        <v>4988</v>
      </c>
      <c r="I197" s="417" t="s">
        <v>1164</v>
      </c>
      <c r="J197" s="377" t="s">
        <v>1824</v>
      </c>
      <c r="K197" s="374" t="s">
        <v>3408</v>
      </c>
      <c r="L197" s="399" t="s">
        <v>2474</v>
      </c>
      <c r="M197" s="397"/>
      <c r="N197" s="482">
        <v>0</v>
      </c>
      <c r="O197" s="482">
        <v>0</v>
      </c>
      <c r="P197" s="493">
        <v>0</v>
      </c>
      <c r="Q197" s="482">
        <v>0</v>
      </c>
      <c r="R197" s="482"/>
      <c r="S197" s="479"/>
      <c r="T197" s="199">
        <f t="shared" si="31"/>
        <v>0</v>
      </c>
      <c r="U197" s="61" t="str">
        <f t="shared" si="32"/>
        <v/>
      </c>
      <c r="V197" s="199">
        <f t="shared" si="30"/>
        <v>0</v>
      </c>
      <c r="W197" s="61" t="str">
        <f t="shared" si="33"/>
        <v/>
      </c>
      <c r="X197" s="199">
        <f t="shared" si="34"/>
        <v>0</v>
      </c>
      <c r="Y197" s="61" t="str">
        <f t="shared" si="35"/>
        <v/>
      </c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</row>
    <row r="198" spans="1:37" ht="42">
      <c r="A198" s="398" t="s">
        <v>4989</v>
      </c>
      <c r="B198" s="415" t="s">
        <v>3016</v>
      </c>
      <c r="C198" s="416" t="s">
        <v>3012</v>
      </c>
      <c r="D198" s="416" t="s">
        <v>4990</v>
      </c>
      <c r="E198" s="379" t="s">
        <v>4991</v>
      </c>
      <c r="F198" s="379" t="s">
        <v>5067</v>
      </c>
      <c r="G198" s="376" t="s">
        <v>62</v>
      </c>
      <c r="H198" s="376" t="s">
        <v>4992</v>
      </c>
      <c r="I198" s="417" t="s">
        <v>3261</v>
      </c>
      <c r="J198" s="377" t="s">
        <v>1824</v>
      </c>
      <c r="K198" s="374" t="s">
        <v>3408</v>
      </c>
      <c r="L198" s="399" t="s">
        <v>2474</v>
      </c>
      <c r="M198" s="397"/>
      <c r="N198" s="482">
        <v>0</v>
      </c>
      <c r="O198" s="482">
        <v>0</v>
      </c>
      <c r="P198" s="493">
        <v>0</v>
      </c>
      <c r="Q198" s="482">
        <v>0</v>
      </c>
      <c r="R198" s="482"/>
      <c r="S198" s="479"/>
      <c r="T198" s="199">
        <f t="shared" si="31"/>
        <v>0</v>
      </c>
      <c r="U198" s="61" t="str">
        <f t="shared" si="32"/>
        <v/>
      </c>
      <c r="V198" s="199">
        <f t="shared" si="30"/>
        <v>0</v>
      </c>
      <c r="W198" s="61" t="str">
        <f t="shared" si="33"/>
        <v/>
      </c>
      <c r="X198" s="199">
        <f t="shared" si="34"/>
        <v>0</v>
      </c>
      <c r="Y198" s="61" t="str">
        <f t="shared" si="35"/>
        <v/>
      </c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</row>
    <row r="199" spans="1:37" ht="21">
      <c r="A199" s="398" t="s">
        <v>2473</v>
      </c>
      <c r="B199" s="415" t="s">
        <v>3016</v>
      </c>
      <c r="C199" s="416" t="s">
        <v>3012</v>
      </c>
      <c r="D199" s="416" t="s">
        <v>3009</v>
      </c>
      <c r="E199" s="379" t="s">
        <v>3115</v>
      </c>
      <c r="F199" s="379" t="s">
        <v>4269</v>
      </c>
      <c r="G199" s="376" t="s">
        <v>64</v>
      </c>
      <c r="H199" s="376" t="s">
        <v>3116</v>
      </c>
      <c r="I199" s="417" t="s">
        <v>1168</v>
      </c>
      <c r="J199" s="377" t="s">
        <v>1824</v>
      </c>
      <c r="K199" s="378" t="s">
        <v>3408</v>
      </c>
      <c r="L199" s="401" t="s">
        <v>2474</v>
      </c>
      <c r="M199" s="397"/>
      <c r="N199" s="482">
        <v>5618560.9499999993</v>
      </c>
      <c r="O199" s="482">
        <v>6825000</v>
      </c>
      <c r="P199" s="493">
        <v>7782000</v>
      </c>
      <c r="Q199" s="482">
        <v>8015000</v>
      </c>
      <c r="R199" s="482"/>
      <c r="S199" s="479"/>
      <c r="T199" s="199">
        <f t="shared" si="31"/>
        <v>2396439.0500000007</v>
      </c>
      <c r="U199" s="61">
        <f t="shared" si="32"/>
        <v>0.42652185698902156</v>
      </c>
      <c r="V199" s="199">
        <f t="shared" si="30"/>
        <v>1190000</v>
      </c>
      <c r="W199" s="61">
        <f t="shared" si="33"/>
        <v>0.17435897435897435</v>
      </c>
      <c r="X199" s="199">
        <f t="shared" si="34"/>
        <v>233000</v>
      </c>
      <c r="Y199" s="61">
        <f t="shared" si="35"/>
        <v>2.9940889231560009E-2</v>
      </c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</row>
    <row r="200" spans="1:37" ht="21">
      <c r="A200" s="407" t="s">
        <v>4270</v>
      </c>
      <c r="B200" s="408" t="s">
        <v>3016</v>
      </c>
      <c r="C200" s="409" t="s">
        <v>2608</v>
      </c>
      <c r="D200" s="409" t="s">
        <v>3011</v>
      </c>
      <c r="E200" s="375" t="s">
        <v>4271</v>
      </c>
      <c r="F200" s="375" t="s">
        <v>5373</v>
      </c>
      <c r="G200" s="376"/>
      <c r="H200" s="376"/>
      <c r="I200" s="417"/>
      <c r="J200" s="377"/>
      <c r="K200" s="378"/>
      <c r="L200" s="397"/>
      <c r="M200" s="397"/>
      <c r="N200" s="482">
        <v>0</v>
      </c>
      <c r="O200" s="482">
        <v>0</v>
      </c>
      <c r="P200" s="493">
        <v>0</v>
      </c>
      <c r="Q200" s="482">
        <v>0</v>
      </c>
      <c r="R200" s="482"/>
      <c r="S200" s="479"/>
      <c r="T200" s="199">
        <f t="shared" si="31"/>
        <v>0</v>
      </c>
      <c r="U200" s="61" t="str">
        <f t="shared" si="32"/>
        <v/>
      </c>
      <c r="V200" s="199">
        <f t="shared" si="30"/>
        <v>0</v>
      </c>
      <c r="W200" s="61" t="str">
        <f t="shared" si="33"/>
        <v/>
      </c>
      <c r="X200" s="199">
        <f t="shared" si="34"/>
        <v>0</v>
      </c>
      <c r="Y200" s="61" t="str">
        <f t="shared" si="35"/>
        <v/>
      </c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</row>
    <row r="201" spans="1:37" ht="42">
      <c r="A201" s="398" t="s">
        <v>4272</v>
      </c>
      <c r="B201" s="415" t="s">
        <v>3016</v>
      </c>
      <c r="C201" s="416" t="s">
        <v>2608</v>
      </c>
      <c r="D201" s="416" t="s">
        <v>3009</v>
      </c>
      <c r="E201" s="379" t="s">
        <v>4273</v>
      </c>
      <c r="F201" s="379" t="s">
        <v>4274</v>
      </c>
      <c r="G201" s="376" t="s">
        <v>1279</v>
      </c>
      <c r="H201" s="376" t="s">
        <v>2625</v>
      </c>
      <c r="I201" s="417" t="s">
        <v>2626</v>
      </c>
      <c r="J201" s="377" t="s">
        <v>1897</v>
      </c>
      <c r="K201" s="378" t="s">
        <v>3404</v>
      </c>
      <c r="L201" s="401" t="s">
        <v>2474</v>
      </c>
      <c r="M201" s="397"/>
      <c r="N201" s="482">
        <v>0</v>
      </c>
      <c r="O201" s="482">
        <v>0</v>
      </c>
      <c r="P201" s="493">
        <v>0</v>
      </c>
      <c r="Q201" s="482">
        <v>0</v>
      </c>
      <c r="R201" s="482"/>
      <c r="S201" s="479"/>
      <c r="T201" s="199">
        <f t="shared" si="31"/>
        <v>0</v>
      </c>
      <c r="U201" s="61" t="str">
        <f t="shared" si="32"/>
        <v/>
      </c>
      <c r="V201" s="199">
        <f t="shared" si="30"/>
        <v>0</v>
      </c>
      <c r="W201" s="61" t="str">
        <f t="shared" si="33"/>
        <v/>
      </c>
      <c r="X201" s="199">
        <f t="shared" si="34"/>
        <v>0</v>
      </c>
      <c r="Y201" s="61" t="str">
        <f t="shared" si="35"/>
        <v/>
      </c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</row>
    <row r="202" spans="1:37" ht="21">
      <c r="A202" s="407" t="s">
        <v>2475</v>
      </c>
      <c r="B202" s="408" t="s">
        <v>3016</v>
      </c>
      <c r="C202" s="409" t="s">
        <v>3013</v>
      </c>
      <c r="D202" s="409" t="s">
        <v>3011</v>
      </c>
      <c r="E202" s="375" t="s">
        <v>4275</v>
      </c>
      <c r="F202" s="375" t="s">
        <v>4276</v>
      </c>
      <c r="G202" s="376"/>
      <c r="H202" s="376"/>
      <c r="I202" s="417"/>
      <c r="J202" s="377"/>
      <c r="K202" s="378"/>
      <c r="L202" s="397"/>
      <c r="M202" s="397"/>
      <c r="N202" s="482">
        <v>0</v>
      </c>
      <c r="O202" s="482">
        <v>0</v>
      </c>
      <c r="P202" s="493">
        <v>0</v>
      </c>
      <c r="Q202" s="482">
        <v>0</v>
      </c>
      <c r="R202" s="482"/>
      <c r="S202" s="479"/>
      <c r="T202" s="199">
        <f t="shared" si="31"/>
        <v>0</v>
      </c>
      <c r="U202" s="61" t="str">
        <f t="shared" si="32"/>
        <v/>
      </c>
      <c r="V202" s="199">
        <f t="shared" si="30"/>
        <v>0</v>
      </c>
      <c r="W202" s="61" t="str">
        <f t="shared" si="33"/>
        <v/>
      </c>
      <c r="X202" s="199">
        <f t="shared" si="34"/>
        <v>0</v>
      </c>
      <c r="Y202" s="61" t="str">
        <f t="shared" si="35"/>
        <v/>
      </c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</row>
    <row r="203" spans="1:37" ht="31.5">
      <c r="A203" s="398" t="s">
        <v>4277</v>
      </c>
      <c r="B203" s="415" t="s">
        <v>3016</v>
      </c>
      <c r="C203" s="416" t="s">
        <v>3013</v>
      </c>
      <c r="D203" s="416" t="s">
        <v>2928</v>
      </c>
      <c r="E203" s="379" t="s">
        <v>4278</v>
      </c>
      <c r="F203" s="379" t="s">
        <v>4279</v>
      </c>
      <c r="G203" s="376" t="s">
        <v>42</v>
      </c>
      <c r="H203" s="376" t="s">
        <v>2620</v>
      </c>
      <c r="I203" s="417" t="s">
        <v>3272</v>
      </c>
      <c r="J203" s="377" t="s">
        <v>1897</v>
      </c>
      <c r="K203" s="378" t="s">
        <v>3404</v>
      </c>
      <c r="L203" s="401" t="s">
        <v>2474</v>
      </c>
      <c r="M203" s="397"/>
      <c r="N203" s="482">
        <v>0</v>
      </c>
      <c r="O203" s="482">
        <v>0</v>
      </c>
      <c r="P203" s="493">
        <v>0</v>
      </c>
      <c r="Q203" s="482">
        <v>0</v>
      </c>
      <c r="R203" s="482"/>
      <c r="S203" s="479"/>
      <c r="T203" s="199">
        <f t="shared" si="31"/>
        <v>0</v>
      </c>
      <c r="U203" s="61" t="str">
        <f t="shared" si="32"/>
        <v/>
      </c>
      <c r="V203" s="199">
        <f t="shared" ref="V203:V262" si="63">IF(O203="","",Q203-O203)</f>
        <v>0</v>
      </c>
      <c r="W203" s="61" t="str">
        <f t="shared" si="33"/>
        <v/>
      </c>
      <c r="X203" s="199">
        <f t="shared" si="34"/>
        <v>0</v>
      </c>
      <c r="Y203" s="61" t="str">
        <f t="shared" si="35"/>
        <v/>
      </c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</row>
    <row r="204" spans="1:37" ht="42">
      <c r="A204" s="398" t="s">
        <v>2476</v>
      </c>
      <c r="B204" s="415" t="s">
        <v>3016</v>
      </c>
      <c r="C204" s="416" t="s">
        <v>3013</v>
      </c>
      <c r="D204" s="416" t="s">
        <v>3009</v>
      </c>
      <c r="E204" s="379" t="s">
        <v>3117</v>
      </c>
      <c r="F204" s="379" t="s">
        <v>2619</v>
      </c>
      <c r="G204" s="376" t="s">
        <v>42</v>
      </c>
      <c r="H204" s="376" t="s">
        <v>2620</v>
      </c>
      <c r="I204" s="417" t="s">
        <v>3272</v>
      </c>
      <c r="J204" s="377" t="s">
        <v>1897</v>
      </c>
      <c r="K204" s="378" t="s">
        <v>3404</v>
      </c>
      <c r="L204" s="401" t="s">
        <v>2474</v>
      </c>
      <c r="M204" s="397"/>
      <c r="N204" s="482">
        <v>7105.28</v>
      </c>
      <c r="O204" s="482">
        <v>5000</v>
      </c>
      <c r="P204" s="493">
        <v>5000</v>
      </c>
      <c r="Q204" s="482">
        <v>5000</v>
      </c>
      <c r="R204" s="482"/>
      <c r="S204" s="479"/>
      <c r="T204" s="199">
        <f t="shared" si="31"/>
        <v>-2105.2799999999997</v>
      </c>
      <c r="U204" s="61">
        <f t="shared" si="32"/>
        <v>-0.29629796433075117</v>
      </c>
      <c r="V204" s="199">
        <f t="shared" si="63"/>
        <v>0</v>
      </c>
      <c r="W204" s="61">
        <f t="shared" si="33"/>
        <v>0</v>
      </c>
      <c r="X204" s="199">
        <f t="shared" si="34"/>
        <v>0</v>
      </c>
      <c r="Y204" s="61">
        <f t="shared" si="35"/>
        <v>0</v>
      </c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</row>
    <row r="205" spans="1:37" ht="42">
      <c r="A205" s="398" t="s">
        <v>2621</v>
      </c>
      <c r="B205" s="415" t="s">
        <v>3016</v>
      </c>
      <c r="C205" s="416" t="s">
        <v>3013</v>
      </c>
      <c r="D205" s="416" t="s">
        <v>3019</v>
      </c>
      <c r="E205" s="379" t="s">
        <v>5190</v>
      </c>
      <c r="F205" s="379" t="s">
        <v>2622</v>
      </c>
      <c r="G205" s="376" t="s">
        <v>44</v>
      </c>
      <c r="H205" s="376" t="s">
        <v>2623</v>
      </c>
      <c r="I205" s="417" t="s">
        <v>2624</v>
      </c>
      <c r="J205" s="377" t="s">
        <v>1897</v>
      </c>
      <c r="K205" s="378" t="s">
        <v>3404</v>
      </c>
      <c r="L205" s="401" t="s">
        <v>2474</v>
      </c>
      <c r="M205" s="397"/>
      <c r="N205" s="482">
        <v>151195.20000000001</v>
      </c>
      <c r="O205" s="482">
        <v>153000</v>
      </c>
      <c r="P205" s="493">
        <v>170000</v>
      </c>
      <c r="Q205" s="482">
        <v>170000</v>
      </c>
      <c r="R205" s="482"/>
      <c r="S205" s="479"/>
      <c r="T205" s="199">
        <f t="shared" si="31"/>
        <v>18804.799999999988</v>
      </c>
      <c r="U205" s="61">
        <f t="shared" si="32"/>
        <v>0.12437431876144207</v>
      </c>
      <c r="V205" s="199">
        <f t="shared" si="63"/>
        <v>17000</v>
      </c>
      <c r="W205" s="61">
        <f t="shared" si="33"/>
        <v>0.1111111111111111</v>
      </c>
      <c r="X205" s="199">
        <f t="shared" si="34"/>
        <v>0</v>
      </c>
      <c r="Y205" s="61">
        <f t="shared" si="35"/>
        <v>0</v>
      </c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</row>
    <row r="206" spans="1:37" ht="42">
      <c r="A206" s="407" t="s">
        <v>2477</v>
      </c>
      <c r="B206" s="408" t="s">
        <v>3016</v>
      </c>
      <c r="C206" s="409" t="s">
        <v>3015</v>
      </c>
      <c r="D206" s="409" t="s">
        <v>3011</v>
      </c>
      <c r="E206" s="375" t="s">
        <v>5763</v>
      </c>
      <c r="F206" s="375" t="s">
        <v>5764</v>
      </c>
      <c r="G206" s="376"/>
      <c r="H206" s="376"/>
      <c r="I206" s="417"/>
      <c r="J206" s="377"/>
      <c r="K206" s="378"/>
      <c r="L206" s="397"/>
      <c r="M206" s="397"/>
      <c r="N206" s="482">
        <v>0</v>
      </c>
      <c r="O206" s="482">
        <v>0</v>
      </c>
      <c r="P206" s="493">
        <v>0</v>
      </c>
      <c r="Q206" s="482">
        <v>0</v>
      </c>
      <c r="R206" s="482"/>
      <c r="S206" s="479"/>
      <c r="T206" s="199">
        <f t="shared" si="31"/>
        <v>0</v>
      </c>
      <c r="U206" s="61" t="str">
        <f t="shared" si="32"/>
        <v/>
      </c>
      <c r="V206" s="199">
        <f t="shared" si="63"/>
        <v>0</v>
      </c>
      <c r="W206" s="61" t="str">
        <f t="shared" si="33"/>
        <v/>
      </c>
      <c r="X206" s="199">
        <f t="shared" si="34"/>
        <v>0</v>
      </c>
      <c r="Y206" s="61" t="str">
        <f t="shared" si="35"/>
        <v/>
      </c>
      <c r="AA206" s="55"/>
      <c r="AB206" s="363"/>
      <c r="AC206" s="55"/>
      <c r="AD206" s="55"/>
      <c r="AE206" s="55"/>
      <c r="AF206" s="55"/>
      <c r="AG206" s="55"/>
      <c r="AH206" s="55"/>
      <c r="AI206" s="55"/>
      <c r="AJ206" s="55"/>
      <c r="AK206" s="55"/>
    </row>
    <row r="207" spans="1:37" ht="42">
      <c r="A207" s="398" t="s">
        <v>4280</v>
      </c>
      <c r="B207" s="415" t="s">
        <v>3016</v>
      </c>
      <c r="C207" s="416" t="s">
        <v>3015</v>
      </c>
      <c r="D207" s="416" t="s">
        <v>2485</v>
      </c>
      <c r="E207" s="379" t="s">
        <v>5765</v>
      </c>
      <c r="F207" s="379" t="s">
        <v>5766</v>
      </c>
      <c r="G207" s="376" t="s">
        <v>645</v>
      </c>
      <c r="H207" s="376" t="s">
        <v>2628</v>
      </c>
      <c r="I207" s="417" t="s">
        <v>3272</v>
      </c>
      <c r="J207" s="377" t="s">
        <v>3421</v>
      </c>
      <c r="K207" s="378" t="s">
        <v>3423</v>
      </c>
      <c r="L207" s="401" t="s">
        <v>2474</v>
      </c>
      <c r="M207" s="397"/>
      <c r="N207" s="482">
        <v>1732847.12</v>
      </c>
      <c r="O207" s="482">
        <v>1800000</v>
      </c>
      <c r="P207" s="493">
        <v>1855000</v>
      </c>
      <c r="Q207" s="482">
        <v>2121000</v>
      </c>
      <c r="R207" s="482"/>
      <c r="S207" s="479"/>
      <c r="T207" s="199">
        <f t="shared" si="31"/>
        <v>388152.87999999989</v>
      </c>
      <c r="U207" s="61">
        <f t="shared" si="32"/>
        <v>0.22399718678010086</v>
      </c>
      <c r="V207" s="199">
        <f t="shared" si="63"/>
        <v>321000</v>
      </c>
      <c r="W207" s="61">
        <f t="shared" si="33"/>
        <v>0.17833333333333334</v>
      </c>
      <c r="X207" s="199">
        <f t="shared" si="34"/>
        <v>266000</v>
      </c>
      <c r="Y207" s="61">
        <f t="shared" si="35"/>
        <v>0.14339622641509434</v>
      </c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</row>
    <row r="208" spans="1:37" ht="42">
      <c r="A208" s="398" t="s">
        <v>4281</v>
      </c>
      <c r="B208" s="415" t="s">
        <v>3016</v>
      </c>
      <c r="C208" s="416" t="s">
        <v>3015</v>
      </c>
      <c r="D208" s="416" t="s">
        <v>1321</v>
      </c>
      <c r="E208" s="379" t="s">
        <v>5767</v>
      </c>
      <c r="F208" s="379" t="s">
        <v>5768</v>
      </c>
      <c r="G208" s="376" t="s">
        <v>642</v>
      </c>
      <c r="H208" s="376" t="s">
        <v>2632</v>
      </c>
      <c r="I208" s="417" t="s">
        <v>2633</v>
      </c>
      <c r="J208" s="377" t="s">
        <v>3421</v>
      </c>
      <c r="K208" s="378" t="s">
        <v>3423</v>
      </c>
      <c r="L208" s="401" t="s">
        <v>2474</v>
      </c>
      <c r="M208" s="397"/>
      <c r="N208" s="482">
        <v>0</v>
      </c>
      <c r="O208" s="482">
        <v>0</v>
      </c>
      <c r="P208" s="493">
        <v>0</v>
      </c>
      <c r="Q208" s="482">
        <v>0</v>
      </c>
      <c r="R208" s="482"/>
      <c r="S208" s="479"/>
      <c r="T208" s="199">
        <f t="shared" si="31"/>
        <v>0</v>
      </c>
      <c r="U208" s="61" t="str">
        <f t="shared" si="32"/>
        <v/>
      </c>
      <c r="V208" s="199">
        <f t="shared" si="63"/>
        <v>0</v>
      </c>
      <c r="W208" s="61" t="str">
        <f t="shared" si="33"/>
        <v/>
      </c>
      <c r="X208" s="199">
        <f t="shared" si="34"/>
        <v>0</v>
      </c>
      <c r="Y208" s="61" t="str">
        <f t="shared" si="35"/>
        <v/>
      </c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</row>
    <row r="209" spans="1:37" ht="42">
      <c r="A209" s="398" t="s">
        <v>4282</v>
      </c>
      <c r="B209" s="415" t="s">
        <v>3016</v>
      </c>
      <c r="C209" s="416" t="s">
        <v>3015</v>
      </c>
      <c r="D209" s="416" t="s">
        <v>1322</v>
      </c>
      <c r="E209" s="379" t="s">
        <v>5769</v>
      </c>
      <c r="F209" s="379" t="s">
        <v>5770</v>
      </c>
      <c r="G209" s="376" t="s">
        <v>644</v>
      </c>
      <c r="H209" s="376" t="s">
        <v>2627</v>
      </c>
      <c r="I209" s="417" t="s">
        <v>2132</v>
      </c>
      <c r="J209" s="377" t="s">
        <v>3421</v>
      </c>
      <c r="K209" s="378" t="s">
        <v>3423</v>
      </c>
      <c r="L209" s="401" t="s">
        <v>2474</v>
      </c>
      <c r="M209" s="397"/>
      <c r="N209" s="482">
        <v>0</v>
      </c>
      <c r="O209" s="482">
        <v>0</v>
      </c>
      <c r="P209" s="493">
        <v>0</v>
      </c>
      <c r="Q209" s="482">
        <v>0</v>
      </c>
      <c r="R209" s="482"/>
      <c r="S209" s="479"/>
      <c r="T209" s="199">
        <f t="shared" si="31"/>
        <v>0</v>
      </c>
      <c r="U209" s="61" t="str">
        <f t="shared" si="32"/>
        <v/>
      </c>
      <c r="V209" s="199">
        <f t="shared" si="63"/>
        <v>0</v>
      </c>
      <c r="W209" s="61" t="str">
        <f t="shared" si="33"/>
        <v/>
      </c>
      <c r="X209" s="199">
        <f t="shared" si="34"/>
        <v>0</v>
      </c>
      <c r="Y209" s="61" t="str">
        <f t="shared" si="35"/>
        <v/>
      </c>
      <c r="AA209" s="55"/>
      <c r="AB209" s="363"/>
      <c r="AC209" s="55"/>
      <c r="AD209" s="55"/>
      <c r="AE209" s="55"/>
      <c r="AF209" s="55"/>
      <c r="AG209" s="55"/>
      <c r="AH209" s="55"/>
      <c r="AI209" s="55"/>
      <c r="AJ209" s="55"/>
      <c r="AK209" s="55"/>
    </row>
    <row r="210" spans="1:37" ht="42">
      <c r="A210" s="398" t="s">
        <v>4283</v>
      </c>
      <c r="B210" s="415" t="s">
        <v>3016</v>
      </c>
      <c r="C210" s="416" t="s">
        <v>3015</v>
      </c>
      <c r="D210" s="416" t="s">
        <v>2156</v>
      </c>
      <c r="E210" s="379" t="s">
        <v>5771</v>
      </c>
      <c r="F210" s="379" t="s">
        <v>5772</v>
      </c>
      <c r="G210" s="376" t="s">
        <v>645</v>
      </c>
      <c r="H210" s="376" t="s">
        <v>2628</v>
      </c>
      <c r="I210" s="417" t="s">
        <v>3272</v>
      </c>
      <c r="J210" s="377" t="s">
        <v>3421</v>
      </c>
      <c r="K210" s="378" t="s">
        <v>3423</v>
      </c>
      <c r="L210" s="401" t="s">
        <v>2474</v>
      </c>
      <c r="M210" s="397"/>
      <c r="N210" s="482">
        <v>1535971.7</v>
      </c>
      <c r="O210" s="482">
        <v>1710000</v>
      </c>
      <c r="P210" s="493">
        <v>1834000</v>
      </c>
      <c r="Q210" s="482">
        <v>1785000</v>
      </c>
      <c r="R210" s="482"/>
      <c r="S210" s="479"/>
      <c r="T210" s="199">
        <f t="shared" si="31"/>
        <v>249028.30000000005</v>
      </c>
      <c r="U210" s="61">
        <f t="shared" si="32"/>
        <v>0.1621307866544677</v>
      </c>
      <c r="V210" s="199">
        <f t="shared" si="63"/>
        <v>75000</v>
      </c>
      <c r="W210" s="61">
        <f t="shared" si="33"/>
        <v>4.3859649122807015E-2</v>
      </c>
      <c r="X210" s="199">
        <f t="shared" si="34"/>
        <v>-49000</v>
      </c>
      <c r="Y210" s="61">
        <f t="shared" si="35"/>
        <v>-2.6717557251908396E-2</v>
      </c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</row>
    <row r="211" spans="1:37" ht="42">
      <c r="A211" s="398" t="s">
        <v>4284</v>
      </c>
      <c r="B211" s="415" t="s">
        <v>3016</v>
      </c>
      <c r="C211" s="416" t="s">
        <v>3015</v>
      </c>
      <c r="D211" s="416" t="s">
        <v>1589</v>
      </c>
      <c r="E211" s="379" t="s">
        <v>5773</v>
      </c>
      <c r="F211" s="379" t="s">
        <v>5774</v>
      </c>
      <c r="G211" s="376" t="s">
        <v>646</v>
      </c>
      <c r="H211" s="376" t="s">
        <v>4765</v>
      </c>
      <c r="I211" s="417" t="s">
        <v>2629</v>
      </c>
      <c r="J211" s="377" t="s">
        <v>3421</v>
      </c>
      <c r="K211" s="378" t="s">
        <v>3423</v>
      </c>
      <c r="L211" s="401" t="s">
        <v>2474</v>
      </c>
      <c r="M211" s="397"/>
      <c r="N211" s="482">
        <v>1457723.66</v>
      </c>
      <c r="O211" s="482">
        <v>1400000</v>
      </c>
      <c r="P211" s="493">
        <v>1760000</v>
      </c>
      <c r="Q211" s="482">
        <v>1697000</v>
      </c>
      <c r="R211" s="482"/>
      <c r="S211" s="479"/>
      <c r="T211" s="199">
        <f t="shared" si="31"/>
        <v>239276.34000000008</v>
      </c>
      <c r="U211" s="61">
        <f t="shared" si="32"/>
        <v>0.16414382682105888</v>
      </c>
      <c r="V211" s="199">
        <f t="shared" si="63"/>
        <v>297000</v>
      </c>
      <c r="W211" s="61">
        <f t="shared" si="33"/>
        <v>0.21214285714285713</v>
      </c>
      <c r="X211" s="199">
        <f t="shared" si="34"/>
        <v>-63000</v>
      </c>
      <c r="Y211" s="61">
        <f t="shared" si="35"/>
        <v>-3.5795454545454547E-2</v>
      </c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</row>
    <row r="212" spans="1:37" ht="21">
      <c r="A212" s="407" t="s">
        <v>2478</v>
      </c>
      <c r="B212" s="408" t="s">
        <v>3016</v>
      </c>
      <c r="C212" s="409" t="s">
        <v>3016</v>
      </c>
      <c r="D212" s="409" t="s">
        <v>3011</v>
      </c>
      <c r="E212" s="375" t="s">
        <v>4285</v>
      </c>
      <c r="F212" s="375" t="s">
        <v>4286</v>
      </c>
      <c r="G212" s="376"/>
      <c r="H212" s="376"/>
      <c r="I212" s="417"/>
      <c r="J212" s="377"/>
      <c r="K212" s="378"/>
      <c r="L212" s="397"/>
      <c r="M212" s="397"/>
      <c r="N212" s="482">
        <v>0</v>
      </c>
      <c r="O212" s="482">
        <v>0</v>
      </c>
      <c r="P212" s="493">
        <v>0</v>
      </c>
      <c r="Q212" s="482">
        <v>0</v>
      </c>
      <c r="R212" s="482"/>
      <c r="S212" s="479"/>
      <c r="T212" s="199">
        <f t="shared" si="31"/>
        <v>0</v>
      </c>
      <c r="U212" s="61" t="str">
        <f t="shared" si="32"/>
        <v/>
      </c>
      <c r="V212" s="199">
        <f t="shared" si="63"/>
        <v>0</v>
      </c>
      <c r="W212" s="61" t="str">
        <f t="shared" si="33"/>
        <v/>
      </c>
      <c r="X212" s="199">
        <f t="shared" si="34"/>
        <v>0</v>
      </c>
      <c r="Y212" s="61" t="str">
        <f t="shared" si="35"/>
        <v/>
      </c>
      <c r="AA212" s="55"/>
      <c r="AB212" s="363"/>
      <c r="AC212" s="55"/>
      <c r="AD212" s="55"/>
      <c r="AE212" s="55"/>
      <c r="AF212" s="55"/>
      <c r="AG212" s="55"/>
      <c r="AH212" s="55"/>
      <c r="AI212" s="55"/>
      <c r="AJ212" s="55"/>
      <c r="AK212" s="55"/>
    </row>
    <row r="213" spans="1:37" ht="42">
      <c r="A213" s="398" t="s">
        <v>4287</v>
      </c>
      <c r="B213" s="415" t="s">
        <v>3016</v>
      </c>
      <c r="C213" s="416" t="s">
        <v>3016</v>
      </c>
      <c r="D213" s="416" t="s">
        <v>2485</v>
      </c>
      <c r="E213" s="379" t="s">
        <v>4288</v>
      </c>
      <c r="F213" s="379" t="s">
        <v>5191</v>
      </c>
      <c r="G213" s="376" t="s">
        <v>589</v>
      </c>
      <c r="H213" s="376" t="s">
        <v>4289</v>
      </c>
      <c r="I213" s="417" t="s">
        <v>4290</v>
      </c>
      <c r="J213" s="377" t="s">
        <v>1876</v>
      </c>
      <c r="K213" s="378" t="s">
        <v>3412</v>
      </c>
      <c r="L213" s="401" t="s">
        <v>2474</v>
      </c>
      <c r="M213" s="397"/>
      <c r="N213" s="482">
        <v>953456.94000000006</v>
      </c>
      <c r="O213" s="482">
        <v>1061000</v>
      </c>
      <c r="P213" s="493">
        <v>954000</v>
      </c>
      <c r="Q213" s="482">
        <v>867000</v>
      </c>
      <c r="R213" s="482"/>
      <c r="S213" s="479"/>
      <c r="T213" s="199">
        <f t="shared" si="31"/>
        <v>-86456.940000000061</v>
      </c>
      <c r="U213" s="61">
        <f t="shared" si="32"/>
        <v>-9.0677340919035163E-2</v>
      </c>
      <c r="V213" s="199">
        <f t="shared" si="63"/>
        <v>-194000</v>
      </c>
      <c r="W213" s="61">
        <f t="shared" si="33"/>
        <v>-0.18284637134778511</v>
      </c>
      <c r="X213" s="199">
        <f t="shared" si="34"/>
        <v>-87000</v>
      </c>
      <c r="Y213" s="61">
        <f t="shared" si="35"/>
        <v>-9.1194968553459113E-2</v>
      </c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</row>
    <row r="214" spans="1:37" ht="42">
      <c r="A214" s="398" t="s">
        <v>4291</v>
      </c>
      <c r="B214" s="415" t="s">
        <v>3016</v>
      </c>
      <c r="C214" s="416" t="s">
        <v>3016</v>
      </c>
      <c r="D214" s="416" t="s">
        <v>1321</v>
      </c>
      <c r="E214" s="379" t="s">
        <v>4292</v>
      </c>
      <c r="F214" s="379" t="s">
        <v>5192</v>
      </c>
      <c r="G214" s="376" t="s">
        <v>591</v>
      </c>
      <c r="H214" s="357" t="s">
        <v>4766</v>
      </c>
      <c r="I214" s="418" t="s">
        <v>4767</v>
      </c>
      <c r="J214" s="377" t="s">
        <v>1876</v>
      </c>
      <c r="K214" s="378" t="s">
        <v>3412</v>
      </c>
      <c r="L214" s="401" t="s">
        <v>2474</v>
      </c>
      <c r="M214" s="397"/>
      <c r="N214" s="482">
        <v>1550678.91</v>
      </c>
      <c r="O214" s="482">
        <v>1562000</v>
      </c>
      <c r="P214" s="493">
        <v>1420000</v>
      </c>
      <c r="Q214" s="482">
        <v>1463000</v>
      </c>
      <c r="R214" s="482"/>
      <c r="S214" s="479"/>
      <c r="T214" s="199">
        <f t="shared" si="31"/>
        <v>-87678.909999999916</v>
      </c>
      <c r="U214" s="61">
        <f t="shared" si="32"/>
        <v>-5.6542272829389235E-2</v>
      </c>
      <c r="V214" s="199">
        <f t="shared" si="63"/>
        <v>-99000</v>
      </c>
      <c r="W214" s="61">
        <f t="shared" si="33"/>
        <v>-6.3380281690140844E-2</v>
      </c>
      <c r="X214" s="199">
        <f t="shared" si="34"/>
        <v>43000</v>
      </c>
      <c r="Y214" s="61">
        <f t="shared" si="35"/>
        <v>3.0281690140845072E-2</v>
      </c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</row>
    <row r="215" spans="1:37" ht="42">
      <c r="A215" s="398" t="s">
        <v>4293</v>
      </c>
      <c r="B215" s="415" t="s">
        <v>3016</v>
      </c>
      <c r="C215" s="416" t="s">
        <v>3016</v>
      </c>
      <c r="D215" s="416" t="s">
        <v>1322</v>
      </c>
      <c r="E215" s="379" t="s">
        <v>4294</v>
      </c>
      <c r="F215" s="379" t="s">
        <v>5193</v>
      </c>
      <c r="G215" s="376" t="s">
        <v>593</v>
      </c>
      <c r="H215" s="376" t="s">
        <v>2630</v>
      </c>
      <c r="I215" s="417" t="s">
        <v>3272</v>
      </c>
      <c r="J215" s="377" t="s">
        <v>1876</v>
      </c>
      <c r="K215" s="378" t="s">
        <v>3412</v>
      </c>
      <c r="L215" s="401" t="s">
        <v>2474</v>
      </c>
      <c r="M215" s="397"/>
      <c r="N215" s="482">
        <v>3066593.87</v>
      </c>
      <c r="O215" s="482">
        <v>3606000</v>
      </c>
      <c r="P215" s="493">
        <v>3067000</v>
      </c>
      <c r="Q215" s="482">
        <v>4275345</v>
      </c>
      <c r="R215" s="482"/>
      <c r="S215" s="479"/>
      <c r="T215" s="199">
        <f t="shared" si="31"/>
        <v>1208751.1299999999</v>
      </c>
      <c r="U215" s="61">
        <f t="shared" si="32"/>
        <v>0.39416733393522368</v>
      </c>
      <c r="V215" s="199">
        <f t="shared" si="63"/>
        <v>669345</v>
      </c>
      <c r="W215" s="61">
        <f t="shared" si="33"/>
        <v>0.18561980033277869</v>
      </c>
      <c r="X215" s="199">
        <f t="shared" si="34"/>
        <v>1208345</v>
      </c>
      <c r="Y215" s="61">
        <f t="shared" si="35"/>
        <v>0.39398271926964462</v>
      </c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</row>
    <row r="216" spans="1:37" ht="42">
      <c r="A216" s="398" t="s">
        <v>4295</v>
      </c>
      <c r="B216" s="415" t="s">
        <v>3016</v>
      </c>
      <c r="C216" s="416" t="s">
        <v>3016</v>
      </c>
      <c r="D216" s="416" t="s">
        <v>2156</v>
      </c>
      <c r="E216" s="379" t="s">
        <v>4296</v>
      </c>
      <c r="F216" s="379" t="s">
        <v>5194</v>
      </c>
      <c r="G216" s="376" t="s">
        <v>595</v>
      </c>
      <c r="H216" s="376" t="s">
        <v>2631</v>
      </c>
      <c r="I216" s="417" t="s">
        <v>2629</v>
      </c>
      <c r="J216" s="377" t="s">
        <v>1876</v>
      </c>
      <c r="K216" s="378" t="s">
        <v>3412</v>
      </c>
      <c r="L216" s="401" t="s">
        <v>2474</v>
      </c>
      <c r="M216" s="397"/>
      <c r="N216" s="482">
        <v>4055275.31</v>
      </c>
      <c r="O216" s="482">
        <v>3900000</v>
      </c>
      <c r="P216" s="493">
        <v>3700000</v>
      </c>
      <c r="Q216" s="482">
        <v>4017000</v>
      </c>
      <c r="R216" s="482"/>
      <c r="S216" s="479"/>
      <c r="T216" s="199">
        <f t="shared" si="31"/>
        <v>-38275.310000000056</v>
      </c>
      <c r="U216" s="61">
        <f t="shared" si="32"/>
        <v>-9.4383998801797885E-3</v>
      </c>
      <c r="V216" s="199">
        <f t="shared" si="63"/>
        <v>117000</v>
      </c>
      <c r="W216" s="61">
        <f t="shared" si="33"/>
        <v>0.03</v>
      </c>
      <c r="X216" s="199">
        <f t="shared" si="34"/>
        <v>317000</v>
      </c>
      <c r="Y216" s="61">
        <f t="shared" si="35"/>
        <v>8.5675675675675675E-2</v>
      </c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</row>
    <row r="217" spans="1:37" ht="31.5">
      <c r="A217" s="407" t="s">
        <v>4297</v>
      </c>
      <c r="B217" s="408" t="s">
        <v>3016</v>
      </c>
      <c r="C217" s="409" t="s">
        <v>1180</v>
      </c>
      <c r="D217" s="409" t="s">
        <v>3011</v>
      </c>
      <c r="E217" s="375" t="s">
        <v>4298</v>
      </c>
      <c r="F217" s="375" t="s">
        <v>4299</v>
      </c>
      <c r="G217" s="376"/>
      <c r="H217" s="376"/>
      <c r="I217" s="417"/>
      <c r="J217" s="377"/>
      <c r="K217" s="378"/>
      <c r="L217" s="397"/>
      <c r="M217" s="397"/>
      <c r="N217" s="482">
        <v>0</v>
      </c>
      <c r="O217" s="482">
        <v>0</v>
      </c>
      <c r="P217" s="493">
        <v>0</v>
      </c>
      <c r="Q217" s="482">
        <v>0</v>
      </c>
      <c r="R217" s="482"/>
      <c r="S217" s="479"/>
      <c r="T217" s="199">
        <f t="shared" ref="T217:T281" si="64">IF(N217="","",Q217-N217)</f>
        <v>0</v>
      </c>
      <c r="U217" s="61" t="str">
        <f t="shared" ref="U217:U281" si="65">IF(N217=0,"",T217/N217)</f>
        <v/>
      </c>
      <c r="V217" s="199">
        <f t="shared" si="63"/>
        <v>0</v>
      </c>
      <c r="W217" s="61" t="str">
        <f t="shared" ref="W217:W281" si="66">IF(O217=0,"",V217/O217)</f>
        <v/>
      </c>
      <c r="X217" s="199">
        <f t="shared" ref="X217:X281" si="67">IF(P217="","",Q217-P217)</f>
        <v>0</v>
      </c>
      <c r="Y217" s="61" t="str">
        <f t="shared" ref="Y217:Y281" si="68">IF(P217=0,"",X217/P217)</f>
        <v/>
      </c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</row>
    <row r="218" spans="1:37" ht="31.5">
      <c r="A218" s="398" t="s">
        <v>4300</v>
      </c>
      <c r="B218" s="415" t="s">
        <v>3016</v>
      </c>
      <c r="C218" s="416" t="s">
        <v>1180</v>
      </c>
      <c r="D218" s="416" t="s">
        <v>3009</v>
      </c>
      <c r="E218" s="379" t="s">
        <v>5775</v>
      </c>
      <c r="F218" s="379" t="s">
        <v>5776</v>
      </c>
      <c r="G218" s="376" t="s">
        <v>1277</v>
      </c>
      <c r="H218" s="376" t="s">
        <v>5777</v>
      </c>
      <c r="I218" s="417" t="s">
        <v>5778</v>
      </c>
      <c r="J218" s="377" t="s">
        <v>1897</v>
      </c>
      <c r="K218" s="380" t="s">
        <v>3404</v>
      </c>
      <c r="L218" s="401" t="s">
        <v>2474</v>
      </c>
      <c r="M218" s="397"/>
      <c r="N218" s="482">
        <v>0</v>
      </c>
      <c r="O218" s="482">
        <v>0</v>
      </c>
      <c r="P218" s="493">
        <v>0</v>
      </c>
      <c r="Q218" s="482">
        <v>0</v>
      </c>
      <c r="R218" s="482"/>
      <c r="S218" s="479"/>
      <c r="T218" s="199">
        <f t="shared" si="64"/>
        <v>0</v>
      </c>
      <c r="U218" s="61" t="str">
        <f t="shared" si="65"/>
        <v/>
      </c>
      <c r="V218" s="199">
        <f t="shared" si="63"/>
        <v>0</v>
      </c>
      <c r="W218" s="61" t="str">
        <f t="shared" si="66"/>
        <v/>
      </c>
      <c r="X218" s="199">
        <f t="shared" si="67"/>
        <v>0</v>
      </c>
      <c r="Y218" s="61" t="str">
        <f t="shared" si="68"/>
        <v/>
      </c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</row>
    <row r="219" spans="1:37" ht="42">
      <c r="A219" s="398" t="s">
        <v>4301</v>
      </c>
      <c r="B219" s="415" t="s">
        <v>3016</v>
      </c>
      <c r="C219" s="416" t="s">
        <v>1180</v>
      </c>
      <c r="D219" s="416" t="s">
        <v>3019</v>
      </c>
      <c r="E219" s="379" t="s">
        <v>5779</v>
      </c>
      <c r="F219" s="379" t="s">
        <v>5780</v>
      </c>
      <c r="G219" s="376" t="s">
        <v>1279</v>
      </c>
      <c r="H219" s="376" t="s">
        <v>2625</v>
      </c>
      <c r="I219" s="417" t="s">
        <v>2626</v>
      </c>
      <c r="J219" s="377" t="s">
        <v>1897</v>
      </c>
      <c r="K219" s="380" t="s">
        <v>3404</v>
      </c>
      <c r="L219" s="401" t="s">
        <v>2474</v>
      </c>
      <c r="M219" s="397"/>
      <c r="N219" s="482">
        <v>0</v>
      </c>
      <c r="O219" s="482">
        <v>0</v>
      </c>
      <c r="P219" s="493">
        <v>0</v>
      </c>
      <c r="Q219" s="482">
        <v>0</v>
      </c>
      <c r="R219" s="482"/>
      <c r="S219" s="479"/>
      <c r="T219" s="199">
        <f t="shared" si="64"/>
        <v>0</v>
      </c>
      <c r="U219" s="61" t="str">
        <f t="shared" si="65"/>
        <v/>
      </c>
      <c r="V219" s="199">
        <f t="shared" si="63"/>
        <v>0</v>
      </c>
      <c r="W219" s="61" t="str">
        <f t="shared" si="66"/>
        <v/>
      </c>
      <c r="X219" s="199">
        <f t="shared" si="67"/>
        <v>0</v>
      </c>
      <c r="Y219" s="61" t="str">
        <f t="shared" si="68"/>
        <v/>
      </c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</row>
    <row r="220" spans="1:37" ht="31.5">
      <c r="A220" s="398" t="s">
        <v>4302</v>
      </c>
      <c r="B220" s="415" t="s">
        <v>3016</v>
      </c>
      <c r="C220" s="416" t="s">
        <v>1180</v>
      </c>
      <c r="D220" s="416" t="s">
        <v>2485</v>
      </c>
      <c r="E220" s="379" t="s">
        <v>5781</v>
      </c>
      <c r="F220" s="379" t="s">
        <v>5782</v>
      </c>
      <c r="G220" s="376" t="s">
        <v>42</v>
      </c>
      <c r="H220" s="376" t="s">
        <v>2620</v>
      </c>
      <c r="I220" s="417" t="s">
        <v>3272</v>
      </c>
      <c r="J220" s="377" t="s">
        <v>1897</v>
      </c>
      <c r="K220" s="380" t="s">
        <v>3404</v>
      </c>
      <c r="L220" s="401" t="s">
        <v>2474</v>
      </c>
      <c r="M220" s="397"/>
      <c r="N220" s="482">
        <v>0</v>
      </c>
      <c r="O220" s="482">
        <v>0</v>
      </c>
      <c r="P220" s="493">
        <v>0</v>
      </c>
      <c r="Q220" s="482">
        <v>0</v>
      </c>
      <c r="R220" s="482"/>
      <c r="S220" s="479"/>
      <c r="T220" s="199">
        <f t="shared" si="64"/>
        <v>0</v>
      </c>
      <c r="U220" s="61" t="str">
        <f t="shared" si="65"/>
        <v/>
      </c>
      <c r="V220" s="199">
        <f t="shared" si="63"/>
        <v>0</v>
      </c>
      <c r="W220" s="61" t="str">
        <f t="shared" si="66"/>
        <v/>
      </c>
      <c r="X220" s="199">
        <f t="shared" si="67"/>
        <v>0</v>
      </c>
      <c r="Y220" s="61" t="str">
        <f t="shared" si="68"/>
        <v/>
      </c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</row>
    <row r="221" spans="1:37" ht="42">
      <c r="A221" s="398" t="s">
        <v>4303</v>
      </c>
      <c r="B221" s="415" t="s">
        <v>3016</v>
      </c>
      <c r="C221" s="416" t="s">
        <v>1180</v>
      </c>
      <c r="D221" s="416" t="s">
        <v>1321</v>
      </c>
      <c r="E221" s="379" t="s">
        <v>5783</v>
      </c>
      <c r="F221" s="379" t="s">
        <v>5784</v>
      </c>
      <c r="G221" s="376" t="s">
        <v>44</v>
      </c>
      <c r="H221" s="376" t="s">
        <v>2623</v>
      </c>
      <c r="I221" s="417" t="s">
        <v>2629</v>
      </c>
      <c r="J221" s="377" t="s">
        <v>1897</v>
      </c>
      <c r="K221" s="380" t="s">
        <v>3404</v>
      </c>
      <c r="L221" s="401" t="s">
        <v>2474</v>
      </c>
      <c r="M221" s="397"/>
      <c r="N221" s="482">
        <v>0</v>
      </c>
      <c r="O221" s="482">
        <v>0</v>
      </c>
      <c r="P221" s="493">
        <v>0</v>
      </c>
      <c r="Q221" s="482">
        <v>0</v>
      </c>
      <c r="R221" s="482"/>
      <c r="S221" s="479"/>
      <c r="T221" s="199">
        <f t="shared" si="64"/>
        <v>0</v>
      </c>
      <c r="U221" s="61" t="str">
        <f t="shared" si="65"/>
        <v/>
      </c>
      <c r="V221" s="199">
        <f t="shared" si="63"/>
        <v>0</v>
      </c>
      <c r="W221" s="61" t="str">
        <f t="shared" si="66"/>
        <v/>
      </c>
      <c r="X221" s="199">
        <f t="shared" si="67"/>
        <v>0</v>
      </c>
      <c r="Y221" s="61" t="str">
        <f t="shared" si="68"/>
        <v/>
      </c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</row>
    <row r="222" spans="1:37" ht="42">
      <c r="A222" s="407" t="s">
        <v>2479</v>
      </c>
      <c r="B222" s="408" t="s">
        <v>3016</v>
      </c>
      <c r="C222" s="409" t="s">
        <v>3017</v>
      </c>
      <c r="D222" s="409" t="s">
        <v>3011</v>
      </c>
      <c r="E222" s="375" t="s">
        <v>4386</v>
      </c>
      <c r="F222" s="375" t="s">
        <v>4387</v>
      </c>
      <c r="G222" s="376"/>
      <c r="H222" s="376"/>
      <c r="I222" s="417"/>
      <c r="J222" s="377"/>
      <c r="K222" s="378"/>
      <c r="L222" s="397"/>
      <c r="M222" s="397"/>
      <c r="N222" s="482">
        <v>0</v>
      </c>
      <c r="O222" s="482">
        <v>0</v>
      </c>
      <c r="P222" s="493">
        <v>0</v>
      </c>
      <c r="Q222" s="482">
        <v>0</v>
      </c>
      <c r="R222" s="482"/>
      <c r="S222" s="479"/>
      <c r="T222" s="199">
        <f t="shared" si="64"/>
        <v>0</v>
      </c>
      <c r="U222" s="61" t="str">
        <f t="shared" si="65"/>
        <v/>
      </c>
      <c r="V222" s="199">
        <f t="shared" si="63"/>
        <v>0</v>
      </c>
      <c r="W222" s="61" t="str">
        <f t="shared" si="66"/>
        <v/>
      </c>
      <c r="X222" s="199">
        <f t="shared" si="67"/>
        <v>0</v>
      </c>
      <c r="Y222" s="61" t="str">
        <f t="shared" si="68"/>
        <v/>
      </c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</row>
    <row r="223" spans="1:37" ht="42">
      <c r="A223" s="398" t="s">
        <v>2480</v>
      </c>
      <c r="B223" s="415" t="s">
        <v>3016</v>
      </c>
      <c r="C223" s="416" t="s">
        <v>3017</v>
      </c>
      <c r="D223" s="416" t="s">
        <v>3009</v>
      </c>
      <c r="E223" s="379" t="s">
        <v>4304</v>
      </c>
      <c r="F223" s="379" t="s">
        <v>4309</v>
      </c>
      <c r="G223" s="376" t="s">
        <v>642</v>
      </c>
      <c r="H223" s="376" t="s">
        <v>2632</v>
      </c>
      <c r="I223" s="417" t="s">
        <v>2633</v>
      </c>
      <c r="J223" s="377" t="s">
        <v>3421</v>
      </c>
      <c r="K223" s="378" t="s">
        <v>3423</v>
      </c>
      <c r="L223" s="401" t="s">
        <v>2474</v>
      </c>
      <c r="M223" s="397"/>
      <c r="N223" s="482">
        <v>153395.55000000002</v>
      </c>
      <c r="O223" s="482">
        <v>106000</v>
      </c>
      <c r="P223" s="493">
        <v>955000</v>
      </c>
      <c r="Q223" s="482">
        <v>984000</v>
      </c>
      <c r="R223" s="482"/>
      <c r="S223" s="479"/>
      <c r="T223" s="199">
        <f t="shared" si="64"/>
        <v>830604.45</v>
      </c>
      <c r="U223" s="61">
        <f t="shared" si="65"/>
        <v>5.4147884342146817</v>
      </c>
      <c r="V223" s="199">
        <f t="shared" si="63"/>
        <v>878000</v>
      </c>
      <c r="W223" s="61">
        <f t="shared" si="66"/>
        <v>8.2830188679245289</v>
      </c>
      <c r="X223" s="199">
        <f t="shared" si="67"/>
        <v>29000</v>
      </c>
      <c r="Y223" s="61">
        <f t="shared" si="68"/>
        <v>3.0366492146596858E-2</v>
      </c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</row>
    <row r="224" spans="1:37" ht="42">
      <c r="A224" s="398" t="s">
        <v>2634</v>
      </c>
      <c r="B224" s="415" t="s">
        <v>3016</v>
      </c>
      <c r="C224" s="416" t="s">
        <v>3017</v>
      </c>
      <c r="D224" s="416" t="s">
        <v>2007</v>
      </c>
      <c r="E224" s="379" t="s">
        <v>4305</v>
      </c>
      <c r="F224" s="379" t="s">
        <v>4388</v>
      </c>
      <c r="G224" s="376" t="s">
        <v>645</v>
      </c>
      <c r="H224" s="357" t="s">
        <v>2628</v>
      </c>
      <c r="I224" s="417" t="s">
        <v>3272</v>
      </c>
      <c r="J224" s="377" t="s">
        <v>3421</v>
      </c>
      <c r="K224" s="378" t="s">
        <v>3423</v>
      </c>
      <c r="L224" s="401" t="s">
        <v>2474</v>
      </c>
      <c r="M224" s="397"/>
      <c r="N224" s="482">
        <v>21057.25</v>
      </c>
      <c r="O224" s="482">
        <v>30000</v>
      </c>
      <c r="P224" s="493">
        <v>401000</v>
      </c>
      <c r="Q224" s="482">
        <v>413000</v>
      </c>
      <c r="R224" s="482"/>
      <c r="S224" s="479"/>
      <c r="T224" s="199">
        <f t="shared" si="64"/>
        <v>391942.75</v>
      </c>
      <c r="U224" s="61">
        <f t="shared" si="65"/>
        <v>18.613197354830284</v>
      </c>
      <c r="V224" s="199">
        <f t="shared" si="63"/>
        <v>383000</v>
      </c>
      <c r="W224" s="61">
        <f t="shared" si="66"/>
        <v>12.766666666666667</v>
      </c>
      <c r="X224" s="199">
        <f t="shared" si="67"/>
        <v>12000</v>
      </c>
      <c r="Y224" s="61">
        <f t="shared" si="68"/>
        <v>2.9925187032418952E-2</v>
      </c>
      <c r="AA224" s="55"/>
      <c r="AB224" s="363"/>
      <c r="AC224" s="55"/>
      <c r="AD224" s="55"/>
      <c r="AE224" s="55"/>
      <c r="AF224" s="55"/>
      <c r="AG224" s="55"/>
      <c r="AH224" s="55"/>
      <c r="AI224" s="55"/>
      <c r="AJ224" s="55"/>
      <c r="AK224" s="55"/>
    </row>
    <row r="225" spans="1:37" ht="42">
      <c r="A225" s="398" t="s">
        <v>2482</v>
      </c>
      <c r="B225" s="415" t="s">
        <v>3016</v>
      </c>
      <c r="C225" s="416" t="s">
        <v>3017</v>
      </c>
      <c r="D225" s="416" t="s">
        <v>3019</v>
      </c>
      <c r="E225" s="379" t="s">
        <v>5195</v>
      </c>
      <c r="F225" s="379" t="s">
        <v>4310</v>
      </c>
      <c r="G225" s="376" t="s">
        <v>642</v>
      </c>
      <c r="H225" s="376" t="s">
        <v>2632</v>
      </c>
      <c r="I225" s="417" t="s">
        <v>2633</v>
      </c>
      <c r="J225" s="377" t="s">
        <v>3421</v>
      </c>
      <c r="K225" s="378" t="s">
        <v>3423</v>
      </c>
      <c r="L225" s="401" t="s">
        <v>2474</v>
      </c>
      <c r="M225" s="397"/>
      <c r="N225" s="482">
        <v>26596714.899999999</v>
      </c>
      <c r="O225" s="482">
        <v>28145000</v>
      </c>
      <c r="P225" s="493">
        <v>28145000</v>
      </c>
      <c r="Q225" s="482">
        <v>28989000</v>
      </c>
      <c r="R225" s="482"/>
      <c r="S225" s="479"/>
      <c r="T225" s="199">
        <f t="shared" si="64"/>
        <v>2392285.1000000015</v>
      </c>
      <c r="U225" s="61">
        <f t="shared" si="65"/>
        <v>8.9946638485040933E-2</v>
      </c>
      <c r="V225" s="199">
        <f t="shared" si="63"/>
        <v>844000</v>
      </c>
      <c r="W225" s="61">
        <f t="shared" si="66"/>
        <v>2.9987564398649851E-2</v>
      </c>
      <c r="X225" s="199">
        <f t="shared" si="67"/>
        <v>844000</v>
      </c>
      <c r="Y225" s="61">
        <f t="shared" si="68"/>
        <v>2.9987564398649851E-2</v>
      </c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</row>
    <row r="226" spans="1:37" ht="42">
      <c r="A226" s="398" t="s">
        <v>2129</v>
      </c>
      <c r="B226" s="415" t="s">
        <v>3016</v>
      </c>
      <c r="C226" s="416" t="s">
        <v>3017</v>
      </c>
      <c r="D226" s="416" t="s">
        <v>1318</v>
      </c>
      <c r="E226" s="379" t="s">
        <v>4306</v>
      </c>
      <c r="F226" s="379" t="s">
        <v>4389</v>
      </c>
      <c r="G226" s="376" t="s">
        <v>645</v>
      </c>
      <c r="H226" s="357" t="s">
        <v>2628</v>
      </c>
      <c r="I226" s="417" t="s">
        <v>3272</v>
      </c>
      <c r="J226" s="377" t="s">
        <v>3421</v>
      </c>
      <c r="K226" s="378" t="s">
        <v>3423</v>
      </c>
      <c r="L226" s="401" t="s">
        <v>2474</v>
      </c>
      <c r="M226" s="397"/>
      <c r="N226" s="482">
        <v>8342834.4299999997</v>
      </c>
      <c r="O226" s="482">
        <v>8350000</v>
      </c>
      <c r="P226" s="493">
        <v>8495215</v>
      </c>
      <c r="Q226" s="482">
        <v>8601000</v>
      </c>
      <c r="R226" s="482"/>
      <c r="S226" s="479"/>
      <c r="T226" s="199">
        <f t="shared" si="64"/>
        <v>258165.5700000003</v>
      </c>
      <c r="U226" s="61">
        <f t="shared" si="65"/>
        <v>3.0944587497944664E-2</v>
      </c>
      <c r="V226" s="199">
        <f t="shared" si="63"/>
        <v>251000</v>
      </c>
      <c r="W226" s="61">
        <f t="shared" si="66"/>
        <v>3.0059880239520959E-2</v>
      </c>
      <c r="X226" s="199">
        <f t="shared" si="67"/>
        <v>105785</v>
      </c>
      <c r="Y226" s="61">
        <f t="shared" si="68"/>
        <v>1.2452304032328788E-2</v>
      </c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</row>
    <row r="227" spans="1:37" ht="42">
      <c r="A227" s="398" t="s">
        <v>2130</v>
      </c>
      <c r="B227" s="415" t="s">
        <v>3016</v>
      </c>
      <c r="C227" s="416" t="s">
        <v>3017</v>
      </c>
      <c r="D227" s="416" t="s">
        <v>2485</v>
      </c>
      <c r="E227" s="379" t="s">
        <v>4307</v>
      </c>
      <c r="F227" s="379" t="s">
        <v>4311</v>
      </c>
      <c r="G227" s="376" t="s">
        <v>644</v>
      </c>
      <c r="H227" s="357" t="s">
        <v>2627</v>
      </c>
      <c r="I227" s="417" t="s">
        <v>2132</v>
      </c>
      <c r="J227" s="377" t="s">
        <v>3421</v>
      </c>
      <c r="K227" s="378" t="s">
        <v>3423</v>
      </c>
      <c r="L227" s="401" t="s">
        <v>2474</v>
      </c>
      <c r="M227" s="397"/>
      <c r="N227" s="482">
        <v>375650.94</v>
      </c>
      <c r="O227" s="482">
        <v>450000</v>
      </c>
      <c r="P227" s="493">
        <v>264000</v>
      </c>
      <c r="Q227" s="482">
        <v>387000</v>
      </c>
      <c r="R227" s="482"/>
      <c r="S227" s="479"/>
      <c r="T227" s="199">
        <f t="shared" si="64"/>
        <v>11349.059999999998</v>
      </c>
      <c r="U227" s="61">
        <f t="shared" si="65"/>
        <v>3.0211717292654712E-2</v>
      </c>
      <c r="V227" s="199">
        <f t="shared" si="63"/>
        <v>-63000</v>
      </c>
      <c r="W227" s="61">
        <f t="shared" si="66"/>
        <v>-0.14000000000000001</v>
      </c>
      <c r="X227" s="199">
        <f t="shared" si="67"/>
        <v>123000</v>
      </c>
      <c r="Y227" s="61">
        <f t="shared" si="68"/>
        <v>0.46590909090909088</v>
      </c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</row>
    <row r="228" spans="1:37" ht="42">
      <c r="A228" s="398" t="s">
        <v>2133</v>
      </c>
      <c r="B228" s="415" t="s">
        <v>3016</v>
      </c>
      <c r="C228" s="416" t="s">
        <v>3017</v>
      </c>
      <c r="D228" s="416" t="s">
        <v>1469</v>
      </c>
      <c r="E228" s="379" t="s">
        <v>4308</v>
      </c>
      <c r="F228" s="379" t="s">
        <v>4312</v>
      </c>
      <c r="G228" s="376" t="s">
        <v>646</v>
      </c>
      <c r="H228" s="357" t="s">
        <v>4765</v>
      </c>
      <c r="I228" s="417" t="s">
        <v>2629</v>
      </c>
      <c r="J228" s="377" t="s">
        <v>3421</v>
      </c>
      <c r="K228" s="378" t="s">
        <v>3423</v>
      </c>
      <c r="L228" s="401" t="s">
        <v>2474</v>
      </c>
      <c r="M228" s="397"/>
      <c r="N228" s="482">
        <v>603747.26</v>
      </c>
      <c r="O228" s="482">
        <v>672000</v>
      </c>
      <c r="P228" s="493">
        <v>610000</v>
      </c>
      <c r="Q228" s="482">
        <v>622000</v>
      </c>
      <c r="R228" s="482"/>
      <c r="S228" s="479"/>
      <c r="T228" s="199">
        <f t="shared" si="64"/>
        <v>18252.739999999991</v>
      </c>
      <c r="U228" s="61">
        <f t="shared" si="65"/>
        <v>3.0232418777353939E-2</v>
      </c>
      <c r="V228" s="199">
        <f t="shared" si="63"/>
        <v>-50000</v>
      </c>
      <c r="W228" s="61">
        <f t="shared" si="66"/>
        <v>-7.4404761904761904E-2</v>
      </c>
      <c r="X228" s="199">
        <f t="shared" si="67"/>
        <v>12000</v>
      </c>
      <c r="Y228" s="61">
        <f t="shared" si="68"/>
        <v>1.9672131147540985E-2</v>
      </c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</row>
    <row r="229" spans="1:37" ht="31.5">
      <c r="A229" s="398" t="s">
        <v>4189</v>
      </c>
      <c r="B229" s="415" t="s">
        <v>3016</v>
      </c>
      <c r="C229" s="416" t="s">
        <v>3017</v>
      </c>
      <c r="D229" s="416" t="s">
        <v>1321</v>
      </c>
      <c r="E229" s="379" t="s">
        <v>4190</v>
      </c>
      <c r="F229" s="379" t="s">
        <v>4191</v>
      </c>
      <c r="G229" s="376" t="s">
        <v>642</v>
      </c>
      <c r="H229" s="376" t="s">
        <v>2632</v>
      </c>
      <c r="I229" s="417" t="s">
        <v>2633</v>
      </c>
      <c r="J229" s="377" t="s">
        <v>3421</v>
      </c>
      <c r="K229" s="378" t="s">
        <v>3423</v>
      </c>
      <c r="L229" s="401" t="s">
        <v>2481</v>
      </c>
      <c r="M229" s="397"/>
      <c r="N229" s="482">
        <v>1944852.5699999998</v>
      </c>
      <c r="O229" s="482">
        <v>1901000</v>
      </c>
      <c r="P229" s="493">
        <v>1945000</v>
      </c>
      <c r="Q229" s="482">
        <v>2003000</v>
      </c>
      <c r="R229" s="482"/>
      <c r="S229" s="479"/>
      <c r="T229" s="199">
        <f t="shared" si="64"/>
        <v>58147.430000000168</v>
      </c>
      <c r="U229" s="61">
        <f t="shared" si="65"/>
        <v>2.9898117161652089E-2</v>
      </c>
      <c r="V229" s="199">
        <f t="shared" si="63"/>
        <v>102000</v>
      </c>
      <c r="W229" s="61">
        <f t="shared" si="66"/>
        <v>5.3655970541820093E-2</v>
      </c>
      <c r="X229" s="199">
        <f t="shared" si="67"/>
        <v>58000</v>
      </c>
      <c r="Y229" s="61">
        <f t="shared" si="68"/>
        <v>2.9820051413881749E-2</v>
      </c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</row>
    <row r="230" spans="1:37" ht="31.5">
      <c r="A230" s="398" t="s">
        <v>4192</v>
      </c>
      <c r="B230" s="415" t="s">
        <v>3016</v>
      </c>
      <c r="C230" s="416" t="s">
        <v>3017</v>
      </c>
      <c r="D230" s="416" t="s">
        <v>1472</v>
      </c>
      <c r="E230" s="379" t="s">
        <v>4411</v>
      </c>
      <c r="F230" s="379" t="s">
        <v>4193</v>
      </c>
      <c r="G230" s="376" t="s">
        <v>645</v>
      </c>
      <c r="H230" s="357" t="s">
        <v>2628</v>
      </c>
      <c r="I230" s="417" t="s">
        <v>3272</v>
      </c>
      <c r="J230" s="377" t="s">
        <v>3421</v>
      </c>
      <c r="K230" s="378" t="s">
        <v>3423</v>
      </c>
      <c r="L230" s="401" t="s">
        <v>2481</v>
      </c>
      <c r="M230" s="397"/>
      <c r="N230" s="482">
        <v>741398.04999999993</v>
      </c>
      <c r="O230" s="482">
        <v>788000</v>
      </c>
      <c r="P230" s="493">
        <v>700000</v>
      </c>
      <c r="Q230" s="482">
        <v>763000</v>
      </c>
      <c r="R230" s="482"/>
      <c r="S230" s="479"/>
      <c r="T230" s="199">
        <f t="shared" si="64"/>
        <v>21601.95000000007</v>
      </c>
      <c r="U230" s="61">
        <f t="shared" si="65"/>
        <v>2.913677747061794E-2</v>
      </c>
      <c r="V230" s="199">
        <f t="shared" si="63"/>
        <v>-25000</v>
      </c>
      <c r="W230" s="61">
        <f t="shared" si="66"/>
        <v>-3.1725888324873094E-2</v>
      </c>
      <c r="X230" s="199">
        <f t="shared" si="67"/>
        <v>63000</v>
      </c>
      <c r="Y230" s="61">
        <f t="shared" si="68"/>
        <v>0.09</v>
      </c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</row>
    <row r="231" spans="1:37" ht="52.5">
      <c r="A231" s="398" t="s">
        <v>4390</v>
      </c>
      <c r="B231" s="415" t="s">
        <v>3016</v>
      </c>
      <c r="C231" s="416" t="s">
        <v>3017</v>
      </c>
      <c r="D231" s="416" t="s">
        <v>1322</v>
      </c>
      <c r="E231" s="379" t="s">
        <v>4412</v>
      </c>
      <c r="F231" s="379" t="s">
        <v>4391</v>
      </c>
      <c r="G231" s="376" t="s">
        <v>645</v>
      </c>
      <c r="H231" s="357" t="s">
        <v>2628</v>
      </c>
      <c r="I231" s="417" t="s">
        <v>3272</v>
      </c>
      <c r="J231" s="377" t="s">
        <v>3421</v>
      </c>
      <c r="K231" s="378" t="s">
        <v>3423</v>
      </c>
      <c r="L231" s="401" t="s">
        <v>2481</v>
      </c>
      <c r="M231" s="397"/>
      <c r="N231" s="482">
        <v>6391829.6600000001</v>
      </c>
      <c r="O231" s="482">
        <v>6505000</v>
      </c>
      <c r="P231" s="493">
        <v>6310000</v>
      </c>
      <c r="Q231" s="482">
        <v>6467000</v>
      </c>
      <c r="R231" s="482"/>
      <c r="S231" s="479"/>
      <c r="T231" s="199">
        <f t="shared" si="64"/>
        <v>75170.339999999851</v>
      </c>
      <c r="U231" s="61">
        <f t="shared" si="65"/>
        <v>1.1760379108726099E-2</v>
      </c>
      <c r="V231" s="199">
        <f t="shared" si="63"/>
        <v>-38000</v>
      </c>
      <c r="W231" s="61">
        <f t="shared" si="66"/>
        <v>-5.8416602613374329E-3</v>
      </c>
      <c r="X231" s="199">
        <f t="shared" si="67"/>
        <v>157000</v>
      </c>
      <c r="Y231" s="61">
        <f t="shared" si="68"/>
        <v>2.4881141045958795E-2</v>
      </c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</row>
    <row r="232" spans="1:37" ht="31.5">
      <c r="A232" s="407" t="s">
        <v>4313</v>
      </c>
      <c r="B232" s="408" t="s">
        <v>3016</v>
      </c>
      <c r="C232" s="409" t="s">
        <v>3107</v>
      </c>
      <c r="D232" s="409" t="s">
        <v>3011</v>
      </c>
      <c r="E232" s="375" t="s">
        <v>4314</v>
      </c>
      <c r="F232" s="375" t="s">
        <v>4315</v>
      </c>
      <c r="G232" s="376"/>
      <c r="H232" s="376"/>
      <c r="I232" s="417"/>
      <c r="J232" s="377"/>
      <c r="K232" s="378"/>
      <c r="L232" s="397"/>
      <c r="M232" s="397"/>
      <c r="N232" s="482">
        <v>0</v>
      </c>
      <c r="O232" s="482">
        <v>0</v>
      </c>
      <c r="P232" s="493">
        <v>0</v>
      </c>
      <c r="Q232" s="482">
        <v>0</v>
      </c>
      <c r="R232" s="482"/>
      <c r="S232" s="479"/>
      <c r="T232" s="199">
        <f t="shared" si="64"/>
        <v>0</v>
      </c>
      <c r="U232" s="61" t="str">
        <f t="shared" si="65"/>
        <v/>
      </c>
      <c r="V232" s="199">
        <f t="shared" si="63"/>
        <v>0</v>
      </c>
      <c r="W232" s="61" t="str">
        <f t="shared" si="66"/>
        <v/>
      </c>
      <c r="X232" s="199">
        <f t="shared" si="67"/>
        <v>0</v>
      </c>
      <c r="Y232" s="61" t="str">
        <f t="shared" si="68"/>
        <v/>
      </c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</row>
    <row r="233" spans="1:37" ht="31.5">
      <c r="A233" s="398" t="s">
        <v>4316</v>
      </c>
      <c r="B233" s="415" t="s">
        <v>3016</v>
      </c>
      <c r="C233" s="416" t="s">
        <v>3107</v>
      </c>
      <c r="D233" s="416" t="s">
        <v>3009</v>
      </c>
      <c r="E233" s="379" t="s">
        <v>5196</v>
      </c>
      <c r="F233" s="379" t="s">
        <v>4317</v>
      </c>
      <c r="G233" s="376" t="s">
        <v>642</v>
      </c>
      <c r="H233" s="376" t="s">
        <v>2632</v>
      </c>
      <c r="I233" s="417" t="s">
        <v>2633</v>
      </c>
      <c r="J233" s="377" t="s">
        <v>3421</v>
      </c>
      <c r="K233" s="378" t="s">
        <v>3423</v>
      </c>
      <c r="L233" s="401" t="s">
        <v>2474</v>
      </c>
      <c r="M233" s="397"/>
      <c r="N233" s="482">
        <v>0</v>
      </c>
      <c r="O233" s="482">
        <v>0</v>
      </c>
      <c r="P233" s="493">
        <v>0</v>
      </c>
      <c r="Q233" s="482">
        <v>0</v>
      </c>
      <c r="R233" s="482"/>
      <c r="S233" s="479"/>
      <c r="T233" s="199">
        <f t="shared" si="64"/>
        <v>0</v>
      </c>
      <c r="U233" s="61" t="str">
        <f t="shared" si="65"/>
        <v/>
      </c>
      <c r="V233" s="199">
        <f t="shared" si="63"/>
        <v>0</v>
      </c>
      <c r="W233" s="61" t="str">
        <f t="shared" si="66"/>
        <v/>
      </c>
      <c r="X233" s="199">
        <f t="shared" si="67"/>
        <v>0</v>
      </c>
      <c r="Y233" s="61" t="str">
        <f t="shared" si="68"/>
        <v/>
      </c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</row>
    <row r="234" spans="1:37" ht="31.5">
      <c r="A234" s="398" t="s">
        <v>4318</v>
      </c>
      <c r="B234" s="415" t="s">
        <v>3016</v>
      </c>
      <c r="C234" s="416" t="s">
        <v>3107</v>
      </c>
      <c r="D234" s="416" t="s">
        <v>3019</v>
      </c>
      <c r="E234" s="379" t="s">
        <v>4319</v>
      </c>
      <c r="F234" s="379" t="s">
        <v>4320</v>
      </c>
      <c r="G234" s="376" t="s">
        <v>644</v>
      </c>
      <c r="H234" s="357" t="s">
        <v>2627</v>
      </c>
      <c r="I234" s="417" t="s">
        <v>2132</v>
      </c>
      <c r="J234" s="377" t="s">
        <v>3421</v>
      </c>
      <c r="K234" s="378" t="s">
        <v>3423</v>
      </c>
      <c r="L234" s="401" t="s">
        <v>2474</v>
      </c>
      <c r="M234" s="397"/>
      <c r="N234" s="482">
        <v>0</v>
      </c>
      <c r="O234" s="482">
        <v>0</v>
      </c>
      <c r="P234" s="493">
        <v>0</v>
      </c>
      <c r="Q234" s="482">
        <v>0</v>
      </c>
      <c r="R234" s="482"/>
      <c r="S234" s="479"/>
      <c r="T234" s="199">
        <f t="shared" si="64"/>
        <v>0</v>
      </c>
      <c r="U234" s="61" t="str">
        <f t="shared" si="65"/>
        <v/>
      </c>
      <c r="V234" s="199">
        <f t="shared" si="63"/>
        <v>0</v>
      </c>
      <c r="W234" s="61" t="str">
        <f t="shared" si="66"/>
        <v/>
      </c>
      <c r="X234" s="199">
        <f t="shared" si="67"/>
        <v>0</v>
      </c>
      <c r="Y234" s="61" t="str">
        <f t="shared" si="68"/>
        <v/>
      </c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</row>
    <row r="235" spans="1:37" ht="31.5">
      <c r="A235" s="398" t="s">
        <v>4321</v>
      </c>
      <c r="B235" s="415" t="s">
        <v>3016</v>
      </c>
      <c r="C235" s="416" t="s">
        <v>3107</v>
      </c>
      <c r="D235" s="416" t="s">
        <v>2485</v>
      </c>
      <c r="E235" s="379" t="s">
        <v>4322</v>
      </c>
      <c r="F235" s="379" t="s">
        <v>4323</v>
      </c>
      <c r="G235" s="376" t="s">
        <v>645</v>
      </c>
      <c r="H235" s="357" t="s">
        <v>2628</v>
      </c>
      <c r="I235" s="417" t="s">
        <v>3272</v>
      </c>
      <c r="J235" s="377" t="s">
        <v>3421</v>
      </c>
      <c r="K235" s="378" t="s">
        <v>3423</v>
      </c>
      <c r="L235" s="401" t="s">
        <v>2474</v>
      </c>
      <c r="M235" s="397"/>
      <c r="N235" s="482">
        <v>7379.9</v>
      </c>
      <c r="O235" s="482">
        <v>0</v>
      </c>
      <c r="P235" s="493">
        <v>0</v>
      </c>
      <c r="Q235" s="482">
        <v>10000</v>
      </c>
      <c r="R235" s="482"/>
      <c r="S235" s="479"/>
      <c r="T235" s="199">
        <f t="shared" si="64"/>
        <v>2620.1000000000004</v>
      </c>
      <c r="U235" s="61">
        <f t="shared" si="65"/>
        <v>0.35503191100150416</v>
      </c>
      <c r="V235" s="199">
        <f t="shared" si="63"/>
        <v>10000</v>
      </c>
      <c r="W235" s="61" t="str">
        <f t="shared" si="66"/>
        <v/>
      </c>
      <c r="X235" s="199">
        <f t="shared" si="67"/>
        <v>10000</v>
      </c>
      <c r="Y235" s="61" t="str">
        <f t="shared" si="68"/>
        <v/>
      </c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</row>
    <row r="236" spans="1:37" ht="31.5">
      <c r="A236" s="398" t="s">
        <v>4324</v>
      </c>
      <c r="B236" s="415" t="s">
        <v>3016</v>
      </c>
      <c r="C236" s="416" t="s">
        <v>3107</v>
      </c>
      <c r="D236" s="416" t="s">
        <v>1321</v>
      </c>
      <c r="E236" s="379" t="s">
        <v>4325</v>
      </c>
      <c r="F236" s="379" t="s">
        <v>4326</v>
      </c>
      <c r="G236" s="376" t="s">
        <v>646</v>
      </c>
      <c r="H236" s="357" t="s">
        <v>4765</v>
      </c>
      <c r="I236" s="417" t="s">
        <v>2629</v>
      </c>
      <c r="J236" s="377" t="s">
        <v>3421</v>
      </c>
      <c r="K236" s="378" t="s">
        <v>3423</v>
      </c>
      <c r="L236" s="401" t="s">
        <v>2474</v>
      </c>
      <c r="M236" s="397"/>
      <c r="N236" s="482">
        <v>0</v>
      </c>
      <c r="O236" s="482">
        <v>0</v>
      </c>
      <c r="P236" s="493">
        <v>1000</v>
      </c>
      <c r="Q236" s="482">
        <v>0</v>
      </c>
      <c r="R236" s="482"/>
      <c r="S236" s="479"/>
      <c r="T236" s="199">
        <f t="shared" si="64"/>
        <v>0</v>
      </c>
      <c r="U236" s="61" t="str">
        <f t="shared" si="65"/>
        <v/>
      </c>
      <c r="V236" s="199">
        <f t="shared" si="63"/>
        <v>0</v>
      </c>
      <c r="W236" s="61" t="str">
        <f t="shared" si="66"/>
        <v/>
      </c>
      <c r="X236" s="199">
        <f t="shared" si="67"/>
        <v>-1000</v>
      </c>
      <c r="Y236" s="61">
        <f t="shared" si="68"/>
        <v>-1</v>
      </c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</row>
    <row r="237" spans="1:37" ht="42">
      <c r="A237" s="398" t="s">
        <v>4327</v>
      </c>
      <c r="B237" s="415" t="s">
        <v>3016</v>
      </c>
      <c r="C237" s="416" t="s">
        <v>3107</v>
      </c>
      <c r="D237" s="416" t="s">
        <v>1322</v>
      </c>
      <c r="E237" s="379" t="s">
        <v>4328</v>
      </c>
      <c r="F237" s="379" t="s">
        <v>4329</v>
      </c>
      <c r="G237" s="376" t="s">
        <v>642</v>
      </c>
      <c r="H237" s="376" t="s">
        <v>2632</v>
      </c>
      <c r="I237" s="417" t="s">
        <v>2633</v>
      </c>
      <c r="J237" s="377" t="s">
        <v>3421</v>
      </c>
      <c r="K237" s="378" t="s">
        <v>3423</v>
      </c>
      <c r="L237" s="401" t="s">
        <v>2474</v>
      </c>
      <c r="M237" s="397"/>
      <c r="N237" s="482">
        <v>0</v>
      </c>
      <c r="O237" s="482">
        <v>0</v>
      </c>
      <c r="P237" s="493">
        <v>0</v>
      </c>
      <c r="Q237" s="482">
        <v>0</v>
      </c>
      <c r="R237" s="482"/>
      <c r="S237" s="479"/>
      <c r="T237" s="199">
        <f t="shared" si="64"/>
        <v>0</v>
      </c>
      <c r="U237" s="61" t="str">
        <f t="shared" si="65"/>
        <v/>
      </c>
      <c r="V237" s="199">
        <f t="shared" si="63"/>
        <v>0</v>
      </c>
      <c r="W237" s="61" t="str">
        <f t="shared" si="66"/>
        <v/>
      </c>
      <c r="X237" s="199">
        <f t="shared" si="67"/>
        <v>0</v>
      </c>
      <c r="Y237" s="61" t="str">
        <f t="shared" si="68"/>
        <v/>
      </c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</row>
    <row r="238" spans="1:37" ht="42">
      <c r="A238" s="398" t="s">
        <v>4330</v>
      </c>
      <c r="B238" s="415" t="s">
        <v>3016</v>
      </c>
      <c r="C238" s="416" t="s">
        <v>3107</v>
      </c>
      <c r="D238" s="416" t="s">
        <v>2156</v>
      </c>
      <c r="E238" s="379" t="s">
        <v>4331</v>
      </c>
      <c r="F238" s="379" t="s">
        <v>4332</v>
      </c>
      <c r="G238" s="376" t="s">
        <v>644</v>
      </c>
      <c r="H238" s="357" t="s">
        <v>2627</v>
      </c>
      <c r="I238" s="417" t="s">
        <v>2132</v>
      </c>
      <c r="J238" s="377" t="s">
        <v>3421</v>
      </c>
      <c r="K238" s="378" t="s">
        <v>3423</v>
      </c>
      <c r="L238" s="401" t="s">
        <v>2474</v>
      </c>
      <c r="M238" s="397"/>
      <c r="N238" s="482">
        <v>5884.5</v>
      </c>
      <c r="O238" s="482">
        <v>0</v>
      </c>
      <c r="P238" s="493">
        <v>3000</v>
      </c>
      <c r="Q238" s="482">
        <v>3000</v>
      </c>
      <c r="R238" s="482"/>
      <c r="S238" s="479"/>
      <c r="T238" s="199">
        <f t="shared" si="64"/>
        <v>-2884.5</v>
      </c>
      <c r="U238" s="61">
        <f t="shared" si="65"/>
        <v>-0.49018608208004077</v>
      </c>
      <c r="V238" s="199">
        <f t="shared" si="63"/>
        <v>3000</v>
      </c>
      <c r="W238" s="61" t="str">
        <f t="shared" si="66"/>
        <v/>
      </c>
      <c r="X238" s="199">
        <f t="shared" si="67"/>
        <v>0</v>
      </c>
      <c r="Y238" s="61">
        <f t="shared" si="68"/>
        <v>0</v>
      </c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</row>
    <row r="239" spans="1:37" ht="42">
      <c r="A239" s="398" t="s">
        <v>4333</v>
      </c>
      <c r="B239" s="415" t="s">
        <v>3016</v>
      </c>
      <c r="C239" s="416" t="s">
        <v>3107</v>
      </c>
      <c r="D239" s="416" t="s">
        <v>1589</v>
      </c>
      <c r="E239" s="379" t="s">
        <v>4334</v>
      </c>
      <c r="F239" s="379" t="s">
        <v>5197</v>
      </c>
      <c r="G239" s="376" t="s">
        <v>645</v>
      </c>
      <c r="H239" s="357" t="s">
        <v>2628</v>
      </c>
      <c r="I239" s="417" t="s">
        <v>3272</v>
      </c>
      <c r="J239" s="377" t="s">
        <v>3421</v>
      </c>
      <c r="K239" s="378" t="s">
        <v>3423</v>
      </c>
      <c r="L239" s="401" t="s">
        <v>2474</v>
      </c>
      <c r="M239" s="397"/>
      <c r="N239" s="482">
        <v>0</v>
      </c>
      <c r="O239" s="482">
        <v>0</v>
      </c>
      <c r="P239" s="493">
        <v>1600000</v>
      </c>
      <c r="Q239" s="482">
        <v>1648000</v>
      </c>
      <c r="R239" s="482"/>
      <c r="S239" s="479"/>
      <c r="T239" s="199">
        <f t="shared" si="64"/>
        <v>1648000</v>
      </c>
      <c r="U239" s="61" t="str">
        <f t="shared" si="65"/>
        <v/>
      </c>
      <c r="V239" s="199">
        <f t="shared" si="63"/>
        <v>1648000</v>
      </c>
      <c r="W239" s="61" t="str">
        <f t="shared" si="66"/>
        <v/>
      </c>
      <c r="X239" s="199">
        <f t="shared" si="67"/>
        <v>48000</v>
      </c>
      <c r="Y239" s="61">
        <f t="shared" si="68"/>
        <v>0.03</v>
      </c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</row>
    <row r="240" spans="1:37" ht="42">
      <c r="A240" s="398" t="s">
        <v>4335</v>
      </c>
      <c r="B240" s="415" t="s">
        <v>3016</v>
      </c>
      <c r="C240" s="416" t="s">
        <v>3107</v>
      </c>
      <c r="D240" s="416" t="s">
        <v>1590</v>
      </c>
      <c r="E240" s="379" t="s">
        <v>4336</v>
      </c>
      <c r="F240" s="379" t="s">
        <v>4337</v>
      </c>
      <c r="G240" s="376" t="s">
        <v>646</v>
      </c>
      <c r="H240" s="357" t="s">
        <v>4765</v>
      </c>
      <c r="I240" s="417" t="s">
        <v>2629</v>
      </c>
      <c r="J240" s="377" t="s">
        <v>3421</v>
      </c>
      <c r="K240" s="378" t="s">
        <v>3423</v>
      </c>
      <c r="L240" s="401" t="s">
        <v>2474</v>
      </c>
      <c r="M240" s="397"/>
      <c r="N240" s="482">
        <v>0</v>
      </c>
      <c r="O240" s="482">
        <v>0</v>
      </c>
      <c r="P240" s="493">
        <v>0</v>
      </c>
      <c r="Q240" s="482">
        <v>0</v>
      </c>
      <c r="R240" s="482"/>
      <c r="S240" s="479"/>
      <c r="T240" s="199">
        <f t="shared" ref="T240:T241" si="69">IF(N240="","",Q240-N240)</f>
        <v>0</v>
      </c>
      <c r="U240" s="61" t="str">
        <f t="shared" ref="U240:U241" si="70">IF(N240=0,"",T240/N240)</f>
        <v/>
      </c>
      <c r="V240" s="199">
        <f t="shared" si="63"/>
        <v>0</v>
      </c>
      <c r="W240" s="61" t="str">
        <f t="shared" ref="W240:W241" si="71">IF(O240=0,"",V240/O240)</f>
        <v/>
      </c>
      <c r="X240" s="199">
        <f t="shared" ref="X240:X241" si="72">IF(P240="","",Q240-P240)</f>
        <v>0</v>
      </c>
      <c r="Y240" s="61" t="str">
        <f t="shared" ref="Y240:Y241" si="73">IF(P240=0,"",X240/P240)</f>
        <v/>
      </c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</row>
    <row r="241" spans="1:37" ht="42">
      <c r="A241" s="407" t="s">
        <v>4338</v>
      </c>
      <c r="B241" s="408" t="s">
        <v>3016</v>
      </c>
      <c r="C241" s="409" t="s">
        <v>1688</v>
      </c>
      <c r="D241" s="409" t="s">
        <v>3011</v>
      </c>
      <c r="E241" s="375" t="s">
        <v>4339</v>
      </c>
      <c r="F241" s="375" t="s">
        <v>4340</v>
      </c>
      <c r="G241" s="376"/>
      <c r="H241" s="376"/>
      <c r="I241" s="417"/>
      <c r="J241" s="377"/>
      <c r="K241" s="378"/>
      <c r="L241" s="397"/>
      <c r="M241" s="397"/>
      <c r="N241" s="482">
        <v>0</v>
      </c>
      <c r="O241" s="482">
        <v>0</v>
      </c>
      <c r="P241" s="493">
        <v>0</v>
      </c>
      <c r="Q241" s="482">
        <v>0</v>
      </c>
      <c r="R241" s="482"/>
      <c r="S241" s="479"/>
      <c r="T241" s="199">
        <f t="shared" si="69"/>
        <v>0</v>
      </c>
      <c r="U241" s="61" t="str">
        <f t="shared" si="70"/>
        <v/>
      </c>
      <c r="V241" s="199">
        <f t="shared" si="63"/>
        <v>0</v>
      </c>
      <c r="W241" s="61" t="str">
        <f t="shared" si="71"/>
        <v/>
      </c>
      <c r="X241" s="199">
        <f t="shared" si="72"/>
        <v>0</v>
      </c>
      <c r="Y241" s="61" t="str">
        <f t="shared" si="73"/>
        <v/>
      </c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</row>
    <row r="242" spans="1:37" ht="42">
      <c r="A242" s="398" t="s">
        <v>4341</v>
      </c>
      <c r="B242" s="415" t="s">
        <v>3016</v>
      </c>
      <c r="C242" s="416" t="s">
        <v>1688</v>
      </c>
      <c r="D242" s="416" t="s">
        <v>3009</v>
      </c>
      <c r="E242" s="379" t="s">
        <v>4342</v>
      </c>
      <c r="F242" s="379" t="s">
        <v>4343</v>
      </c>
      <c r="G242" s="376" t="s">
        <v>645</v>
      </c>
      <c r="H242" s="357" t="s">
        <v>2628</v>
      </c>
      <c r="I242" s="417" t="s">
        <v>3272</v>
      </c>
      <c r="J242" s="377" t="s">
        <v>3421</v>
      </c>
      <c r="K242" s="378" t="s">
        <v>3423</v>
      </c>
      <c r="L242" s="401" t="s">
        <v>2474</v>
      </c>
      <c r="M242" s="397"/>
      <c r="N242" s="482">
        <v>801130.68</v>
      </c>
      <c r="O242" s="482">
        <v>820000</v>
      </c>
      <c r="P242" s="493">
        <v>862000</v>
      </c>
      <c r="Q242" s="482">
        <v>933000</v>
      </c>
      <c r="R242" s="482"/>
      <c r="S242" s="479"/>
      <c r="T242" s="199">
        <f t="shared" si="64"/>
        <v>131869.31999999995</v>
      </c>
      <c r="U242" s="61">
        <f t="shared" si="65"/>
        <v>0.16460400692680993</v>
      </c>
      <c r="V242" s="199">
        <f t="shared" si="63"/>
        <v>113000</v>
      </c>
      <c r="W242" s="61">
        <f t="shared" si="66"/>
        <v>0.1378048780487805</v>
      </c>
      <c r="X242" s="199">
        <f t="shared" si="67"/>
        <v>71000</v>
      </c>
      <c r="Y242" s="61">
        <f t="shared" si="68"/>
        <v>8.2366589327146175E-2</v>
      </c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</row>
    <row r="243" spans="1:37" ht="42">
      <c r="A243" s="398" t="s">
        <v>4344</v>
      </c>
      <c r="B243" s="415" t="s">
        <v>3016</v>
      </c>
      <c r="C243" s="416" t="s">
        <v>1688</v>
      </c>
      <c r="D243" s="416" t="s">
        <v>3019</v>
      </c>
      <c r="E243" s="379" t="s">
        <v>4345</v>
      </c>
      <c r="F243" s="379" t="s">
        <v>4346</v>
      </c>
      <c r="G243" s="376" t="s">
        <v>646</v>
      </c>
      <c r="H243" s="357" t="s">
        <v>4765</v>
      </c>
      <c r="I243" s="417" t="s">
        <v>2629</v>
      </c>
      <c r="J243" s="377" t="s">
        <v>3421</v>
      </c>
      <c r="K243" s="378" t="s">
        <v>3423</v>
      </c>
      <c r="L243" s="401" t="s">
        <v>2474</v>
      </c>
      <c r="M243" s="397"/>
      <c r="N243" s="482">
        <v>0</v>
      </c>
      <c r="O243" s="482">
        <v>0</v>
      </c>
      <c r="P243" s="493">
        <v>0</v>
      </c>
      <c r="Q243" s="482">
        <v>0</v>
      </c>
      <c r="R243" s="482"/>
      <c r="S243" s="479"/>
      <c r="T243" s="199">
        <f t="shared" si="64"/>
        <v>0</v>
      </c>
      <c r="U243" s="61" t="str">
        <f t="shared" si="65"/>
        <v/>
      </c>
      <c r="V243" s="199">
        <f t="shared" si="63"/>
        <v>0</v>
      </c>
      <c r="W243" s="61" t="str">
        <f t="shared" si="66"/>
        <v/>
      </c>
      <c r="X243" s="199">
        <f t="shared" si="67"/>
        <v>0</v>
      </c>
      <c r="Y243" s="61" t="str">
        <f t="shared" si="68"/>
        <v/>
      </c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</row>
    <row r="244" spans="1:37" ht="31.5">
      <c r="A244" s="407" t="s">
        <v>4768</v>
      </c>
      <c r="B244" s="408" t="s">
        <v>3016</v>
      </c>
      <c r="C244" s="409" t="s">
        <v>1719</v>
      </c>
      <c r="D244" s="409" t="s">
        <v>3011</v>
      </c>
      <c r="E244" s="375" t="s">
        <v>4769</v>
      </c>
      <c r="F244" s="375" t="s">
        <v>5374</v>
      </c>
      <c r="G244" s="376"/>
      <c r="H244" s="376"/>
      <c r="I244" s="417"/>
      <c r="J244" s="377"/>
      <c r="K244" s="374"/>
      <c r="L244" s="422"/>
      <c r="M244" s="397"/>
      <c r="N244" s="482">
        <v>0</v>
      </c>
      <c r="O244" s="482">
        <v>0</v>
      </c>
      <c r="P244" s="493">
        <v>0</v>
      </c>
      <c r="Q244" s="482">
        <v>0</v>
      </c>
      <c r="R244" s="482"/>
      <c r="S244" s="479"/>
      <c r="T244" s="199">
        <f t="shared" si="64"/>
        <v>0</v>
      </c>
      <c r="U244" s="61" t="str">
        <f t="shared" si="65"/>
        <v/>
      </c>
      <c r="V244" s="199">
        <f t="shared" si="63"/>
        <v>0</v>
      </c>
      <c r="W244" s="61" t="str">
        <f t="shared" si="66"/>
        <v/>
      </c>
      <c r="X244" s="199">
        <f t="shared" si="67"/>
        <v>0</v>
      </c>
      <c r="Y244" s="61" t="str">
        <f t="shared" si="68"/>
        <v/>
      </c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</row>
    <row r="245" spans="1:37" ht="52.5">
      <c r="A245" s="398" t="s">
        <v>4770</v>
      </c>
      <c r="B245" s="415" t="s">
        <v>3016</v>
      </c>
      <c r="C245" s="416" t="s">
        <v>1719</v>
      </c>
      <c r="D245" s="416" t="s">
        <v>3019</v>
      </c>
      <c r="E245" s="379" t="s">
        <v>5785</v>
      </c>
      <c r="F245" s="379" t="s">
        <v>5786</v>
      </c>
      <c r="G245" s="376" t="s">
        <v>4579</v>
      </c>
      <c r="H245" s="376" t="s">
        <v>2131</v>
      </c>
      <c r="I245" s="417" t="s">
        <v>4771</v>
      </c>
      <c r="J245" s="377" t="s">
        <v>3421</v>
      </c>
      <c r="K245" s="374" t="s">
        <v>3423</v>
      </c>
      <c r="L245" s="399" t="s">
        <v>2474</v>
      </c>
      <c r="M245" s="397"/>
      <c r="N245" s="482">
        <v>0</v>
      </c>
      <c r="O245" s="482">
        <v>109774.5</v>
      </c>
      <c r="P245" s="493">
        <v>-263395</v>
      </c>
      <c r="Q245" s="482">
        <v>974954</v>
      </c>
      <c r="R245" s="482"/>
      <c r="S245" s="479"/>
      <c r="T245" s="199">
        <f t="shared" si="64"/>
        <v>974954</v>
      </c>
      <c r="U245" s="61" t="str">
        <f t="shared" si="65"/>
        <v/>
      </c>
      <c r="V245" s="199">
        <f t="shared" si="63"/>
        <v>865179.5</v>
      </c>
      <c r="W245" s="61">
        <f t="shared" si="66"/>
        <v>7.8814251032799056</v>
      </c>
      <c r="X245" s="199">
        <f t="shared" si="67"/>
        <v>1238349</v>
      </c>
      <c r="Y245" s="61">
        <f t="shared" si="68"/>
        <v>-4.7014901573682115</v>
      </c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</row>
    <row r="246" spans="1:37" ht="21">
      <c r="A246" s="407" t="s">
        <v>1983</v>
      </c>
      <c r="B246" s="408" t="s">
        <v>3016</v>
      </c>
      <c r="C246" s="409" t="s">
        <v>2483</v>
      </c>
      <c r="D246" s="409" t="s">
        <v>3011</v>
      </c>
      <c r="E246" s="375" t="s">
        <v>4228</v>
      </c>
      <c r="F246" s="375" t="s">
        <v>4229</v>
      </c>
      <c r="G246" s="376"/>
      <c r="H246" s="376"/>
      <c r="I246" s="417"/>
      <c r="J246" s="377"/>
      <c r="K246" s="378"/>
      <c r="L246" s="397"/>
      <c r="M246" s="397"/>
      <c r="N246" s="482">
        <v>0</v>
      </c>
      <c r="O246" s="482">
        <v>0</v>
      </c>
      <c r="P246" s="493">
        <v>0</v>
      </c>
      <c r="Q246" s="482">
        <v>0</v>
      </c>
      <c r="R246" s="482"/>
      <c r="S246" s="479"/>
      <c r="T246" s="199">
        <f t="shared" si="64"/>
        <v>0</v>
      </c>
      <c r="U246" s="61" t="str">
        <f t="shared" si="65"/>
        <v/>
      </c>
      <c r="V246" s="199">
        <f t="shared" si="63"/>
        <v>0</v>
      </c>
      <c r="W246" s="61" t="str">
        <f t="shared" si="66"/>
        <v/>
      </c>
      <c r="X246" s="199">
        <f t="shared" si="67"/>
        <v>0</v>
      </c>
      <c r="Y246" s="61" t="str">
        <f t="shared" si="68"/>
        <v/>
      </c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</row>
    <row r="247" spans="1:37" ht="21">
      <c r="A247" s="398" t="s">
        <v>1984</v>
      </c>
      <c r="B247" s="415" t="s">
        <v>3016</v>
      </c>
      <c r="C247" s="416" t="s">
        <v>2483</v>
      </c>
      <c r="D247" s="416" t="s">
        <v>3009</v>
      </c>
      <c r="E247" s="379" t="s">
        <v>5198</v>
      </c>
      <c r="F247" s="379" t="s">
        <v>5199</v>
      </c>
      <c r="G247" s="376" t="s">
        <v>50</v>
      </c>
      <c r="H247" s="376" t="s">
        <v>2656</v>
      </c>
      <c r="I247" s="417" t="s">
        <v>2633</v>
      </c>
      <c r="J247" s="377" t="s">
        <v>1947</v>
      </c>
      <c r="K247" s="378" t="s">
        <v>3406</v>
      </c>
      <c r="L247" s="401" t="s">
        <v>2474</v>
      </c>
      <c r="M247" s="397"/>
      <c r="N247" s="482">
        <v>256892.01</v>
      </c>
      <c r="O247" s="482">
        <v>320000</v>
      </c>
      <c r="P247" s="493">
        <v>233000</v>
      </c>
      <c r="Q247" s="482">
        <v>233000</v>
      </c>
      <c r="R247" s="482"/>
      <c r="S247" s="479"/>
      <c r="T247" s="199">
        <f t="shared" si="64"/>
        <v>-23892.010000000009</v>
      </c>
      <c r="U247" s="61">
        <f t="shared" si="65"/>
        <v>-9.300409927112957E-2</v>
      </c>
      <c r="V247" s="199">
        <f t="shared" si="63"/>
        <v>-87000</v>
      </c>
      <c r="W247" s="61">
        <f t="shared" si="66"/>
        <v>-0.27187499999999998</v>
      </c>
      <c r="X247" s="199">
        <f t="shared" si="67"/>
        <v>0</v>
      </c>
      <c r="Y247" s="61">
        <f t="shared" si="68"/>
        <v>0</v>
      </c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</row>
    <row r="248" spans="1:37" ht="21">
      <c r="A248" s="398" t="s">
        <v>2657</v>
      </c>
      <c r="B248" s="415" t="s">
        <v>3016</v>
      </c>
      <c r="C248" s="416" t="s">
        <v>2483</v>
      </c>
      <c r="D248" s="416" t="s">
        <v>2007</v>
      </c>
      <c r="E248" s="379" t="s">
        <v>2658</v>
      </c>
      <c r="F248" s="379" t="s">
        <v>5068</v>
      </c>
      <c r="G248" s="376" t="s">
        <v>54</v>
      </c>
      <c r="H248" s="376" t="s">
        <v>2659</v>
      </c>
      <c r="I248" s="417" t="s">
        <v>1168</v>
      </c>
      <c r="J248" s="377" t="s">
        <v>1947</v>
      </c>
      <c r="K248" s="378" t="s">
        <v>3406</v>
      </c>
      <c r="L248" s="401" t="s">
        <v>2474</v>
      </c>
      <c r="M248" s="397"/>
      <c r="N248" s="482">
        <v>5270680.4799999995</v>
      </c>
      <c r="O248" s="482">
        <v>6200000</v>
      </c>
      <c r="P248" s="493">
        <v>4901000</v>
      </c>
      <c r="Q248" s="482">
        <v>4901000</v>
      </c>
      <c r="R248" s="482"/>
      <c r="S248" s="479"/>
      <c r="T248" s="199">
        <f t="shared" si="64"/>
        <v>-369680.47999999952</v>
      </c>
      <c r="U248" s="61">
        <f t="shared" si="65"/>
        <v>-7.0139042084372286E-2</v>
      </c>
      <c r="V248" s="199">
        <f t="shared" si="63"/>
        <v>-1299000</v>
      </c>
      <c r="W248" s="61">
        <f t="shared" si="66"/>
        <v>-0.20951612903225805</v>
      </c>
      <c r="X248" s="199">
        <f t="shared" si="67"/>
        <v>0</v>
      </c>
      <c r="Y248" s="61">
        <f t="shared" si="68"/>
        <v>0</v>
      </c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</row>
    <row r="249" spans="1:37" ht="21">
      <c r="A249" s="398" t="s">
        <v>1985</v>
      </c>
      <c r="B249" s="415" t="s">
        <v>3016</v>
      </c>
      <c r="C249" s="416" t="s">
        <v>2483</v>
      </c>
      <c r="D249" s="416" t="s">
        <v>3019</v>
      </c>
      <c r="E249" s="379" t="s">
        <v>4230</v>
      </c>
      <c r="F249" s="379" t="s">
        <v>5069</v>
      </c>
      <c r="G249" s="376" t="s">
        <v>50</v>
      </c>
      <c r="H249" s="376" t="s">
        <v>2656</v>
      </c>
      <c r="I249" s="417" t="s">
        <v>2633</v>
      </c>
      <c r="J249" s="377" t="s">
        <v>1947</v>
      </c>
      <c r="K249" s="378" t="s">
        <v>3406</v>
      </c>
      <c r="L249" s="401" t="s">
        <v>1986</v>
      </c>
      <c r="M249" s="397"/>
      <c r="N249" s="482">
        <v>783370.74</v>
      </c>
      <c r="O249" s="482">
        <v>805000</v>
      </c>
      <c r="P249" s="493">
        <v>736000</v>
      </c>
      <c r="Q249" s="482">
        <v>883000</v>
      </c>
      <c r="R249" s="482"/>
      <c r="S249" s="479"/>
      <c r="T249" s="199">
        <f t="shared" si="64"/>
        <v>99629.260000000009</v>
      </c>
      <c r="U249" s="61">
        <f t="shared" si="65"/>
        <v>0.12718021610048905</v>
      </c>
      <c r="V249" s="199">
        <f t="shared" si="63"/>
        <v>78000</v>
      </c>
      <c r="W249" s="61">
        <f t="shared" si="66"/>
        <v>9.6894409937888198E-2</v>
      </c>
      <c r="X249" s="199">
        <f t="shared" si="67"/>
        <v>147000</v>
      </c>
      <c r="Y249" s="61">
        <f t="shared" si="68"/>
        <v>0.19972826086956522</v>
      </c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</row>
    <row r="250" spans="1:37" ht="31.5">
      <c r="A250" s="398" t="s">
        <v>4231</v>
      </c>
      <c r="B250" s="415" t="s">
        <v>3016</v>
      </c>
      <c r="C250" s="416" t="s">
        <v>2483</v>
      </c>
      <c r="D250" s="416" t="s">
        <v>1314</v>
      </c>
      <c r="E250" s="379" t="s">
        <v>4232</v>
      </c>
      <c r="F250" s="379" t="s">
        <v>5200</v>
      </c>
      <c r="G250" s="376" t="s">
        <v>50</v>
      </c>
      <c r="H250" s="376" t="s">
        <v>2656</v>
      </c>
      <c r="I250" s="417" t="s">
        <v>2633</v>
      </c>
      <c r="J250" s="377" t="s">
        <v>1947</v>
      </c>
      <c r="K250" s="378" t="s">
        <v>3406</v>
      </c>
      <c r="L250" s="401" t="s">
        <v>1986</v>
      </c>
      <c r="M250" s="397"/>
      <c r="N250" s="482">
        <v>0</v>
      </c>
      <c r="O250" s="482">
        <v>160000</v>
      </c>
      <c r="P250" s="493">
        <v>0</v>
      </c>
      <c r="Q250" s="482">
        <v>0</v>
      </c>
      <c r="R250" s="482"/>
      <c r="S250" s="479"/>
      <c r="T250" s="199">
        <f t="shared" si="64"/>
        <v>0</v>
      </c>
      <c r="U250" s="61" t="str">
        <f t="shared" si="65"/>
        <v/>
      </c>
      <c r="V250" s="199">
        <f t="shared" si="63"/>
        <v>-160000</v>
      </c>
      <c r="W250" s="61">
        <f t="shared" si="66"/>
        <v>-1</v>
      </c>
      <c r="X250" s="199">
        <f t="shared" si="67"/>
        <v>0</v>
      </c>
      <c r="Y250" s="61" t="str">
        <f t="shared" si="68"/>
        <v/>
      </c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</row>
    <row r="251" spans="1:37" ht="31.5">
      <c r="A251" s="398" t="s">
        <v>4429</v>
      </c>
      <c r="B251" s="415" t="s">
        <v>3016</v>
      </c>
      <c r="C251" s="416" t="s">
        <v>2483</v>
      </c>
      <c r="D251" s="416" t="s">
        <v>1315</v>
      </c>
      <c r="E251" s="379" t="s">
        <v>4430</v>
      </c>
      <c r="F251" s="379" t="s">
        <v>5201</v>
      </c>
      <c r="G251" s="376" t="s">
        <v>54</v>
      </c>
      <c r="H251" s="376" t="s">
        <v>2659</v>
      </c>
      <c r="I251" s="417" t="s">
        <v>1168</v>
      </c>
      <c r="J251" s="377" t="s">
        <v>1947</v>
      </c>
      <c r="K251" s="378" t="s">
        <v>3406</v>
      </c>
      <c r="L251" s="401" t="s">
        <v>1986</v>
      </c>
      <c r="M251" s="397"/>
      <c r="N251" s="482">
        <v>0</v>
      </c>
      <c r="O251" s="482">
        <v>326000</v>
      </c>
      <c r="P251" s="493">
        <v>0</v>
      </c>
      <c r="Q251" s="482">
        <v>0</v>
      </c>
      <c r="R251" s="482"/>
      <c r="S251" s="479"/>
      <c r="T251" s="199">
        <f t="shared" si="64"/>
        <v>0</v>
      </c>
      <c r="U251" s="61" t="str">
        <f t="shared" si="65"/>
        <v/>
      </c>
      <c r="V251" s="199">
        <f t="shared" si="63"/>
        <v>-326000</v>
      </c>
      <c r="W251" s="61">
        <f t="shared" si="66"/>
        <v>-1</v>
      </c>
      <c r="X251" s="199">
        <f t="shared" si="67"/>
        <v>0</v>
      </c>
      <c r="Y251" s="61" t="str">
        <f t="shared" si="68"/>
        <v/>
      </c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</row>
    <row r="252" spans="1:37" ht="31.5">
      <c r="A252" s="398" t="s">
        <v>2660</v>
      </c>
      <c r="B252" s="415" t="s">
        <v>3016</v>
      </c>
      <c r="C252" s="416" t="s">
        <v>2483</v>
      </c>
      <c r="D252" s="416" t="s">
        <v>1318</v>
      </c>
      <c r="E252" s="379" t="s">
        <v>4233</v>
      </c>
      <c r="F252" s="379" t="s">
        <v>5070</v>
      </c>
      <c r="G252" s="376" t="s">
        <v>54</v>
      </c>
      <c r="H252" s="376" t="s">
        <v>2659</v>
      </c>
      <c r="I252" s="417" t="s">
        <v>1168</v>
      </c>
      <c r="J252" s="377" t="s">
        <v>1947</v>
      </c>
      <c r="K252" s="378" t="s">
        <v>3406</v>
      </c>
      <c r="L252" s="401" t="s">
        <v>1986</v>
      </c>
      <c r="M252" s="397"/>
      <c r="N252" s="482">
        <v>15581825.49</v>
      </c>
      <c r="O252" s="482">
        <v>15660000</v>
      </c>
      <c r="P252" s="493">
        <v>16014000</v>
      </c>
      <c r="Q252" s="482">
        <v>11151000</v>
      </c>
      <c r="R252" s="482"/>
      <c r="S252" s="479"/>
      <c r="T252" s="199">
        <f t="shared" si="64"/>
        <v>-4430825.49</v>
      </c>
      <c r="U252" s="61">
        <f t="shared" si="65"/>
        <v>-0.28435856202109216</v>
      </c>
      <c r="V252" s="199">
        <f t="shared" si="63"/>
        <v>-4509000</v>
      </c>
      <c r="W252" s="61">
        <f t="shared" si="66"/>
        <v>-0.28793103448275864</v>
      </c>
      <c r="X252" s="199">
        <f t="shared" si="67"/>
        <v>-4863000</v>
      </c>
      <c r="Y252" s="61">
        <f t="shared" si="68"/>
        <v>-0.30367178718621207</v>
      </c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</row>
    <row r="253" spans="1:37" ht="21">
      <c r="A253" s="398" t="s">
        <v>1987</v>
      </c>
      <c r="B253" s="415" t="s">
        <v>3016</v>
      </c>
      <c r="C253" s="416" t="s">
        <v>2483</v>
      </c>
      <c r="D253" s="416" t="s">
        <v>2485</v>
      </c>
      <c r="E253" s="379" t="s">
        <v>5071</v>
      </c>
      <c r="F253" s="379" t="s">
        <v>2661</v>
      </c>
      <c r="G253" s="376" t="s">
        <v>50</v>
      </c>
      <c r="H253" s="376" t="s">
        <v>2656</v>
      </c>
      <c r="I253" s="417" t="s">
        <v>2633</v>
      </c>
      <c r="J253" s="377" t="s">
        <v>1947</v>
      </c>
      <c r="K253" s="378" t="s">
        <v>3406</v>
      </c>
      <c r="L253" s="401" t="s">
        <v>1986</v>
      </c>
      <c r="M253" s="397"/>
      <c r="N253" s="482">
        <v>25256.76</v>
      </c>
      <c r="O253" s="482">
        <v>30000</v>
      </c>
      <c r="P253" s="493">
        <v>23000</v>
      </c>
      <c r="Q253" s="482">
        <v>23000</v>
      </c>
      <c r="R253" s="482"/>
      <c r="S253" s="479"/>
      <c r="T253" s="199">
        <f t="shared" si="64"/>
        <v>-2256.7599999999984</v>
      </c>
      <c r="U253" s="61">
        <f t="shared" si="65"/>
        <v>-8.935271190762388E-2</v>
      </c>
      <c r="V253" s="199">
        <f t="shared" si="63"/>
        <v>-7000</v>
      </c>
      <c r="W253" s="61">
        <f t="shared" si="66"/>
        <v>-0.23333333333333334</v>
      </c>
      <c r="X253" s="199">
        <f t="shared" si="67"/>
        <v>0</v>
      </c>
      <c r="Y253" s="61">
        <f t="shared" si="68"/>
        <v>0</v>
      </c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</row>
    <row r="254" spans="1:37" ht="21">
      <c r="A254" s="398" t="s">
        <v>2662</v>
      </c>
      <c r="B254" s="415" t="s">
        <v>3016</v>
      </c>
      <c r="C254" s="416" t="s">
        <v>2483</v>
      </c>
      <c r="D254" s="416" t="s">
        <v>1469</v>
      </c>
      <c r="E254" s="379" t="s">
        <v>2663</v>
      </c>
      <c r="F254" s="379" t="s">
        <v>4234</v>
      </c>
      <c r="G254" s="376" t="s">
        <v>54</v>
      </c>
      <c r="H254" s="376" t="s">
        <v>2659</v>
      </c>
      <c r="I254" s="417" t="s">
        <v>1168</v>
      </c>
      <c r="J254" s="377" t="s">
        <v>1947</v>
      </c>
      <c r="K254" s="378" t="s">
        <v>3406</v>
      </c>
      <c r="L254" s="401" t="s">
        <v>1986</v>
      </c>
      <c r="M254" s="397"/>
      <c r="N254" s="482">
        <v>638600.74</v>
      </c>
      <c r="O254" s="482">
        <v>630000</v>
      </c>
      <c r="P254" s="493">
        <v>591000</v>
      </c>
      <c r="Q254" s="482">
        <v>591000</v>
      </c>
      <c r="R254" s="482"/>
      <c r="S254" s="479"/>
      <c r="T254" s="199">
        <f t="shared" si="64"/>
        <v>-47600.739999999991</v>
      </c>
      <c r="U254" s="61">
        <f t="shared" si="65"/>
        <v>-7.453912439875969E-2</v>
      </c>
      <c r="V254" s="199">
        <f t="shared" si="63"/>
        <v>-39000</v>
      </c>
      <c r="W254" s="61">
        <f t="shared" si="66"/>
        <v>-6.1904761904761907E-2</v>
      </c>
      <c r="X254" s="199">
        <f t="shared" si="67"/>
        <v>0</v>
      </c>
      <c r="Y254" s="61">
        <f t="shared" si="68"/>
        <v>0</v>
      </c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</row>
    <row r="255" spans="1:37" ht="21">
      <c r="A255" s="398" t="s">
        <v>1988</v>
      </c>
      <c r="B255" s="415" t="s">
        <v>3016</v>
      </c>
      <c r="C255" s="416" t="s">
        <v>2483</v>
      </c>
      <c r="D255" s="416" t="s">
        <v>1321</v>
      </c>
      <c r="E255" s="379" t="s">
        <v>2664</v>
      </c>
      <c r="F255" s="379" t="s">
        <v>2665</v>
      </c>
      <c r="G255" s="376" t="s">
        <v>50</v>
      </c>
      <c r="H255" s="376" t="s">
        <v>2656</v>
      </c>
      <c r="I255" s="417" t="s">
        <v>2633</v>
      </c>
      <c r="J255" s="377" t="s">
        <v>1947</v>
      </c>
      <c r="K255" s="378" t="s">
        <v>3406</v>
      </c>
      <c r="L255" s="401" t="s">
        <v>2474</v>
      </c>
      <c r="M255" s="397"/>
      <c r="N255" s="482">
        <v>81695.649999999994</v>
      </c>
      <c r="O255" s="482">
        <v>82000</v>
      </c>
      <c r="P255" s="493">
        <v>79000</v>
      </c>
      <c r="Q255" s="482">
        <v>79000</v>
      </c>
      <c r="R255" s="482"/>
      <c r="S255" s="479"/>
      <c r="T255" s="199">
        <f t="shared" si="64"/>
        <v>-2695.6499999999942</v>
      </c>
      <c r="U255" s="61">
        <f t="shared" si="65"/>
        <v>-3.2996248882284362E-2</v>
      </c>
      <c r="V255" s="199">
        <f t="shared" si="63"/>
        <v>-3000</v>
      </c>
      <c r="W255" s="61">
        <f t="shared" si="66"/>
        <v>-3.6585365853658534E-2</v>
      </c>
      <c r="X255" s="199">
        <f t="shared" si="67"/>
        <v>0</v>
      </c>
      <c r="Y255" s="61">
        <f t="shared" si="68"/>
        <v>0</v>
      </c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</row>
    <row r="256" spans="1:37" ht="21">
      <c r="A256" s="398" t="s">
        <v>2666</v>
      </c>
      <c r="B256" s="415" t="s">
        <v>3016</v>
      </c>
      <c r="C256" s="416" t="s">
        <v>2483</v>
      </c>
      <c r="D256" s="416" t="s">
        <v>1472</v>
      </c>
      <c r="E256" s="379" t="s">
        <v>2139</v>
      </c>
      <c r="F256" s="379" t="s">
        <v>4235</v>
      </c>
      <c r="G256" s="376" t="s">
        <v>54</v>
      </c>
      <c r="H256" s="376" t="s">
        <v>2659</v>
      </c>
      <c r="I256" s="417" t="s">
        <v>1168</v>
      </c>
      <c r="J256" s="377" t="s">
        <v>1947</v>
      </c>
      <c r="K256" s="378" t="s">
        <v>3406</v>
      </c>
      <c r="L256" s="401" t="s">
        <v>2474</v>
      </c>
      <c r="M256" s="397"/>
      <c r="N256" s="482">
        <v>2012842.8199999998</v>
      </c>
      <c r="O256" s="482">
        <v>2050000</v>
      </c>
      <c r="P256" s="493">
        <v>2000000</v>
      </c>
      <c r="Q256" s="482">
        <v>2050000</v>
      </c>
      <c r="R256" s="482"/>
      <c r="S256" s="479"/>
      <c r="T256" s="199">
        <f t="shared" si="64"/>
        <v>37157.180000000168</v>
      </c>
      <c r="U256" s="61">
        <f t="shared" si="65"/>
        <v>1.8460050447456286E-2</v>
      </c>
      <c r="V256" s="199">
        <f t="shared" si="63"/>
        <v>0</v>
      </c>
      <c r="W256" s="61">
        <f t="shared" si="66"/>
        <v>0</v>
      </c>
      <c r="X256" s="199">
        <f t="shared" si="67"/>
        <v>50000</v>
      </c>
      <c r="Y256" s="61">
        <f t="shared" si="68"/>
        <v>2.5000000000000001E-2</v>
      </c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</row>
    <row r="257" spans="1:37" ht="21">
      <c r="A257" s="407" t="s">
        <v>1989</v>
      </c>
      <c r="B257" s="408" t="s">
        <v>3016</v>
      </c>
      <c r="C257" s="409" t="s">
        <v>2008</v>
      </c>
      <c r="D257" s="409" t="s">
        <v>3011</v>
      </c>
      <c r="E257" s="375" t="s">
        <v>1991</v>
      </c>
      <c r="F257" s="375" t="s">
        <v>1990</v>
      </c>
      <c r="G257" s="376"/>
      <c r="H257" s="376"/>
      <c r="I257" s="417"/>
      <c r="J257" s="377"/>
      <c r="K257" s="378"/>
      <c r="L257" s="397"/>
      <c r="M257" s="397"/>
      <c r="N257" s="482">
        <v>0</v>
      </c>
      <c r="O257" s="482">
        <v>0</v>
      </c>
      <c r="P257" s="493">
        <v>0</v>
      </c>
      <c r="Q257" s="482">
        <v>0</v>
      </c>
      <c r="R257" s="482"/>
      <c r="S257" s="479"/>
      <c r="T257" s="199">
        <f t="shared" si="64"/>
        <v>0</v>
      </c>
      <c r="U257" s="61" t="str">
        <f t="shared" si="65"/>
        <v/>
      </c>
      <c r="V257" s="199">
        <f t="shared" si="63"/>
        <v>0</v>
      </c>
      <c r="W257" s="61" t="str">
        <f t="shared" si="66"/>
        <v/>
      </c>
      <c r="X257" s="199">
        <f t="shared" si="67"/>
        <v>0</v>
      </c>
      <c r="Y257" s="61" t="str">
        <f t="shared" si="68"/>
        <v/>
      </c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</row>
    <row r="258" spans="1:37">
      <c r="A258" s="398" t="s">
        <v>1992</v>
      </c>
      <c r="B258" s="415" t="s">
        <v>3016</v>
      </c>
      <c r="C258" s="416" t="s">
        <v>2008</v>
      </c>
      <c r="D258" s="416" t="s">
        <v>3009</v>
      </c>
      <c r="E258" s="379" t="s">
        <v>2140</v>
      </c>
      <c r="F258" s="379" t="s">
        <v>2141</v>
      </c>
      <c r="G258" s="376" t="s">
        <v>619</v>
      </c>
      <c r="H258" s="376" t="s">
        <v>2142</v>
      </c>
      <c r="I258" s="417" t="s">
        <v>1168</v>
      </c>
      <c r="J258" s="377" t="s">
        <v>3415</v>
      </c>
      <c r="K258" s="378" t="s">
        <v>3417</v>
      </c>
      <c r="L258" s="401" t="s">
        <v>2474</v>
      </c>
      <c r="M258" s="397"/>
      <c r="N258" s="482">
        <v>26758.86</v>
      </c>
      <c r="O258" s="482">
        <v>43000</v>
      </c>
      <c r="P258" s="493">
        <v>14000</v>
      </c>
      <c r="Q258" s="482">
        <v>6000</v>
      </c>
      <c r="R258" s="482"/>
      <c r="S258" s="479"/>
      <c r="T258" s="199">
        <f t="shared" si="64"/>
        <v>-20758.86</v>
      </c>
      <c r="U258" s="61">
        <f t="shared" si="65"/>
        <v>-0.77577520118570076</v>
      </c>
      <c r="V258" s="199">
        <f t="shared" si="63"/>
        <v>-37000</v>
      </c>
      <c r="W258" s="61">
        <f t="shared" si="66"/>
        <v>-0.86046511627906974</v>
      </c>
      <c r="X258" s="199">
        <f t="shared" si="67"/>
        <v>-8000</v>
      </c>
      <c r="Y258" s="61">
        <f t="shared" si="68"/>
        <v>-0.5714285714285714</v>
      </c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</row>
    <row r="259" spans="1:37" ht="31.5">
      <c r="A259" s="398" t="s">
        <v>2143</v>
      </c>
      <c r="B259" s="415" t="s">
        <v>3016</v>
      </c>
      <c r="C259" s="416" t="s">
        <v>2008</v>
      </c>
      <c r="D259" s="416" t="s">
        <v>3019</v>
      </c>
      <c r="E259" s="379" t="s">
        <v>2144</v>
      </c>
      <c r="F259" s="379" t="s">
        <v>2145</v>
      </c>
      <c r="G259" s="376" t="s">
        <v>182</v>
      </c>
      <c r="H259" s="376" t="s">
        <v>3257</v>
      </c>
      <c r="I259" s="417" t="s">
        <v>3258</v>
      </c>
      <c r="J259" s="377" t="s">
        <v>2699</v>
      </c>
      <c r="K259" s="378" t="s">
        <v>2701</v>
      </c>
      <c r="L259" s="401" t="s">
        <v>2474</v>
      </c>
      <c r="M259" s="397"/>
      <c r="N259" s="482">
        <v>0</v>
      </c>
      <c r="O259" s="482">
        <v>0</v>
      </c>
      <c r="P259" s="493">
        <v>0</v>
      </c>
      <c r="Q259" s="482">
        <v>0</v>
      </c>
      <c r="R259" s="482"/>
      <c r="S259" s="479"/>
      <c r="T259" s="199">
        <f t="shared" si="64"/>
        <v>0</v>
      </c>
      <c r="U259" s="61" t="str">
        <f t="shared" si="65"/>
        <v/>
      </c>
      <c r="V259" s="199">
        <f t="shared" si="63"/>
        <v>0</v>
      </c>
      <c r="W259" s="61" t="str">
        <f t="shared" si="66"/>
        <v/>
      </c>
      <c r="X259" s="199">
        <f t="shared" si="67"/>
        <v>0</v>
      </c>
      <c r="Y259" s="61" t="str">
        <f t="shared" si="68"/>
        <v/>
      </c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</row>
    <row r="260" spans="1:37" ht="31.5">
      <c r="A260" s="398" t="s">
        <v>2146</v>
      </c>
      <c r="B260" s="415" t="s">
        <v>3016</v>
      </c>
      <c r="C260" s="416" t="s">
        <v>2008</v>
      </c>
      <c r="D260" s="416" t="s">
        <v>1314</v>
      </c>
      <c r="E260" s="379" t="s">
        <v>5202</v>
      </c>
      <c r="F260" s="379" t="s">
        <v>4392</v>
      </c>
      <c r="G260" s="376" t="s">
        <v>617</v>
      </c>
      <c r="H260" s="376" t="s">
        <v>2147</v>
      </c>
      <c r="I260" s="417" t="s">
        <v>3261</v>
      </c>
      <c r="J260" s="377" t="s">
        <v>3415</v>
      </c>
      <c r="K260" s="378" t="s">
        <v>3417</v>
      </c>
      <c r="L260" s="401" t="s">
        <v>1280</v>
      </c>
      <c r="M260" s="397"/>
      <c r="N260" s="482">
        <v>493967.91</v>
      </c>
      <c r="O260" s="482">
        <v>456525.54</v>
      </c>
      <c r="P260" s="493">
        <v>358990</v>
      </c>
      <c r="Q260" s="482">
        <v>-279318</v>
      </c>
      <c r="R260" s="482"/>
      <c r="S260" s="479"/>
      <c r="T260" s="199">
        <f t="shared" si="64"/>
        <v>-773285.90999999992</v>
      </c>
      <c r="U260" s="61">
        <f t="shared" si="65"/>
        <v>-1.5654577844945432</v>
      </c>
      <c r="V260" s="199">
        <f t="shared" si="63"/>
        <v>-735843.54</v>
      </c>
      <c r="W260" s="61">
        <f t="shared" si="66"/>
        <v>-1.6118343346135686</v>
      </c>
      <c r="X260" s="199">
        <f t="shared" si="67"/>
        <v>-638308</v>
      </c>
      <c r="Y260" s="61">
        <f t="shared" si="68"/>
        <v>-1.7780662413994819</v>
      </c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</row>
    <row r="261" spans="1:37" ht="21">
      <c r="A261" s="407" t="s">
        <v>1993</v>
      </c>
      <c r="B261" s="408" t="s">
        <v>3016</v>
      </c>
      <c r="C261" s="409" t="s">
        <v>1994</v>
      </c>
      <c r="D261" s="409" t="s">
        <v>3011</v>
      </c>
      <c r="E261" s="375" t="s">
        <v>2148</v>
      </c>
      <c r="F261" s="375" t="s">
        <v>2149</v>
      </c>
      <c r="G261" s="376"/>
      <c r="H261" s="376"/>
      <c r="I261" s="417"/>
      <c r="J261" s="377"/>
      <c r="K261" s="378"/>
      <c r="L261" s="397"/>
      <c r="M261" s="397"/>
      <c r="N261" s="482">
        <v>0</v>
      </c>
      <c r="O261" s="482">
        <v>0</v>
      </c>
      <c r="P261" s="493">
        <v>0</v>
      </c>
      <c r="Q261" s="482">
        <v>0</v>
      </c>
      <c r="R261" s="482"/>
      <c r="S261" s="479"/>
      <c r="T261" s="199">
        <f t="shared" si="64"/>
        <v>0</v>
      </c>
      <c r="U261" s="61" t="str">
        <f t="shared" si="65"/>
        <v/>
      </c>
      <c r="V261" s="199">
        <f t="shared" si="63"/>
        <v>0</v>
      </c>
      <c r="W261" s="61" t="str">
        <f t="shared" si="66"/>
        <v/>
      </c>
      <c r="X261" s="199">
        <f t="shared" si="67"/>
        <v>0</v>
      </c>
      <c r="Y261" s="61" t="str">
        <f t="shared" si="68"/>
        <v/>
      </c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</row>
    <row r="262" spans="1:37" ht="21">
      <c r="A262" s="398" t="s">
        <v>1995</v>
      </c>
      <c r="B262" s="415" t="s">
        <v>3016</v>
      </c>
      <c r="C262" s="416" t="s">
        <v>1994</v>
      </c>
      <c r="D262" s="416" t="s">
        <v>3009</v>
      </c>
      <c r="E262" s="379" t="s">
        <v>2148</v>
      </c>
      <c r="F262" s="379" t="s">
        <v>2149</v>
      </c>
      <c r="G262" s="376" t="s">
        <v>64</v>
      </c>
      <c r="H262" s="376" t="s">
        <v>3116</v>
      </c>
      <c r="I262" s="417" t="s">
        <v>1168</v>
      </c>
      <c r="J262" s="377" t="s">
        <v>1824</v>
      </c>
      <c r="K262" s="378" t="s">
        <v>3408</v>
      </c>
      <c r="L262" s="401" t="s">
        <v>1986</v>
      </c>
      <c r="M262" s="397"/>
      <c r="N262" s="482">
        <v>519857.63</v>
      </c>
      <c r="O262" s="482">
        <v>650000</v>
      </c>
      <c r="P262" s="493">
        <v>650000</v>
      </c>
      <c r="Q262" s="482">
        <v>700000</v>
      </c>
      <c r="R262" s="482"/>
      <c r="S262" s="479"/>
      <c r="T262" s="199">
        <f t="shared" si="64"/>
        <v>180142.37</v>
      </c>
      <c r="U262" s="61">
        <f t="shared" si="65"/>
        <v>0.34652250847986976</v>
      </c>
      <c r="V262" s="199">
        <f t="shared" si="63"/>
        <v>50000</v>
      </c>
      <c r="W262" s="61">
        <f t="shared" si="66"/>
        <v>7.6923076923076927E-2</v>
      </c>
      <c r="X262" s="199">
        <f t="shared" si="67"/>
        <v>50000</v>
      </c>
      <c r="Y262" s="61">
        <f t="shared" si="68"/>
        <v>7.6923076923076927E-2</v>
      </c>
      <c r="AA262" s="55"/>
      <c r="AB262" s="363"/>
      <c r="AC262" s="55"/>
      <c r="AD262" s="55"/>
      <c r="AE262" s="55"/>
      <c r="AF262" s="55"/>
      <c r="AG262" s="55"/>
      <c r="AH262" s="55"/>
      <c r="AI262" s="55"/>
      <c r="AJ262" s="55"/>
      <c r="AK262" s="55"/>
    </row>
    <row r="263" spans="1:37" ht="21">
      <c r="A263" s="407" t="s">
        <v>2150</v>
      </c>
      <c r="B263" s="408" t="s">
        <v>3016</v>
      </c>
      <c r="C263" s="409" t="s">
        <v>2151</v>
      </c>
      <c r="D263" s="409" t="s">
        <v>3011</v>
      </c>
      <c r="E263" s="375" t="s">
        <v>2152</v>
      </c>
      <c r="F263" s="375" t="s">
        <v>2153</v>
      </c>
      <c r="G263" s="376"/>
      <c r="H263" s="376"/>
      <c r="I263" s="417"/>
      <c r="J263" s="377"/>
      <c r="K263" s="378"/>
      <c r="L263" s="397"/>
      <c r="M263" s="397"/>
      <c r="N263" s="482">
        <v>0</v>
      </c>
      <c r="O263" s="482">
        <v>0</v>
      </c>
      <c r="P263" s="493">
        <v>0</v>
      </c>
      <c r="Q263" s="482">
        <v>0</v>
      </c>
      <c r="R263" s="482"/>
      <c r="S263" s="479"/>
      <c r="T263" s="199">
        <f t="shared" si="64"/>
        <v>0</v>
      </c>
      <c r="U263" s="61" t="str">
        <f t="shared" si="65"/>
        <v/>
      </c>
      <c r="V263" s="199">
        <f t="shared" ref="V263:V327" si="74">IF(O263="","",Q263-O263)</f>
        <v>0</v>
      </c>
      <c r="W263" s="61" t="str">
        <f t="shared" si="66"/>
        <v/>
      </c>
      <c r="X263" s="199">
        <f t="shared" si="67"/>
        <v>0</v>
      </c>
      <c r="Y263" s="61" t="str">
        <f t="shared" si="68"/>
        <v/>
      </c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</row>
    <row r="264" spans="1:37" ht="52.5">
      <c r="A264" s="398" t="s">
        <v>2154</v>
      </c>
      <c r="B264" s="415" t="s">
        <v>3016</v>
      </c>
      <c r="C264" s="416" t="s">
        <v>2151</v>
      </c>
      <c r="D264" s="416" t="s">
        <v>2928</v>
      </c>
      <c r="E264" s="379" t="s">
        <v>2155</v>
      </c>
      <c r="F264" s="379" t="s">
        <v>2896</v>
      </c>
      <c r="G264" s="376" t="s">
        <v>601</v>
      </c>
      <c r="H264" s="376" t="s">
        <v>2897</v>
      </c>
      <c r="I264" s="417" t="s">
        <v>2898</v>
      </c>
      <c r="J264" s="377" t="s">
        <v>1312</v>
      </c>
      <c r="K264" s="378" t="s">
        <v>3414</v>
      </c>
      <c r="L264" s="401" t="s">
        <v>2474</v>
      </c>
      <c r="M264" s="397"/>
      <c r="N264" s="482">
        <v>92794.1</v>
      </c>
      <c r="O264" s="482">
        <v>95000</v>
      </c>
      <c r="P264" s="493">
        <v>95000</v>
      </c>
      <c r="Q264" s="482">
        <v>95000</v>
      </c>
      <c r="R264" s="482"/>
      <c r="S264" s="479"/>
      <c r="T264" s="199">
        <f t="shared" si="64"/>
        <v>2205.8999999999942</v>
      </c>
      <c r="U264" s="61">
        <f t="shared" si="65"/>
        <v>2.3771985503388621E-2</v>
      </c>
      <c r="V264" s="199">
        <f t="shared" si="74"/>
        <v>0</v>
      </c>
      <c r="W264" s="61">
        <f t="shared" si="66"/>
        <v>0</v>
      </c>
      <c r="X264" s="199">
        <f t="shared" si="67"/>
        <v>0</v>
      </c>
      <c r="Y264" s="61">
        <f t="shared" si="68"/>
        <v>0</v>
      </c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</row>
    <row r="265" spans="1:37" ht="42">
      <c r="A265" s="398" t="s">
        <v>2899</v>
      </c>
      <c r="B265" s="415" t="s">
        <v>3016</v>
      </c>
      <c r="C265" s="416" t="s">
        <v>2151</v>
      </c>
      <c r="D265" s="416" t="s">
        <v>3009</v>
      </c>
      <c r="E265" s="379" t="s">
        <v>4393</v>
      </c>
      <c r="F265" s="379" t="s">
        <v>4394</v>
      </c>
      <c r="G265" s="376" t="s">
        <v>603</v>
      </c>
      <c r="H265" s="376" t="s">
        <v>2900</v>
      </c>
      <c r="I265" s="417" t="s">
        <v>3261</v>
      </c>
      <c r="J265" s="377" t="s">
        <v>1312</v>
      </c>
      <c r="K265" s="378" t="s">
        <v>3414</v>
      </c>
      <c r="L265" s="401" t="s">
        <v>1280</v>
      </c>
      <c r="M265" s="397"/>
      <c r="N265" s="482">
        <v>1278018.53</v>
      </c>
      <c r="O265" s="482">
        <v>1244765.07</v>
      </c>
      <c r="P265" s="493">
        <v>1014498</v>
      </c>
      <c r="Q265" s="482">
        <v>1086619</v>
      </c>
      <c r="R265" s="482"/>
      <c r="S265" s="479"/>
      <c r="T265" s="199">
        <f t="shared" si="64"/>
        <v>-191399.53000000003</v>
      </c>
      <c r="U265" s="61">
        <f t="shared" si="65"/>
        <v>-0.14976271901159369</v>
      </c>
      <c r="V265" s="199">
        <f t="shared" si="74"/>
        <v>-158146.07000000007</v>
      </c>
      <c r="W265" s="61">
        <f t="shared" si="66"/>
        <v>-0.12704892980327609</v>
      </c>
      <c r="X265" s="199">
        <f t="shared" si="67"/>
        <v>72121</v>
      </c>
      <c r="Y265" s="61">
        <f t="shared" si="68"/>
        <v>7.1090332361424077E-2</v>
      </c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</row>
    <row r="266" spans="1:37" ht="31.5">
      <c r="A266" s="398" t="s">
        <v>2901</v>
      </c>
      <c r="B266" s="415" t="s">
        <v>3016</v>
      </c>
      <c r="C266" s="416" t="s">
        <v>2151</v>
      </c>
      <c r="D266" s="416" t="s">
        <v>2007</v>
      </c>
      <c r="E266" s="379" t="s">
        <v>2902</v>
      </c>
      <c r="F266" s="379" t="s">
        <v>2903</v>
      </c>
      <c r="G266" s="376" t="s">
        <v>605</v>
      </c>
      <c r="H266" s="376" t="s">
        <v>2904</v>
      </c>
      <c r="I266" s="417" t="s">
        <v>2905</v>
      </c>
      <c r="J266" s="377" t="s">
        <v>1312</v>
      </c>
      <c r="K266" s="378" t="s">
        <v>3414</v>
      </c>
      <c r="L266" s="401" t="s">
        <v>2474</v>
      </c>
      <c r="M266" s="397"/>
      <c r="N266" s="482">
        <v>1791118.38</v>
      </c>
      <c r="O266" s="482">
        <v>1750000</v>
      </c>
      <c r="P266" s="493">
        <v>2063000</v>
      </c>
      <c r="Q266" s="482">
        <v>2063000</v>
      </c>
      <c r="R266" s="482"/>
      <c r="S266" s="479"/>
      <c r="T266" s="199">
        <f t="shared" si="64"/>
        <v>271881.62000000011</v>
      </c>
      <c r="U266" s="61">
        <f t="shared" si="65"/>
        <v>0.15179433310265072</v>
      </c>
      <c r="V266" s="199">
        <f t="shared" si="74"/>
        <v>313000</v>
      </c>
      <c r="W266" s="61">
        <f t="shared" si="66"/>
        <v>0.17885714285714285</v>
      </c>
      <c r="X266" s="199">
        <f t="shared" si="67"/>
        <v>0</v>
      </c>
      <c r="Y266" s="61">
        <f t="shared" si="68"/>
        <v>0</v>
      </c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</row>
    <row r="267" spans="1:37" ht="21">
      <c r="A267" s="407" t="s">
        <v>4423</v>
      </c>
      <c r="B267" s="408" t="s">
        <v>3016</v>
      </c>
      <c r="C267" s="409" t="s">
        <v>4424</v>
      </c>
      <c r="D267" s="409" t="s">
        <v>3011</v>
      </c>
      <c r="E267" s="375" t="s">
        <v>5375</v>
      </c>
      <c r="F267" s="375" t="s">
        <v>4425</v>
      </c>
      <c r="G267" s="376"/>
      <c r="H267" s="376"/>
      <c r="I267" s="417"/>
      <c r="J267" s="377"/>
      <c r="K267" s="378"/>
      <c r="L267" s="401"/>
      <c r="M267" s="397"/>
      <c r="N267" s="482">
        <v>0</v>
      </c>
      <c r="O267" s="482">
        <v>0</v>
      </c>
      <c r="P267" s="493">
        <v>0</v>
      </c>
      <c r="Q267" s="482">
        <v>0</v>
      </c>
      <c r="R267" s="482"/>
      <c r="S267" s="479"/>
      <c r="T267" s="199">
        <f t="shared" si="64"/>
        <v>0</v>
      </c>
      <c r="U267" s="61" t="str">
        <f t="shared" si="65"/>
        <v/>
      </c>
      <c r="V267" s="199">
        <f t="shared" si="74"/>
        <v>0</v>
      </c>
      <c r="W267" s="61" t="str">
        <f t="shared" si="66"/>
        <v/>
      </c>
      <c r="X267" s="199">
        <f t="shared" si="67"/>
        <v>0</v>
      </c>
      <c r="Y267" s="61" t="str">
        <f t="shared" si="68"/>
        <v/>
      </c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</row>
    <row r="268" spans="1:37" ht="52.5">
      <c r="A268" s="398" t="s">
        <v>4426</v>
      </c>
      <c r="B268" s="415" t="s">
        <v>3016</v>
      </c>
      <c r="C268" s="416" t="s">
        <v>4424</v>
      </c>
      <c r="D268" s="416" t="s">
        <v>2928</v>
      </c>
      <c r="E268" s="379" t="s">
        <v>5203</v>
      </c>
      <c r="F268" s="379" t="s">
        <v>5072</v>
      </c>
      <c r="G268" s="376" t="s">
        <v>50</v>
      </c>
      <c r="H268" s="376" t="s">
        <v>2656</v>
      </c>
      <c r="I268" s="417" t="s">
        <v>2633</v>
      </c>
      <c r="J268" s="377" t="s">
        <v>1947</v>
      </c>
      <c r="K268" s="415" t="s">
        <v>3406</v>
      </c>
      <c r="L268" s="401" t="s">
        <v>1986</v>
      </c>
      <c r="M268" s="397"/>
      <c r="N268" s="482">
        <v>2123.44</v>
      </c>
      <c r="O268" s="482">
        <v>10000</v>
      </c>
      <c r="P268" s="493">
        <v>6000</v>
      </c>
      <c r="Q268" s="482">
        <v>6000</v>
      </c>
      <c r="R268" s="482"/>
      <c r="S268" s="479"/>
      <c r="T268" s="199">
        <f t="shared" si="64"/>
        <v>3876.56</v>
      </c>
      <c r="U268" s="61">
        <f t="shared" si="65"/>
        <v>1.8256037373318765</v>
      </c>
      <c r="V268" s="199">
        <f t="shared" si="74"/>
        <v>-4000</v>
      </c>
      <c r="W268" s="61">
        <f t="shared" si="66"/>
        <v>-0.4</v>
      </c>
      <c r="X268" s="199">
        <f t="shared" si="67"/>
        <v>0</v>
      </c>
      <c r="Y268" s="61">
        <f t="shared" si="68"/>
        <v>0</v>
      </c>
      <c r="AA268" s="55"/>
      <c r="AB268" s="363"/>
      <c r="AC268" s="55"/>
      <c r="AD268" s="55"/>
      <c r="AE268" s="55"/>
      <c r="AF268" s="55"/>
      <c r="AG268" s="55"/>
      <c r="AH268" s="55"/>
      <c r="AI268" s="55"/>
      <c r="AJ268" s="55"/>
      <c r="AK268" s="55"/>
    </row>
    <row r="269" spans="1:37" ht="42">
      <c r="A269" s="398" t="s">
        <v>4427</v>
      </c>
      <c r="B269" s="415" t="s">
        <v>3016</v>
      </c>
      <c r="C269" s="416" t="s">
        <v>4424</v>
      </c>
      <c r="D269" s="416" t="s">
        <v>2007</v>
      </c>
      <c r="E269" s="379" t="s">
        <v>5073</v>
      </c>
      <c r="F269" s="379" t="s">
        <v>5074</v>
      </c>
      <c r="G269" s="376" t="s">
        <v>54</v>
      </c>
      <c r="H269" s="376" t="s">
        <v>2659</v>
      </c>
      <c r="I269" s="417" t="s">
        <v>1168</v>
      </c>
      <c r="J269" s="377" t="s">
        <v>1947</v>
      </c>
      <c r="K269" s="415" t="s">
        <v>4428</v>
      </c>
      <c r="L269" s="401" t="s">
        <v>1986</v>
      </c>
      <c r="M269" s="397"/>
      <c r="N269" s="482">
        <v>66663.159999999989</v>
      </c>
      <c r="O269" s="482">
        <v>100000</v>
      </c>
      <c r="P269" s="493">
        <v>156000</v>
      </c>
      <c r="Q269" s="482">
        <v>156000</v>
      </c>
      <c r="R269" s="482"/>
      <c r="S269" s="479"/>
      <c r="T269" s="199">
        <f t="shared" si="64"/>
        <v>89336.840000000011</v>
      </c>
      <c r="U269" s="61">
        <f t="shared" si="65"/>
        <v>1.3401230904745594</v>
      </c>
      <c r="V269" s="199">
        <f t="shared" si="74"/>
        <v>56000</v>
      </c>
      <c r="W269" s="61">
        <f t="shared" si="66"/>
        <v>0.56000000000000005</v>
      </c>
      <c r="X269" s="199">
        <f t="shared" si="67"/>
        <v>0</v>
      </c>
      <c r="Y269" s="61">
        <f t="shared" si="68"/>
        <v>0</v>
      </c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</row>
    <row r="270" spans="1:37" ht="42">
      <c r="A270" s="402" t="s">
        <v>1996</v>
      </c>
      <c r="B270" s="403" t="s">
        <v>1997</v>
      </c>
      <c r="C270" s="404" t="s">
        <v>3010</v>
      </c>
      <c r="D270" s="404" t="s">
        <v>3011</v>
      </c>
      <c r="E270" s="370" t="s">
        <v>5075</v>
      </c>
      <c r="F270" s="370" t="s">
        <v>5376</v>
      </c>
      <c r="G270" s="371"/>
      <c r="H270" s="371"/>
      <c r="I270" s="437"/>
      <c r="J270" s="372"/>
      <c r="K270" s="373"/>
      <c r="L270" s="406"/>
      <c r="M270" s="397"/>
      <c r="N270" s="483">
        <v>0</v>
      </c>
      <c r="O270" s="483">
        <v>0</v>
      </c>
      <c r="P270" s="494">
        <v>0</v>
      </c>
      <c r="Q270" s="483">
        <v>0</v>
      </c>
      <c r="R270" s="483"/>
      <c r="S270" s="478"/>
      <c r="T270" s="199">
        <f t="shared" si="64"/>
        <v>0</v>
      </c>
      <c r="U270" s="61" t="str">
        <f t="shared" si="65"/>
        <v/>
      </c>
      <c r="V270" s="199">
        <f t="shared" si="74"/>
        <v>0</v>
      </c>
      <c r="W270" s="61" t="str">
        <f t="shared" si="66"/>
        <v/>
      </c>
      <c r="X270" s="199">
        <f t="shared" si="67"/>
        <v>0</v>
      </c>
      <c r="Y270" s="61" t="str">
        <f t="shared" si="68"/>
        <v/>
      </c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</row>
    <row r="271" spans="1:37" ht="21">
      <c r="A271" s="407" t="s">
        <v>1998</v>
      </c>
      <c r="B271" s="408" t="s">
        <v>1997</v>
      </c>
      <c r="C271" s="409" t="s">
        <v>3012</v>
      </c>
      <c r="D271" s="409" t="s">
        <v>3011</v>
      </c>
      <c r="E271" s="375" t="s">
        <v>2000</v>
      </c>
      <c r="F271" s="375" t="s">
        <v>1999</v>
      </c>
      <c r="G271" s="376"/>
      <c r="H271" s="376"/>
      <c r="I271" s="417"/>
      <c r="J271" s="377"/>
      <c r="K271" s="378"/>
      <c r="L271" s="397"/>
      <c r="M271" s="397"/>
      <c r="N271" s="482">
        <v>0</v>
      </c>
      <c r="O271" s="482">
        <v>0</v>
      </c>
      <c r="P271" s="493">
        <v>0</v>
      </c>
      <c r="Q271" s="482">
        <v>0</v>
      </c>
      <c r="R271" s="482"/>
      <c r="S271" s="479"/>
      <c r="T271" s="199">
        <f t="shared" si="64"/>
        <v>0</v>
      </c>
      <c r="U271" s="61" t="str">
        <f t="shared" si="65"/>
        <v/>
      </c>
      <c r="V271" s="199">
        <f t="shared" si="74"/>
        <v>0</v>
      </c>
      <c r="W271" s="61" t="str">
        <f t="shared" si="66"/>
        <v/>
      </c>
      <c r="X271" s="199">
        <f t="shared" si="67"/>
        <v>0</v>
      </c>
      <c r="Y271" s="61" t="str">
        <f t="shared" si="68"/>
        <v/>
      </c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</row>
    <row r="272" spans="1:37" ht="31.5">
      <c r="A272" s="398" t="s">
        <v>1281</v>
      </c>
      <c r="B272" s="415" t="s">
        <v>1997</v>
      </c>
      <c r="C272" s="416" t="s">
        <v>3012</v>
      </c>
      <c r="D272" s="416" t="s">
        <v>3019</v>
      </c>
      <c r="E272" s="379" t="s">
        <v>5204</v>
      </c>
      <c r="F272" s="379" t="s">
        <v>1282</v>
      </c>
      <c r="G272" s="376" t="s">
        <v>182</v>
      </c>
      <c r="H272" s="376" t="s">
        <v>3257</v>
      </c>
      <c r="I272" s="417" t="s">
        <v>3258</v>
      </c>
      <c r="J272" s="377" t="s">
        <v>2699</v>
      </c>
      <c r="K272" s="378" t="s">
        <v>2701</v>
      </c>
      <c r="L272" s="401" t="s">
        <v>2001</v>
      </c>
      <c r="M272" s="397"/>
      <c r="N272" s="482">
        <v>443572.24</v>
      </c>
      <c r="O272" s="482">
        <v>495000</v>
      </c>
      <c r="P272" s="493">
        <v>196000</v>
      </c>
      <c r="Q272" s="482">
        <v>196000</v>
      </c>
      <c r="R272" s="482"/>
      <c r="S272" s="479"/>
      <c r="T272" s="199">
        <f t="shared" si="64"/>
        <v>-247572.24</v>
      </c>
      <c r="U272" s="61">
        <f t="shared" si="65"/>
        <v>-0.55813285339948238</v>
      </c>
      <c r="V272" s="199">
        <f t="shared" si="74"/>
        <v>-299000</v>
      </c>
      <c r="W272" s="61">
        <f t="shared" si="66"/>
        <v>-0.60404040404040404</v>
      </c>
      <c r="X272" s="199">
        <f t="shared" si="67"/>
        <v>0</v>
      </c>
      <c r="Y272" s="61">
        <f t="shared" si="68"/>
        <v>0</v>
      </c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</row>
    <row r="273" spans="1:37" ht="31.5">
      <c r="A273" s="398" t="s">
        <v>1283</v>
      </c>
      <c r="B273" s="415" t="s">
        <v>1997</v>
      </c>
      <c r="C273" s="416" t="s">
        <v>3012</v>
      </c>
      <c r="D273" s="416" t="s">
        <v>1314</v>
      </c>
      <c r="E273" s="379" t="s">
        <v>5076</v>
      </c>
      <c r="F273" s="379" t="s">
        <v>4395</v>
      </c>
      <c r="G273" s="376" t="s">
        <v>72</v>
      </c>
      <c r="H273" s="376" t="s">
        <v>2906</v>
      </c>
      <c r="I273" s="417" t="s">
        <v>3261</v>
      </c>
      <c r="J273" s="377" t="s">
        <v>1794</v>
      </c>
      <c r="K273" s="378" t="s">
        <v>3410</v>
      </c>
      <c r="L273" s="401" t="s">
        <v>1280</v>
      </c>
      <c r="M273" s="397"/>
      <c r="N273" s="482">
        <v>19632205.890000001</v>
      </c>
      <c r="O273" s="482">
        <v>21205543.399999999</v>
      </c>
      <c r="P273" s="493">
        <v>17985226</v>
      </c>
      <c r="Q273" s="482">
        <v>11582101</v>
      </c>
      <c r="R273" s="482"/>
      <c r="S273" s="479"/>
      <c r="T273" s="199">
        <f t="shared" si="64"/>
        <v>-8050104.8900000006</v>
      </c>
      <c r="U273" s="61">
        <f t="shared" si="65"/>
        <v>-0.41004586724003639</v>
      </c>
      <c r="V273" s="199">
        <f t="shared" si="74"/>
        <v>-9623442.3999999985</v>
      </c>
      <c r="W273" s="61">
        <f t="shared" si="66"/>
        <v>-0.45381729760341816</v>
      </c>
      <c r="X273" s="199">
        <f t="shared" si="67"/>
        <v>-6403125</v>
      </c>
      <c r="Y273" s="61">
        <f t="shared" si="68"/>
        <v>-0.35602138110469117</v>
      </c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</row>
    <row r="274" spans="1:37" ht="21">
      <c r="A274" s="398" t="s">
        <v>1284</v>
      </c>
      <c r="B274" s="415" t="s">
        <v>1997</v>
      </c>
      <c r="C274" s="416" t="s">
        <v>3012</v>
      </c>
      <c r="D274" s="416" t="s">
        <v>2485</v>
      </c>
      <c r="E274" s="379" t="s">
        <v>2907</v>
      </c>
      <c r="F274" s="417" t="s">
        <v>5077</v>
      </c>
      <c r="G274" s="376" t="s">
        <v>70</v>
      </c>
      <c r="H274" s="376" t="s">
        <v>2908</v>
      </c>
      <c r="I274" s="417" t="s">
        <v>2633</v>
      </c>
      <c r="J274" s="377" t="s">
        <v>1794</v>
      </c>
      <c r="K274" s="378" t="s">
        <v>3410</v>
      </c>
      <c r="L274" s="401" t="s">
        <v>2001</v>
      </c>
      <c r="M274" s="397"/>
      <c r="N274" s="482">
        <v>368836.43</v>
      </c>
      <c r="O274" s="482">
        <v>395000</v>
      </c>
      <c r="P274" s="493">
        <v>171000</v>
      </c>
      <c r="Q274" s="482">
        <v>395000</v>
      </c>
      <c r="R274" s="482"/>
      <c r="S274" s="479"/>
      <c r="T274" s="199">
        <f t="shared" si="64"/>
        <v>26163.570000000007</v>
      </c>
      <c r="U274" s="61">
        <f t="shared" si="65"/>
        <v>7.0935427934816539E-2</v>
      </c>
      <c r="V274" s="199">
        <f t="shared" si="74"/>
        <v>0</v>
      </c>
      <c r="W274" s="61">
        <f t="shared" si="66"/>
        <v>0</v>
      </c>
      <c r="X274" s="199">
        <f t="shared" si="67"/>
        <v>224000</v>
      </c>
      <c r="Y274" s="61">
        <f t="shared" si="68"/>
        <v>1.3099415204678362</v>
      </c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</row>
    <row r="275" spans="1:37" ht="31.5">
      <c r="A275" s="398" t="s">
        <v>1285</v>
      </c>
      <c r="B275" s="415" t="s">
        <v>1997</v>
      </c>
      <c r="C275" s="416" t="s">
        <v>3012</v>
      </c>
      <c r="D275" s="416" t="s">
        <v>1321</v>
      </c>
      <c r="E275" s="379" t="s">
        <v>1287</v>
      </c>
      <c r="F275" s="379" t="s">
        <v>1286</v>
      </c>
      <c r="G275" s="376" t="s">
        <v>4592</v>
      </c>
      <c r="H275" s="357" t="s">
        <v>4772</v>
      </c>
      <c r="I275" s="418" t="s">
        <v>4773</v>
      </c>
      <c r="J275" s="377" t="s">
        <v>2699</v>
      </c>
      <c r="K275" s="378" t="s">
        <v>2701</v>
      </c>
      <c r="L275" s="401" t="s">
        <v>2001</v>
      </c>
      <c r="M275" s="397"/>
      <c r="N275" s="482">
        <v>16347395.26</v>
      </c>
      <c r="O275" s="482">
        <v>15600000</v>
      </c>
      <c r="P275" s="493">
        <v>14591000</v>
      </c>
      <c r="Q275" s="482">
        <v>16000000</v>
      </c>
      <c r="R275" s="482"/>
      <c r="S275" s="479"/>
      <c r="T275" s="199">
        <f t="shared" si="64"/>
        <v>-347395.25999999978</v>
      </c>
      <c r="U275" s="61">
        <f t="shared" si="65"/>
        <v>-2.1250802006973664E-2</v>
      </c>
      <c r="V275" s="199">
        <f t="shared" si="74"/>
        <v>400000</v>
      </c>
      <c r="W275" s="61">
        <f t="shared" si="66"/>
        <v>2.564102564102564E-2</v>
      </c>
      <c r="X275" s="199">
        <f t="shared" si="67"/>
        <v>1409000</v>
      </c>
      <c r="Y275" s="61">
        <f t="shared" si="68"/>
        <v>9.6566376533479548E-2</v>
      </c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</row>
    <row r="276" spans="1:37" ht="31.5">
      <c r="A276" s="398" t="s">
        <v>1288</v>
      </c>
      <c r="B276" s="415" t="s">
        <v>1997</v>
      </c>
      <c r="C276" s="416" t="s">
        <v>3012</v>
      </c>
      <c r="D276" s="416" t="s">
        <v>1289</v>
      </c>
      <c r="E276" s="379" t="s">
        <v>5205</v>
      </c>
      <c r="F276" s="379" t="s">
        <v>4396</v>
      </c>
      <c r="G276" s="376" t="s">
        <v>186</v>
      </c>
      <c r="H276" s="376" t="s">
        <v>2909</v>
      </c>
      <c r="I276" s="417" t="s">
        <v>2910</v>
      </c>
      <c r="J276" s="377" t="s">
        <v>2699</v>
      </c>
      <c r="K276" s="378" t="s">
        <v>2701</v>
      </c>
      <c r="L276" s="401" t="s">
        <v>1280</v>
      </c>
      <c r="M276" s="397"/>
      <c r="N276" s="482">
        <v>5268587</v>
      </c>
      <c r="O276" s="482">
        <v>5694000</v>
      </c>
      <c r="P276" s="493">
        <v>6818456</v>
      </c>
      <c r="Q276" s="482">
        <v>6230387</v>
      </c>
      <c r="R276" s="482"/>
      <c r="S276" s="479"/>
      <c r="T276" s="199">
        <f t="shared" si="64"/>
        <v>961800</v>
      </c>
      <c r="U276" s="61">
        <f t="shared" si="65"/>
        <v>0.18255369039175021</v>
      </c>
      <c r="V276" s="199">
        <f t="shared" si="74"/>
        <v>536387</v>
      </c>
      <c r="W276" s="61">
        <f t="shared" si="66"/>
        <v>9.420214260625219E-2</v>
      </c>
      <c r="X276" s="199">
        <f t="shared" si="67"/>
        <v>-588069</v>
      </c>
      <c r="Y276" s="61">
        <f t="shared" si="68"/>
        <v>-8.6246651734644908E-2</v>
      </c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</row>
    <row r="277" spans="1:37" ht="31.5">
      <c r="A277" s="398" t="s">
        <v>4347</v>
      </c>
      <c r="B277" s="415" t="s">
        <v>1997</v>
      </c>
      <c r="C277" s="416" t="s">
        <v>3012</v>
      </c>
      <c r="D277" s="416" t="s">
        <v>4348</v>
      </c>
      <c r="E277" s="379" t="s">
        <v>4349</v>
      </c>
      <c r="F277" s="379" t="s">
        <v>4397</v>
      </c>
      <c r="G277" s="376" t="s">
        <v>579</v>
      </c>
      <c r="H277" s="376" t="s">
        <v>2911</v>
      </c>
      <c r="I277" s="417" t="s">
        <v>2912</v>
      </c>
      <c r="J277" s="377" t="s">
        <v>1794</v>
      </c>
      <c r="K277" s="378" t="s">
        <v>3410</v>
      </c>
      <c r="L277" s="401" t="s">
        <v>2001</v>
      </c>
      <c r="M277" s="397"/>
      <c r="N277" s="482">
        <v>19199.8</v>
      </c>
      <c r="O277" s="482">
        <v>3200000</v>
      </c>
      <c r="P277" s="493">
        <v>4739000</v>
      </c>
      <c r="Q277" s="482">
        <v>6702000</v>
      </c>
      <c r="R277" s="482"/>
      <c r="S277" s="479"/>
      <c r="T277" s="199">
        <f t="shared" si="64"/>
        <v>6682800.2000000002</v>
      </c>
      <c r="U277" s="61">
        <f t="shared" si="65"/>
        <v>348.06613610558446</v>
      </c>
      <c r="V277" s="199">
        <f t="shared" si="74"/>
        <v>3502000</v>
      </c>
      <c r="W277" s="61">
        <f t="shared" si="66"/>
        <v>1.0943750000000001</v>
      </c>
      <c r="X277" s="199">
        <f t="shared" si="67"/>
        <v>1963000</v>
      </c>
      <c r="Y277" s="61">
        <f t="shared" si="68"/>
        <v>0.41422240979109515</v>
      </c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</row>
    <row r="278" spans="1:37" ht="31.5">
      <c r="A278" s="398" t="s">
        <v>1290</v>
      </c>
      <c r="B278" s="415" t="s">
        <v>1997</v>
      </c>
      <c r="C278" s="416" t="s">
        <v>3012</v>
      </c>
      <c r="D278" s="416" t="s">
        <v>1322</v>
      </c>
      <c r="E278" s="379" t="s">
        <v>4350</v>
      </c>
      <c r="F278" s="379" t="s">
        <v>5206</v>
      </c>
      <c r="G278" s="376" t="s">
        <v>579</v>
      </c>
      <c r="H278" s="376" t="s">
        <v>2911</v>
      </c>
      <c r="I278" s="417" t="s">
        <v>2912</v>
      </c>
      <c r="J278" s="377" t="s">
        <v>1794</v>
      </c>
      <c r="K278" s="378" t="s">
        <v>3410</v>
      </c>
      <c r="L278" s="401" t="s">
        <v>2001</v>
      </c>
      <c r="M278" s="397"/>
      <c r="N278" s="482">
        <v>28497165.66</v>
      </c>
      <c r="O278" s="482">
        <v>28000000</v>
      </c>
      <c r="P278" s="493">
        <v>30685000</v>
      </c>
      <c r="Q278" s="482">
        <v>28894000</v>
      </c>
      <c r="R278" s="482"/>
      <c r="S278" s="479"/>
      <c r="T278" s="199">
        <f t="shared" si="64"/>
        <v>396834.33999999985</v>
      </c>
      <c r="U278" s="61">
        <f t="shared" si="65"/>
        <v>1.3925396817867249E-2</v>
      </c>
      <c r="V278" s="199">
        <f t="shared" si="74"/>
        <v>894000</v>
      </c>
      <c r="W278" s="61">
        <f t="shared" si="66"/>
        <v>3.1928571428571431E-2</v>
      </c>
      <c r="X278" s="199">
        <f t="shared" si="67"/>
        <v>-1791000</v>
      </c>
      <c r="Y278" s="61">
        <f t="shared" si="68"/>
        <v>-5.8367280430177609E-2</v>
      </c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</row>
    <row r="279" spans="1:37" ht="21">
      <c r="A279" s="398" t="s">
        <v>2913</v>
      </c>
      <c r="B279" s="415" t="s">
        <v>1997</v>
      </c>
      <c r="C279" s="416" t="s">
        <v>3012</v>
      </c>
      <c r="D279" s="416" t="s">
        <v>2914</v>
      </c>
      <c r="E279" s="379" t="s">
        <v>2915</v>
      </c>
      <c r="F279" s="379" t="s">
        <v>5207</v>
      </c>
      <c r="G279" s="376" t="s">
        <v>76</v>
      </c>
      <c r="H279" s="376" t="s">
        <v>2916</v>
      </c>
      <c r="I279" s="434" t="s">
        <v>2917</v>
      </c>
      <c r="J279" s="377" t="s">
        <v>1794</v>
      </c>
      <c r="K279" s="378" t="s">
        <v>3410</v>
      </c>
      <c r="L279" s="401" t="s">
        <v>2001</v>
      </c>
      <c r="M279" s="397"/>
      <c r="N279" s="482">
        <v>0</v>
      </c>
      <c r="O279" s="482">
        <v>0</v>
      </c>
      <c r="P279" s="493">
        <v>0</v>
      </c>
      <c r="Q279" s="482">
        <v>0</v>
      </c>
      <c r="R279" s="482"/>
      <c r="S279" s="479"/>
      <c r="T279" s="199">
        <f t="shared" ref="T279" si="75">IF(N279="","",Q279-N279)</f>
        <v>0</v>
      </c>
      <c r="U279" s="61" t="str">
        <f t="shared" ref="U279" si="76">IF(N279=0,"",T279/N279)</f>
        <v/>
      </c>
      <c r="V279" s="199">
        <f t="shared" ref="V279" si="77">IF(O279="","",Q279-O279)</f>
        <v>0</v>
      </c>
      <c r="W279" s="61" t="str">
        <f t="shared" ref="W279" si="78">IF(O279=0,"",V279/O279)</f>
        <v/>
      </c>
      <c r="X279" s="199">
        <f t="shared" ref="X279" si="79">IF(P279="","",Q279-P279)</f>
        <v>0</v>
      </c>
      <c r="Y279" s="61" t="str">
        <f t="shared" ref="Y279" si="80">IF(P279=0,"",X279/P279)</f>
        <v/>
      </c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</row>
    <row r="280" spans="1:37" ht="21">
      <c r="A280" s="398" t="s">
        <v>4351</v>
      </c>
      <c r="B280" s="415" t="s">
        <v>1997</v>
      </c>
      <c r="C280" s="416" t="s">
        <v>3012</v>
      </c>
      <c r="D280" s="416" t="s">
        <v>1308</v>
      </c>
      <c r="E280" s="379" t="s">
        <v>4352</v>
      </c>
      <c r="F280" s="379" t="s">
        <v>4353</v>
      </c>
      <c r="G280" s="376" t="s">
        <v>78</v>
      </c>
      <c r="H280" s="376" t="s">
        <v>4354</v>
      </c>
      <c r="I280" s="417" t="s">
        <v>4355</v>
      </c>
      <c r="J280" s="377" t="s">
        <v>1794</v>
      </c>
      <c r="K280" s="378" t="s">
        <v>3410</v>
      </c>
      <c r="L280" s="401" t="s">
        <v>2001</v>
      </c>
      <c r="M280" s="397"/>
      <c r="N280" s="482">
        <v>4341.5600000000004</v>
      </c>
      <c r="O280" s="482">
        <v>0</v>
      </c>
      <c r="P280" s="493">
        <v>3000</v>
      </c>
      <c r="Q280" s="482">
        <v>0</v>
      </c>
      <c r="R280" s="482"/>
      <c r="S280" s="479"/>
      <c r="T280" s="199">
        <f t="shared" si="64"/>
        <v>-4341.5600000000004</v>
      </c>
      <c r="U280" s="61">
        <f t="shared" si="65"/>
        <v>-1</v>
      </c>
      <c r="V280" s="199">
        <f t="shared" si="74"/>
        <v>0</v>
      </c>
      <c r="W280" s="61" t="str">
        <f t="shared" si="66"/>
        <v/>
      </c>
      <c r="X280" s="199">
        <f t="shared" si="67"/>
        <v>-3000</v>
      </c>
      <c r="Y280" s="61">
        <f t="shared" si="68"/>
        <v>-1</v>
      </c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</row>
    <row r="281" spans="1:37" ht="31.5">
      <c r="A281" s="398" t="s">
        <v>2918</v>
      </c>
      <c r="B281" s="415" t="s">
        <v>1997</v>
      </c>
      <c r="C281" s="416" t="s">
        <v>3012</v>
      </c>
      <c r="D281" s="416" t="s">
        <v>1475</v>
      </c>
      <c r="E281" s="379" t="s">
        <v>4356</v>
      </c>
      <c r="F281" s="379" t="s">
        <v>4357</v>
      </c>
      <c r="G281" s="376" t="s">
        <v>583</v>
      </c>
      <c r="H281" s="376" t="s">
        <v>2919</v>
      </c>
      <c r="I281" s="417" t="s">
        <v>2920</v>
      </c>
      <c r="J281" s="377" t="s">
        <v>1794</v>
      </c>
      <c r="K281" s="378" t="s">
        <v>3410</v>
      </c>
      <c r="L281" s="401" t="s">
        <v>2001</v>
      </c>
      <c r="M281" s="397"/>
      <c r="N281" s="482">
        <v>367365.06</v>
      </c>
      <c r="O281" s="482">
        <v>600000</v>
      </c>
      <c r="P281" s="493">
        <v>1460000</v>
      </c>
      <c r="Q281" s="482">
        <v>1828000</v>
      </c>
      <c r="R281" s="482"/>
      <c r="S281" s="479"/>
      <c r="T281" s="199">
        <f t="shared" si="64"/>
        <v>1460634.94</v>
      </c>
      <c r="U281" s="61">
        <f t="shared" si="65"/>
        <v>3.9759767572887852</v>
      </c>
      <c r="V281" s="199">
        <f t="shared" si="74"/>
        <v>1228000</v>
      </c>
      <c r="W281" s="61">
        <f t="shared" si="66"/>
        <v>2.0466666666666669</v>
      </c>
      <c r="X281" s="199">
        <f t="shared" si="67"/>
        <v>368000</v>
      </c>
      <c r="Y281" s="61">
        <f t="shared" si="68"/>
        <v>0.25205479452054796</v>
      </c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</row>
    <row r="282" spans="1:37" ht="21">
      <c r="A282" s="407" t="s">
        <v>1291</v>
      </c>
      <c r="B282" s="408" t="s">
        <v>1997</v>
      </c>
      <c r="C282" s="409" t="s">
        <v>3013</v>
      </c>
      <c r="D282" s="409" t="s">
        <v>3011</v>
      </c>
      <c r="E282" s="375" t="s">
        <v>1292</v>
      </c>
      <c r="F282" s="375" t="s">
        <v>5078</v>
      </c>
      <c r="G282" s="376"/>
      <c r="H282" s="376"/>
      <c r="I282" s="417"/>
      <c r="J282" s="377"/>
      <c r="K282" s="378"/>
      <c r="L282" s="397"/>
      <c r="M282" s="397"/>
      <c r="N282" s="482">
        <v>0</v>
      </c>
      <c r="O282" s="482">
        <v>0</v>
      </c>
      <c r="P282" s="493">
        <v>0</v>
      </c>
      <c r="Q282" s="482">
        <v>0</v>
      </c>
      <c r="R282" s="482"/>
      <c r="S282" s="479"/>
      <c r="T282" s="199">
        <f t="shared" ref="T282:T346" si="81">IF(N282="","",Q282-N282)</f>
        <v>0</v>
      </c>
      <c r="U282" s="61" t="str">
        <f t="shared" ref="U282:U346" si="82">IF(N282=0,"",T282/N282)</f>
        <v/>
      </c>
      <c r="V282" s="199">
        <f t="shared" si="74"/>
        <v>0</v>
      </c>
      <c r="W282" s="61" t="str">
        <f t="shared" ref="W282:W346" si="83">IF(O282=0,"",V282/O282)</f>
        <v/>
      </c>
      <c r="X282" s="199">
        <f t="shared" ref="X282:X346" si="84">IF(P282="","",Q282-P282)</f>
        <v>0</v>
      </c>
      <c r="Y282" s="61" t="str">
        <f t="shared" ref="Y282:Y346" si="85">IF(P282=0,"",X282/P282)</f>
        <v/>
      </c>
      <c r="AA282" s="55"/>
      <c r="AB282" s="363"/>
      <c r="AC282" s="55"/>
      <c r="AD282" s="55"/>
      <c r="AE282" s="55"/>
      <c r="AF282" s="55"/>
      <c r="AG282" s="55"/>
      <c r="AH282" s="55"/>
      <c r="AI282" s="55"/>
      <c r="AJ282" s="55"/>
      <c r="AK282" s="55"/>
    </row>
    <row r="283" spans="1:37" ht="52.5">
      <c r="A283" s="398" t="s">
        <v>5739</v>
      </c>
      <c r="B283" s="415" t="s">
        <v>1997</v>
      </c>
      <c r="C283" s="416" t="s">
        <v>3013</v>
      </c>
      <c r="D283" s="416" t="s">
        <v>2007</v>
      </c>
      <c r="E283" s="379" t="s">
        <v>5740</v>
      </c>
      <c r="F283" s="379" t="s">
        <v>5741</v>
      </c>
      <c r="G283" s="376" t="s">
        <v>1969</v>
      </c>
      <c r="H283" s="376" t="s">
        <v>5742</v>
      </c>
      <c r="I283" s="417" t="s">
        <v>5743</v>
      </c>
      <c r="J283" s="377" t="s">
        <v>2699</v>
      </c>
      <c r="K283" s="374" t="s">
        <v>2701</v>
      </c>
      <c r="L283" s="399" t="s">
        <v>2474</v>
      </c>
      <c r="M283" s="397"/>
      <c r="N283" s="482">
        <v>1131.3399999999999</v>
      </c>
      <c r="O283" s="482">
        <v>0</v>
      </c>
      <c r="P283" s="493">
        <v>0</v>
      </c>
      <c r="Q283" s="482">
        <v>0</v>
      </c>
      <c r="R283" s="482"/>
      <c r="S283" s="479"/>
      <c r="T283" s="199">
        <f t="shared" si="81"/>
        <v>-1131.3399999999999</v>
      </c>
      <c r="U283" s="61">
        <f t="shared" si="82"/>
        <v>-1</v>
      </c>
      <c r="V283" s="199">
        <f t="shared" si="74"/>
        <v>0</v>
      </c>
      <c r="W283" s="61" t="str">
        <f t="shared" si="83"/>
        <v/>
      </c>
      <c r="X283" s="199">
        <f t="shared" si="84"/>
        <v>0</v>
      </c>
      <c r="Y283" s="61" t="str">
        <f t="shared" si="85"/>
        <v/>
      </c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</row>
    <row r="284" spans="1:37" ht="52.5">
      <c r="A284" s="398" t="s">
        <v>663</v>
      </c>
      <c r="B284" s="415" t="s">
        <v>1997</v>
      </c>
      <c r="C284" s="416" t="s">
        <v>3013</v>
      </c>
      <c r="D284" s="416" t="s">
        <v>3019</v>
      </c>
      <c r="E284" s="379" t="s">
        <v>5208</v>
      </c>
      <c r="F284" s="379" t="s">
        <v>4358</v>
      </c>
      <c r="G284" s="376" t="s">
        <v>182</v>
      </c>
      <c r="H284" s="376" t="s">
        <v>3257</v>
      </c>
      <c r="I284" s="417" t="s">
        <v>3258</v>
      </c>
      <c r="J284" s="377" t="s">
        <v>2699</v>
      </c>
      <c r="K284" s="378" t="s">
        <v>2701</v>
      </c>
      <c r="L284" s="401" t="s">
        <v>2474</v>
      </c>
      <c r="M284" s="397"/>
      <c r="N284" s="482">
        <v>52178.86</v>
      </c>
      <c r="O284" s="482">
        <v>70000</v>
      </c>
      <c r="P284" s="493">
        <v>67000</v>
      </c>
      <c r="Q284" s="482">
        <v>67000</v>
      </c>
      <c r="R284" s="482"/>
      <c r="S284" s="479"/>
      <c r="T284" s="199">
        <f t="shared" si="81"/>
        <v>14821.14</v>
      </c>
      <c r="U284" s="61">
        <f t="shared" si="82"/>
        <v>0.28404491780770985</v>
      </c>
      <c r="V284" s="199">
        <f t="shared" si="74"/>
        <v>-3000</v>
      </c>
      <c r="W284" s="61">
        <f t="shared" si="83"/>
        <v>-4.2857142857142858E-2</v>
      </c>
      <c r="X284" s="199">
        <f t="shared" si="84"/>
        <v>0</v>
      </c>
      <c r="Y284" s="61">
        <f t="shared" si="85"/>
        <v>0</v>
      </c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</row>
    <row r="285" spans="1:37" ht="31.5">
      <c r="A285" s="398" t="s">
        <v>664</v>
      </c>
      <c r="B285" s="415" t="s">
        <v>1997</v>
      </c>
      <c r="C285" s="416" t="s">
        <v>3013</v>
      </c>
      <c r="D285" s="416" t="s">
        <v>1314</v>
      </c>
      <c r="E285" s="379" t="s">
        <v>5209</v>
      </c>
      <c r="F285" s="417" t="s">
        <v>5079</v>
      </c>
      <c r="G285" s="376" t="s">
        <v>1265</v>
      </c>
      <c r="H285" s="357" t="s">
        <v>4735</v>
      </c>
      <c r="I285" s="417" t="s">
        <v>3261</v>
      </c>
      <c r="J285" s="377" t="s">
        <v>2460</v>
      </c>
      <c r="K285" s="378" t="s">
        <v>3403</v>
      </c>
      <c r="L285" s="401" t="s">
        <v>1280</v>
      </c>
      <c r="M285" s="397"/>
      <c r="N285" s="482">
        <v>354405.84</v>
      </c>
      <c r="O285" s="482">
        <v>543660.53</v>
      </c>
      <c r="P285" s="493">
        <v>414024</v>
      </c>
      <c r="Q285" s="482">
        <v>253158</v>
      </c>
      <c r="R285" s="482"/>
      <c r="S285" s="479"/>
      <c r="T285" s="199">
        <f t="shared" si="81"/>
        <v>-101247.84000000003</v>
      </c>
      <c r="U285" s="61">
        <f t="shared" si="82"/>
        <v>-0.28568332846885375</v>
      </c>
      <c r="V285" s="199">
        <f t="shared" si="74"/>
        <v>-290502.53000000003</v>
      </c>
      <c r="W285" s="61">
        <f t="shared" si="83"/>
        <v>-0.53434544898817649</v>
      </c>
      <c r="X285" s="199">
        <f t="shared" si="84"/>
        <v>-160866</v>
      </c>
      <c r="Y285" s="61">
        <f t="shared" si="85"/>
        <v>-0.38854269317720713</v>
      </c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</row>
    <row r="286" spans="1:37" ht="31.5">
      <c r="A286" s="398" t="s">
        <v>665</v>
      </c>
      <c r="B286" s="415" t="s">
        <v>1997</v>
      </c>
      <c r="C286" s="416" t="s">
        <v>3013</v>
      </c>
      <c r="D286" s="416" t="s">
        <v>1315</v>
      </c>
      <c r="E286" s="379" t="s">
        <v>667</v>
      </c>
      <c r="F286" s="379" t="s">
        <v>666</v>
      </c>
      <c r="G286" s="376" t="s">
        <v>182</v>
      </c>
      <c r="H286" s="376" t="s">
        <v>3257</v>
      </c>
      <c r="I286" s="417" t="s">
        <v>3258</v>
      </c>
      <c r="J286" s="377" t="s">
        <v>2699</v>
      </c>
      <c r="K286" s="378" t="s">
        <v>2701</v>
      </c>
      <c r="L286" s="401" t="s">
        <v>2474</v>
      </c>
      <c r="M286" s="397"/>
      <c r="N286" s="482">
        <v>460664.19</v>
      </c>
      <c r="O286" s="482">
        <v>925000</v>
      </c>
      <c r="P286" s="493">
        <v>551000</v>
      </c>
      <c r="Q286" s="482">
        <v>1215000</v>
      </c>
      <c r="R286" s="482"/>
      <c r="S286" s="479"/>
      <c r="T286" s="199">
        <f t="shared" si="81"/>
        <v>754335.81</v>
      </c>
      <c r="U286" s="61">
        <f t="shared" si="82"/>
        <v>1.637496090156259</v>
      </c>
      <c r="V286" s="199">
        <f t="shared" si="74"/>
        <v>290000</v>
      </c>
      <c r="W286" s="61">
        <f t="shared" si="83"/>
        <v>0.31351351351351353</v>
      </c>
      <c r="X286" s="199">
        <f t="shared" si="84"/>
        <v>664000</v>
      </c>
      <c r="Y286" s="61">
        <f t="shared" si="85"/>
        <v>1.2050816696914701</v>
      </c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</row>
    <row r="287" spans="1:37" ht="42">
      <c r="A287" s="398" t="s">
        <v>668</v>
      </c>
      <c r="B287" s="415" t="s">
        <v>1997</v>
      </c>
      <c r="C287" s="416" t="s">
        <v>3013</v>
      </c>
      <c r="D287" s="416" t="s">
        <v>2485</v>
      </c>
      <c r="E287" s="379" t="s">
        <v>5210</v>
      </c>
      <c r="F287" s="417" t="s">
        <v>5080</v>
      </c>
      <c r="G287" s="376" t="s">
        <v>182</v>
      </c>
      <c r="H287" s="376" t="s">
        <v>3257</v>
      </c>
      <c r="I287" s="417" t="s">
        <v>3258</v>
      </c>
      <c r="J287" s="377" t="s">
        <v>2699</v>
      </c>
      <c r="K287" s="378" t="s">
        <v>2701</v>
      </c>
      <c r="L287" s="401" t="s">
        <v>2474</v>
      </c>
      <c r="M287" s="397"/>
      <c r="N287" s="482">
        <v>32141.35</v>
      </c>
      <c r="O287" s="482">
        <v>30000</v>
      </c>
      <c r="P287" s="493">
        <v>35000</v>
      </c>
      <c r="Q287" s="482">
        <v>973000</v>
      </c>
      <c r="R287" s="482"/>
      <c r="S287" s="479"/>
      <c r="T287" s="199">
        <f t="shared" si="81"/>
        <v>940858.65</v>
      </c>
      <c r="U287" s="61">
        <f t="shared" si="82"/>
        <v>29.272530556432759</v>
      </c>
      <c r="V287" s="199">
        <f t="shared" si="74"/>
        <v>943000</v>
      </c>
      <c r="W287" s="61">
        <f t="shared" si="83"/>
        <v>31.433333333333334</v>
      </c>
      <c r="X287" s="199">
        <f t="shared" si="84"/>
        <v>938000</v>
      </c>
      <c r="Y287" s="61">
        <f t="shared" si="85"/>
        <v>26.8</v>
      </c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</row>
    <row r="288" spans="1:37" ht="31.5">
      <c r="A288" s="398" t="s">
        <v>1298</v>
      </c>
      <c r="B288" s="415" t="s">
        <v>1997</v>
      </c>
      <c r="C288" s="416" t="s">
        <v>3013</v>
      </c>
      <c r="D288" s="416" t="s">
        <v>2676</v>
      </c>
      <c r="E288" s="379" t="s">
        <v>5081</v>
      </c>
      <c r="F288" s="417" t="s">
        <v>5082</v>
      </c>
      <c r="G288" s="376" t="s">
        <v>182</v>
      </c>
      <c r="H288" s="376" t="s">
        <v>3257</v>
      </c>
      <c r="I288" s="417" t="s">
        <v>3258</v>
      </c>
      <c r="J288" s="377" t="s">
        <v>2699</v>
      </c>
      <c r="K288" s="378" t="s">
        <v>2701</v>
      </c>
      <c r="L288" s="401" t="s">
        <v>2474</v>
      </c>
      <c r="M288" s="397"/>
      <c r="N288" s="482">
        <v>0</v>
      </c>
      <c r="O288" s="482">
        <v>0</v>
      </c>
      <c r="P288" s="493">
        <v>0</v>
      </c>
      <c r="Q288" s="482">
        <v>0</v>
      </c>
      <c r="R288" s="482"/>
      <c r="S288" s="479"/>
      <c r="T288" s="199">
        <f t="shared" si="81"/>
        <v>0</v>
      </c>
      <c r="U288" s="61" t="str">
        <f t="shared" si="82"/>
        <v/>
      </c>
      <c r="V288" s="199">
        <f t="shared" si="74"/>
        <v>0</v>
      </c>
      <c r="W288" s="61" t="str">
        <f t="shared" si="83"/>
        <v/>
      </c>
      <c r="X288" s="199">
        <f t="shared" si="84"/>
        <v>0</v>
      </c>
      <c r="Y288" s="61" t="str">
        <f t="shared" si="85"/>
        <v/>
      </c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</row>
    <row r="289" spans="1:37" ht="31.5">
      <c r="A289" s="398" t="s">
        <v>1299</v>
      </c>
      <c r="B289" s="415" t="s">
        <v>1997</v>
      </c>
      <c r="C289" s="416" t="s">
        <v>3013</v>
      </c>
      <c r="D289" s="416" t="s">
        <v>1321</v>
      </c>
      <c r="E289" s="379" t="s">
        <v>1300</v>
      </c>
      <c r="F289" s="379" t="s">
        <v>5083</v>
      </c>
      <c r="G289" s="376" t="s">
        <v>4592</v>
      </c>
      <c r="H289" s="357" t="s">
        <v>4772</v>
      </c>
      <c r="I289" s="418" t="s">
        <v>4773</v>
      </c>
      <c r="J289" s="377" t="s">
        <v>2699</v>
      </c>
      <c r="K289" s="378" t="s">
        <v>2701</v>
      </c>
      <c r="L289" s="401" t="s">
        <v>2474</v>
      </c>
      <c r="M289" s="397"/>
      <c r="N289" s="482">
        <v>10067782.279999999</v>
      </c>
      <c r="O289" s="482">
        <v>3000000</v>
      </c>
      <c r="P289" s="493">
        <v>5446000</v>
      </c>
      <c r="Q289" s="482">
        <v>3293000</v>
      </c>
      <c r="R289" s="482"/>
      <c r="S289" s="479"/>
      <c r="T289" s="199">
        <f t="shared" si="81"/>
        <v>-6774782.2799999993</v>
      </c>
      <c r="U289" s="61">
        <f t="shared" si="82"/>
        <v>-0.6729170428584198</v>
      </c>
      <c r="V289" s="199">
        <f t="shared" si="74"/>
        <v>293000</v>
      </c>
      <c r="W289" s="61">
        <f t="shared" si="83"/>
        <v>9.7666666666666666E-2</v>
      </c>
      <c r="X289" s="199">
        <f t="shared" si="84"/>
        <v>-2153000</v>
      </c>
      <c r="Y289" s="61">
        <f t="shared" si="85"/>
        <v>-0.3953360264414249</v>
      </c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</row>
    <row r="290" spans="1:37" ht="31.5">
      <c r="A290" s="398" t="s">
        <v>1301</v>
      </c>
      <c r="B290" s="415" t="s">
        <v>1997</v>
      </c>
      <c r="C290" s="416" t="s">
        <v>3013</v>
      </c>
      <c r="D290" s="416" t="s">
        <v>1289</v>
      </c>
      <c r="E290" s="379" t="s">
        <v>5211</v>
      </c>
      <c r="F290" s="379" t="s">
        <v>5084</v>
      </c>
      <c r="G290" s="376" t="s">
        <v>186</v>
      </c>
      <c r="H290" s="376" t="s">
        <v>2909</v>
      </c>
      <c r="I290" s="417" t="s">
        <v>2910</v>
      </c>
      <c r="J290" s="377" t="s">
        <v>2699</v>
      </c>
      <c r="K290" s="378" t="s">
        <v>2701</v>
      </c>
      <c r="L290" s="401" t="s">
        <v>1280</v>
      </c>
      <c r="M290" s="397"/>
      <c r="N290" s="482">
        <v>0</v>
      </c>
      <c r="O290" s="482">
        <v>0</v>
      </c>
      <c r="P290" s="493">
        <v>0</v>
      </c>
      <c r="Q290" s="482">
        <v>0</v>
      </c>
      <c r="R290" s="482"/>
      <c r="S290" s="479"/>
      <c r="T290" s="199">
        <f t="shared" si="81"/>
        <v>0</v>
      </c>
      <c r="U290" s="61" t="str">
        <f t="shared" si="82"/>
        <v/>
      </c>
      <c r="V290" s="199">
        <f t="shared" si="74"/>
        <v>0</v>
      </c>
      <c r="W290" s="61" t="str">
        <f t="shared" si="83"/>
        <v/>
      </c>
      <c r="X290" s="199">
        <f t="shared" si="84"/>
        <v>0</v>
      </c>
      <c r="Y290" s="61" t="str">
        <f t="shared" si="85"/>
        <v/>
      </c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</row>
    <row r="291" spans="1:37" ht="31.5">
      <c r="A291" s="398" t="s">
        <v>1302</v>
      </c>
      <c r="B291" s="415" t="s">
        <v>1997</v>
      </c>
      <c r="C291" s="416" t="s">
        <v>3013</v>
      </c>
      <c r="D291" s="416" t="s">
        <v>1303</v>
      </c>
      <c r="E291" s="379" t="s">
        <v>1305</v>
      </c>
      <c r="F291" s="379" t="s">
        <v>1304</v>
      </c>
      <c r="G291" s="376" t="s">
        <v>4592</v>
      </c>
      <c r="H291" s="357" t="s">
        <v>4772</v>
      </c>
      <c r="I291" s="418" t="s">
        <v>4773</v>
      </c>
      <c r="J291" s="377" t="s">
        <v>2699</v>
      </c>
      <c r="K291" s="378" t="s">
        <v>2701</v>
      </c>
      <c r="L291" s="401" t="s">
        <v>2474</v>
      </c>
      <c r="M291" s="397"/>
      <c r="N291" s="482">
        <v>0</v>
      </c>
      <c r="O291" s="482">
        <v>30000</v>
      </c>
      <c r="P291" s="493">
        <v>0</v>
      </c>
      <c r="Q291" s="482">
        <v>0</v>
      </c>
      <c r="R291" s="482"/>
      <c r="S291" s="479"/>
      <c r="T291" s="199">
        <f t="shared" si="81"/>
        <v>0</v>
      </c>
      <c r="U291" s="61" t="str">
        <f t="shared" si="82"/>
        <v/>
      </c>
      <c r="V291" s="199">
        <f t="shared" si="74"/>
        <v>-30000</v>
      </c>
      <c r="W291" s="61">
        <f t="shared" si="83"/>
        <v>-1</v>
      </c>
      <c r="X291" s="199">
        <f t="shared" si="84"/>
        <v>0</v>
      </c>
      <c r="Y291" s="61" t="str">
        <f t="shared" si="85"/>
        <v/>
      </c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</row>
    <row r="292" spans="1:37" ht="21">
      <c r="A292" s="398" t="s">
        <v>1306</v>
      </c>
      <c r="B292" s="415" t="s">
        <v>1997</v>
      </c>
      <c r="C292" s="416" t="s">
        <v>3013</v>
      </c>
      <c r="D292" s="416" t="s">
        <v>1322</v>
      </c>
      <c r="E292" s="379" t="s">
        <v>4359</v>
      </c>
      <c r="F292" s="379" t="s">
        <v>5085</v>
      </c>
      <c r="G292" s="376" t="s">
        <v>184</v>
      </c>
      <c r="H292" s="376" t="s">
        <v>3546</v>
      </c>
      <c r="I292" s="417" t="s">
        <v>1864</v>
      </c>
      <c r="J292" s="377" t="s">
        <v>2699</v>
      </c>
      <c r="K292" s="378" t="s">
        <v>2701</v>
      </c>
      <c r="L292" s="401" t="s">
        <v>2474</v>
      </c>
      <c r="M292" s="397"/>
      <c r="N292" s="482">
        <v>444177.69</v>
      </c>
      <c r="O292" s="482">
        <v>550000</v>
      </c>
      <c r="P292" s="493">
        <v>469000</v>
      </c>
      <c r="Q292" s="482">
        <v>550000</v>
      </c>
      <c r="R292" s="482"/>
      <c r="S292" s="479"/>
      <c r="T292" s="199">
        <f t="shared" si="81"/>
        <v>105822.31</v>
      </c>
      <c r="U292" s="61">
        <f t="shared" si="82"/>
        <v>0.23824319046731049</v>
      </c>
      <c r="V292" s="199">
        <f t="shared" si="74"/>
        <v>0</v>
      </c>
      <c r="W292" s="61">
        <f t="shared" si="83"/>
        <v>0</v>
      </c>
      <c r="X292" s="199">
        <f t="shared" si="84"/>
        <v>81000</v>
      </c>
      <c r="Y292" s="61">
        <f t="shared" si="85"/>
        <v>0.17270788912579957</v>
      </c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</row>
    <row r="293" spans="1:37" ht="31.5">
      <c r="A293" s="398" t="s">
        <v>1307</v>
      </c>
      <c r="B293" s="415" t="s">
        <v>1997</v>
      </c>
      <c r="C293" s="416" t="s">
        <v>3013</v>
      </c>
      <c r="D293" s="416" t="s">
        <v>1308</v>
      </c>
      <c r="E293" s="379" t="s">
        <v>1309</v>
      </c>
      <c r="F293" s="379" t="s">
        <v>5086</v>
      </c>
      <c r="G293" s="376" t="s">
        <v>184</v>
      </c>
      <c r="H293" s="376" t="s">
        <v>3546</v>
      </c>
      <c r="I293" s="417" t="s">
        <v>1864</v>
      </c>
      <c r="J293" s="377" t="s">
        <v>2699</v>
      </c>
      <c r="K293" s="378" t="s">
        <v>2701</v>
      </c>
      <c r="L293" s="401" t="s">
        <v>2474</v>
      </c>
      <c r="M293" s="397"/>
      <c r="N293" s="482">
        <v>0</v>
      </c>
      <c r="O293" s="482">
        <v>0</v>
      </c>
      <c r="P293" s="493">
        <v>0</v>
      </c>
      <c r="Q293" s="482">
        <v>0</v>
      </c>
      <c r="R293" s="482"/>
      <c r="S293" s="479"/>
      <c r="T293" s="199">
        <f t="shared" si="81"/>
        <v>0</v>
      </c>
      <c r="U293" s="61" t="str">
        <f t="shared" si="82"/>
        <v/>
      </c>
      <c r="V293" s="199">
        <f t="shared" si="74"/>
        <v>0</v>
      </c>
      <c r="W293" s="61" t="str">
        <f t="shared" si="83"/>
        <v/>
      </c>
      <c r="X293" s="199">
        <f t="shared" si="84"/>
        <v>0</v>
      </c>
      <c r="Y293" s="61" t="str">
        <f t="shared" si="85"/>
        <v/>
      </c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</row>
    <row r="294" spans="1:37" ht="21">
      <c r="A294" s="402" t="s">
        <v>1310</v>
      </c>
      <c r="B294" s="408" t="s">
        <v>1997</v>
      </c>
      <c r="C294" s="409" t="s">
        <v>3015</v>
      </c>
      <c r="D294" s="409" t="s">
        <v>3011</v>
      </c>
      <c r="E294" s="375" t="s">
        <v>4360</v>
      </c>
      <c r="F294" s="375" t="s">
        <v>5087</v>
      </c>
      <c r="G294" s="376"/>
      <c r="H294" s="376"/>
      <c r="I294" s="417"/>
      <c r="J294" s="377"/>
      <c r="K294" s="378"/>
      <c r="L294" s="397"/>
      <c r="M294" s="397"/>
      <c r="N294" s="482">
        <v>0</v>
      </c>
      <c r="O294" s="482">
        <v>0</v>
      </c>
      <c r="P294" s="493">
        <v>0</v>
      </c>
      <c r="Q294" s="482">
        <v>0</v>
      </c>
      <c r="R294" s="482"/>
      <c r="S294" s="479"/>
      <c r="T294" s="199">
        <f t="shared" si="81"/>
        <v>0</v>
      </c>
      <c r="U294" s="61" t="str">
        <f t="shared" si="82"/>
        <v/>
      </c>
      <c r="V294" s="199">
        <f t="shared" si="74"/>
        <v>0</v>
      </c>
      <c r="W294" s="61" t="str">
        <f t="shared" si="83"/>
        <v/>
      </c>
      <c r="X294" s="199">
        <f t="shared" si="84"/>
        <v>0</v>
      </c>
      <c r="Y294" s="61" t="str">
        <f t="shared" si="85"/>
        <v/>
      </c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</row>
    <row r="295" spans="1:37" ht="21">
      <c r="A295" s="398" t="s">
        <v>1313</v>
      </c>
      <c r="B295" s="415" t="s">
        <v>1997</v>
      </c>
      <c r="C295" s="416" t="s">
        <v>3015</v>
      </c>
      <c r="D295" s="416" t="s">
        <v>3019</v>
      </c>
      <c r="E295" s="379" t="s">
        <v>477</v>
      </c>
      <c r="F295" s="379" t="s">
        <v>4994</v>
      </c>
      <c r="G295" s="376" t="s">
        <v>644</v>
      </c>
      <c r="H295" s="376" t="s">
        <v>2627</v>
      </c>
      <c r="I295" s="417" t="s">
        <v>4995</v>
      </c>
      <c r="J295" s="377" t="s">
        <v>3421</v>
      </c>
      <c r="K295" s="380" t="s">
        <v>4996</v>
      </c>
      <c r="L295" s="401" t="s">
        <v>2474</v>
      </c>
      <c r="M295" s="397"/>
      <c r="N295" s="482">
        <v>0</v>
      </c>
      <c r="O295" s="482">
        <v>7000</v>
      </c>
      <c r="P295" s="493">
        <v>0</v>
      </c>
      <c r="Q295" s="482">
        <v>0</v>
      </c>
      <c r="R295" s="482"/>
      <c r="S295" s="479"/>
      <c r="T295" s="199">
        <f t="shared" si="81"/>
        <v>0</v>
      </c>
      <c r="U295" s="61" t="str">
        <f t="shared" si="82"/>
        <v/>
      </c>
      <c r="V295" s="199">
        <f t="shared" si="74"/>
        <v>-7000</v>
      </c>
      <c r="W295" s="61">
        <f t="shared" si="83"/>
        <v>-1</v>
      </c>
      <c r="X295" s="199">
        <f t="shared" si="84"/>
        <v>0</v>
      </c>
      <c r="Y295" s="61" t="str">
        <f t="shared" si="85"/>
        <v/>
      </c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</row>
    <row r="296" spans="1:37" ht="21">
      <c r="A296" s="402" t="s">
        <v>478</v>
      </c>
      <c r="B296" s="403" t="s">
        <v>479</v>
      </c>
      <c r="C296" s="404" t="s">
        <v>3010</v>
      </c>
      <c r="D296" s="404" t="s">
        <v>3011</v>
      </c>
      <c r="E296" s="370" t="s">
        <v>481</v>
      </c>
      <c r="F296" s="370" t="s">
        <v>480</v>
      </c>
      <c r="G296" s="371"/>
      <c r="H296" s="371"/>
      <c r="I296" s="405"/>
      <c r="J296" s="372"/>
      <c r="K296" s="373"/>
      <c r="L296" s="406"/>
      <c r="M296" s="397"/>
      <c r="N296" s="483">
        <v>0</v>
      </c>
      <c r="O296" s="483">
        <v>0</v>
      </c>
      <c r="P296" s="494">
        <v>0</v>
      </c>
      <c r="Q296" s="483">
        <v>0</v>
      </c>
      <c r="R296" s="483"/>
      <c r="S296" s="478"/>
      <c r="T296" s="199">
        <f t="shared" si="81"/>
        <v>0</v>
      </c>
      <c r="U296" s="61" t="str">
        <f t="shared" si="82"/>
        <v/>
      </c>
      <c r="V296" s="199">
        <f t="shared" si="74"/>
        <v>0</v>
      </c>
      <c r="W296" s="61" t="str">
        <f t="shared" si="83"/>
        <v/>
      </c>
      <c r="X296" s="199">
        <f t="shared" si="84"/>
        <v>0</v>
      </c>
      <c r="Y296" s="61" t="str">
        <f t="shared" si="85"/>
        <v/>
      </c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</row>
    <row r="297" spans="1:37" ht="21">
      <c r="A297" s="407" t="s">
        <v>482</v>
      </c>
      <c r="B297" s="408" t="s">
        <v>479</v>
      </c>
      <c r="C297" s="409" t="s">
        <v>3012</v>
      </c>
      <c r="D297" s="409" t="s">
        <v>3011</v>
      </c>
      <c r="E297" s="375" t="s">
        <v>484</v>
      </c>
      <c r="F297" s="375" t="s">
        <v>483</v>
      </c>
      <c r="G297" s="376"/>
      <c r="H297" s="376"/>
      <c r="I297" s="417"/>
      <c r="J297" s="377"/>
      <c r="K297" s="378"/>
      <c r="L297" s="397"/>
      <c r="M297" s="397"/>
      <c r="N297" s="482">
        <v>0</v>
      </c>
      <c r="O297" s="482">
        <v>0</v>
      </c>
      <c r="P297" s="493">
        <v>0</v>
      </c>
      <c r="Q297" s="482">
        <v>0</v>
      </c>
      <c r="R297" s="482"/>
      <c r="S297" s="479"/>
      <c r="T297" s="199">
        <f t="shared" si="81"/>
        <v>0</v>
      </c>
      <c r="U297" s="61" t="str">
        <f t="shared" si="82"/>
        <v/>
      </c>
      <c r="V297" s="199">
        <f t="shared" si="74"/>
        <v>0</v>
      </c>
      <c r="W297" s="61" t="str">
        <f t="shared" si="83"/>
        <v/>
      </c>
      <c r="X297" s="199">
        <f t="shared" si="84"/>
        <v>0</v>
      </c>
      <c r="Y297" s="61" t="str">
        <f t="shared" si="85"/>
        <v/>
      </c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</row>
    <row r="298" spans="1:37" ht="21">
      <c r="A298" s="398" t="s">
        <v>485</v>
      </c>
      <c r="B298" s="415" t="s">
        <v>479</v>
      </c>
      <c r="C298" s="416" t="s">
        <v>3012</v>
      </c>
      <c r="D298" s="416" t="s">
        <v>3009</v>
      </c>
      <c r="E298" s="379" t="s">
        <v>484</v>
      </c>
      <c r="F298" s="379" t="s">
        <v>483</v>
      </c>
      <c r="G298" s="376" t="s">
        <v>334</v>
      </c>
      <c r="H298" s="376" t="s">
        <v>3547</v>
      </c>
      <c r="I298" s="417" t="s">
        <v>486</v>
      </c>
      <c r="J298" s="377" t="s">
        <v>3426</v>
      </c>
      <c r="K298" s="378" t="s">
        <v>3428</v>
      </c>
      <c r="L298" s="401" t="s">
        <v>1311</v>
      </c>
      <c r="M298" s="397"/>
      <c r="N298" s="482">
        <v>483369.74</v>
      </c>
      <c r="O298" s="482">
        <v>550000</v>
      </c>
      <c r="P298" s="493">
        <v>515000</v>
      </c>
      <c r="Q298" s="482">
        <v>535000</v>
      </c>
      <c r="R298" s="482"/>
      <c r="S298" s="479"/>
      <c r="T298" s="199">
        <f t="shared" si="81"/>
        <v>51630.260000000009</v>
      </c>
      <c r="U298" s="61">
        <f t="shared" si="82"/>
        <v>0.10681318197535496</v>
      </c>
      <c r="V298" s="199">
        <f t="shared" si="74"/>
        <v>-15000</v>
      </c>
      <c r="W298" s="61">
        <f t="shared" si="83"/>
        <v>-2.7272727272727271E-2</v>
      </c>
      <c r="X298" s="199">
        <f t="shared" si="84"/>
        <v>20000</v>
      </c>
      <c r="Y298" s="61">
        <f t="shared" si="85"/>
        <v>3.8834951456310676E-2</v>
      </c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</row>
    <row r="299" spans="1:37" ht="21">
      <c r="A299" s="407" t="s">
        <v>487</v>
      </c>
      <c r="B299" s="408" t="s">
        <v>479</v>
      </c>
      <c r="C299" s="409" t="s">
        <v>1294</v>
      </c>
      <c r="D299" s="409" t="s">
        <v>3011</v>
      </c>
      <c r="E299" s="375" t="s">
        <v>489</v>
      </c>
      <c r="F299" s="375" t="s">
        <v>488</v>
      </c>
      <c r="G299" s="376"/>
      <c r="H299" s="376"/>
      <c r="I299" s="417"/>
      <c r="J299" s="377"/>
      <c r="K299" s="378"/>
      <c r="L299" s="397"/>
      <c r="M299" s="397"/>
      <c r="N299" s="482">
        <v>0</v>
      </c>
      <c r="O299" s="482">
        <v>0</v>
      </c>
      <c r="P299" s="493">
        <v>0</v>
      </c>
      <c r="Q299" s="482">
        <v>0</v>
      </c>
      <c r="R299" s="482"/>
      <c r="S299" s="479"/>
      <c r="T299" s="199">
        <f t="shared" si="81"/>
        <v>0</v>
      </c>
      <c r="U299" s="61" t="str">
        <f t="shared" si="82"/>
        <v/>
      </c>
      <c r="V299" s="199">
        <f t="shared" si="74"/>
        <v>0</v>
      </c>
      <c r="W299" s="61" t="str">
        <f t="shared" si="83"/>
        <v/>
      </c>
      <c r="X299" s="199">
        <f t="shared" si="84"/>
        <v>0</v>
      </c>
      <c r="Y299" s="61" t="str">
        <f t="shared" si="85"/>
        <v/>
      </c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</row>
    <row r="300" spans="1:37" ht="21">
      <c r="A300" s="398" t="s">
        <v>490</v>
      </c>
      <c r="B300" s="415" t="s">
        <v>479</v>
      </c>
      <c r="C300" s="416" t="s">
        <v>1294</v>
      </c>
      <c r="D300" s="416" t="s">
        <v>3009</v>
      </c>
      <c r="E300" s="379" t="s">
        <v>489</v>
      </c>
      <c r="F300" s="379" t="s">
        <v>488</v>
      </c>
      <c r="G300" s="376" t="s">
        <v>328</v>
      </c>
      <c r="H300" s="376" t="s">
        <v>3548</v>
      </c>
      <c r="I300" s="417" t="s">
        <v>491</v>
      </c>
      <c r="J300" s="377" t="s">
        <v>3426</v>
      </c>
      <c r="K300" s="378" t="s">
        <v>3428</v>
      </c>
      <c r="L300" s="401" t="s">
        <v>1311</v>
      </c>
      <c r="M300" s="397"/>
      <c r="N300" s="482">
        <v>153302.16</v>
      </c>
      <c r="O300" s="482">
        <v>160000</v>
      </c>
      <c r="P300" s="493">
        <v>279000</v>
      </c>
      <c r="Q300" s="482">
        <v>256000</v>
      </c>
      <c r="R300" s="482"/>
      <c r="S300" s="479"/>
      <c r="T300" s="199">
        <f t="shared" si="81"/>
        <v>102697.84</v>
      </c>
      <c r="U300" s="61">
        <f t="shared" si="82"/>
        <v>0.66990471628057946</v>
      </c>
      <c r="V300" s="199">
        <f t="shared" si="74"/>
        <v>96000</v>
      </c>
      <c r="W300" s="61">
        <f t="shared" si="83"/>
        <v>0.6</v>
      </c>
      <c r="X300" s="199">
        <f t="shared" si="84"/>
        <v>-23000</v>
      </c>
      <c r="Y300" s="61">
        <f t="shared" si="85"/>
        <v>-8.2437275985663083E-2</v>
      </c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</row>
    <row r="301" spans="1:37" ht="21">
      <c r="A301" s="407" t="s">
        <v>492</v>
      </c>
      <c r="B301" s="408" t="s">
        <v>479</v>
      </c>
      <c r="C301" s="409" t="s">
        <v>2009</v>
      </c>
      <c r="D301" s="409" t="s">
        <v>3011</v>
      </c>
      <c r="E301" s="375" t="s">
        <v>494</v>
      </c>
      <c r="F301" s="375" t="s">
        <v>493</v>
      </c>
      <c r="G301" s="376"/>
      <c r="H301" s="376"/>
      <c r="I301" s="417"/>
      <c r="J301" s="377"/>
      <c r="K301" s="378"/>
      <c r="L301" s="397"/>
      <c r="M301" s="397"/>
      <c r="N301" s="482">
        <v>0</v>
      </c>
      <c r="O301" s="482">
        <v>0</v>
      </c>
      <c r="P301" s="493">
        <v>0</v>
      </c>
      <c r="Q301" s="482">
        <v>0</v>
      </c>
      <c r="R301" s="482"/>
      <c r="S301" s="479"/>
      <c r="T301" s="199">
        <f t="shared" si="81"/>
        <v>0</v>
      </c>
      <c r="U301" s="61" t="str">
        <f t="shared" si="82"/>
        <v/>
      </c>
      <c r="V301" s="199">
        <f t="shared" si="74"/>
        <v>0</v>
      </c>
      <c r="W301" s="61" t="str">
        <f t="shared" si="83"/>
        <v/>
      </c>
      <c r="X301" s="199">
        <f t="shared" si="84"/>
        <v>0</v>
      </c>
      <c r="Y301" s="61" t="str">
        <f t="shared" si="85"/>
        <v/>
      </c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</row>
    <row r="302" spans="1:37" ht="21">
      <c r="A302" s="398" t="s">
        <v>495</v>
      </c>
      <c r="B302" s="415" t="s">
        <v>479</v>
      </c>
      <c r="C302" s="416" t="s">
        <v>2009</v>
      </c>
      <c r="D302" s="416" t="s">
        <v>3009</v>
      </c>
      <c r="E302" s="379" t="s">
        <v>494</v>
      </c>
      <c r="F302" s="379" t="s">
        <v>493</v>
      </c>
      <c r="G302" s="376" t="s">
        <v>334</v>
      </c>
      <c r="H302" s="376" t="s">
        <v>3547</v>
      </c>
      <c r="I302" s="417" t="s">
        <v>486</v>
      </c>
      <c r="J302" s="377" t="s">
        <v>3426</v>
      </c>
      <c r="K302" s="378" t="s">
        <v>3428</v>
      </c>
      <c r="L302" s="401" t="s">
        <v>1311</v>
      </c>
      <c r="M302" s="397"/>
      <c r="N302" s="482">
        <v>6492.67</v>
      </c>
      <c r="O302" s="482">
        <v>5000</v>
      </c>
      <c r="P302" s="493">
        <v>1000</v>
      </c>
      <c r="Q302" s="482">
        <v>1000</v>
      </c>
      <c r="R302" s="482"/>
      <c r="S302" s="479"/>
      <c r="T302" s="199">
        <f t="shared" si="81"/>
        <v>-5492.67</v>
      </c>
      <c r="U302" s="61">
        <f t="shared" si="82"/>
        <v>-0.84598015916410352</v>
      </c>
      <c r="V302" s="199">
        <f t="shared" si="74"/>
        <v>-4000</v>
      </c>
      <c r="W302" s="61">
        <f t="shared" si="83"/>
        <v>-0.8</v>
      </c>
      <c r="X302" s="199">
        <f t="shared" si="84"/>
        <v>0</v>
      </c>
      <c r="Y302" s="61">
        <f t="shared" si="85"/>
        <v>0</v>
      </c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</row>
    <row r="303" spans="1:37" ht="21">
      <c r="A303" s="407" t="s">
        <v>496</v>
      </c>
      <c r="B303" s="408" t="s">
        <v>479</v>
      </c>
      <c r="C303" s="409" t="s">
        <v>2010</v>
      </c>
      <c r="D303" s="409" t="s">
        <v>3011</v>
      </c>
      <c r="E303" s="375" t="s">
        <v>498</v>
      </c>
      <c r="F303" s="375" t="s">
        <v>497</v>
      </c>
      <c r="G303" s="376"/>
      <c r="H303" s="376"/>
      <c r="I303" s="417"/>
      <c r="J303" s="377"/>
      <c r="K303" s="378"/>
      <c r="L303" s="397"/>
      <c r="M303" s="397"/>
      <c r="N303" s="482">
        <v>0</v>
      </c>
      <c r="O303" s="482">
        <v>0</v>
      </c>
      <c r="P303" s="493">
        <v>0</v>
      </c>
      <c r="Q303" s="482">
        <v>0</v>
      </c>
      <c r="R303" s="482"/>
      <c r="S303" s="479"/>
      <c r="T303" s="199">
        <f t="shared" si="81"/>
        <v>0</v>
      </c>
      <c r="U303" s="61" t="str">
        <f t="shared" si="82"/>
        <v/>
      </c>
      <c r="V303" s="199">
        <f t="shared" si="74"/>
        <v>0</v>
      </c>
      <c r="W303" s="61" t="str">
        <f t="shared" si="83"/>
        <v/>
      </c>
      <c r="X303" s="199">
        <f t="shared" si="84"/>
        <v>0</v>
      </c>
      <c r="Y303" s="61" t="str">
        <f t="shared" si="85"/>
        <v/>
      </c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</row>
    <row r="304" spans="1:37" ht="21">
      <c r="A304" s="398" t="s">
        <v>499</v>
      </c>
      <c r="B304" s="415" t="s">
        <v>479</v>
      </c>
      <c r="C304" s="416" t="s">
        <v>2010</v>
      </c>
      <c r="D304" s="416" t="s">
        <v>3009</v>
      </c>
      <c r="E304" s="379" t="s">
        <v>498</v>
      </c>
      <c r="F304" s="379" t="s">
        <v>497</v>
      </c>
      <c r="G304" s="376" t="s">
        <v>334</v>
      </c>
      <c r="H304" s="376" t="s">
        <v>3547</v>
      </c>
      <c r="I304" s="417" t="s">
        <v>486</v>
      </c>
      <c r="J304" s="377" t="s">
        <v>3426</v>
      </c>
      <c r="K304" s="378" t="s">
        <v>3428</v>
      </c>
      <c r="L304" s="401" t="s">
        <v>1311</v>
      </c>
      <c r="M304" s="397"/>
      <c r="N304" s="482">
        <v>0</v>
      </c>
      <c r="O304" s="482">
        <v>0</v>
      </c>
      <c r="P304" s="493">
        <v>0</v>
      </c>
      <c r="Q304" s="482">
        <v>0</v>
      </c>
      <c r="R304" s="482"/>
      <c r="S304" s="479"/>
      <c r="T304" s="199">
        <f t="shared" si="81"/>
        <v>0</v>
      </c>
      <c r="U304" s="61" t="str">
        <f t="shared" si="82"/>
        <v/>
      </c>
      <c r="V304" s="199">
        <f t="shared" si="74"/>
        <v>0</v>
      </c>
      <c r="W304" s="61" t="str">
        <f t="shared" si="83"/>
        <v/>
      </c>
      <c r="X304" s="199">
        <f t="shared" si="84"/>
        <v>0</v>
      </c>
      <c r="Y304" s="61" t="str">
        <f t="shared" si="85"/>
        <v/>
      </c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</row>
    <row r="305" spans="1:37" ht="21">
      <c r="A305" s="398" t="s">
        <v>500</v>
      </c>
      <c r="B305" s="415" t="s">
        <v>479</v>
      </c>
      <c r="C305" s="416" t="s">
        <v>2010</v>
      </c>
      <c r="D305" s="416" t="s">
        <v>3019</v>
      </c>
      <c r="E305" s="379" t="s">
        <v>3549</v>
      </c>
      <c r="F305" s="379" t="s">
        <v>501</v>
      </c>
      <c r="G305" s="376" t="s">
        <v>334</v>
      </c>
      <c r="H305" s="376" t="s">
        <v>3547</v>
      </c>
      <c r="I305" s="417" t="s">
        <v>486</v>
      </c>
      <c r="J305" s="377" t="s">
        <v>3426</v>
      </c>
      <c r="K305" s="378" t="s">
        <v>3428</v>
      </c>
      <c r="L305" s="401" t="s">
        <v>1311</v>
      </c>
      <c r="M305" s="397"/>
      <c r="N305" s="482">
        <v>26339.46</v>
      </c>
      <c r="O305" s="482">
        <v>25000</v>
      </c>
      <c r="P305" s="493">
        <v>28000</v>
      </c>
      <c r="Q305" s="482">
        <v>28000</v>
      </c>
      <c r="R305" s="482"/>
      <c r="S305" s="479"/>
      <c r="T305" s="199">
        <f t="shared" si="81"/>
        <v>1660.5400000000009</v>
      </c>
      <c r="U305" s="61">
        <f t="shared" si="82"/>
        <v>6.304381335076728E-2</v>
      </c>
      <c r="V305" s="199">
        <f t="shared" si="74"/>
        <v>3000</v>
      </c>
      <c r="W305" s="61">
        <f t="shared" si="83"/>
        <v>0.12</v>
      </c>
      <c r="X305" s="199">
        <f t="shared" si="84"/>
        <v>0</v>
      </c>
      <c r="Y305" s="61">
        <f t="shared" si="85"/>
        <v>0</v>
      </c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</row>
    <row r="306" spans="1:37" ht="21">
      <c r="A306" s="407" t="s">
        <v>502</v>
      </c>
      <c r="B306" s="408" t="s">
        <v>479</v>
      </c>
      <c r="C306" s="409" t="s">
        <v>2128</v>
      </c>
      <c r="D306" s="409" t="s">
        <v>3011</v>
      </c>
      <c r="E306" s="375" t="s">
        <v>504</v>
      </c>
      <c r="F306" s="375" t="s">
        <v>503</v>
      </c>
      <c r="G306" s="376"/>
      <c r="H306" s="376"/>
      <c r="I306" s="417"/>
      <c r="J306" s="377"/>
      <c r="K306" s="378"/>
      <c r="L306" s="397"/>
      <c r="M306" s="397"/>
      <c r="N306" s="482">
        <v>0</v>
      </c>
      <c r="O306" s="482">
        <v>0</v>
      </c>
      <c r="P306" s="493">
        <v>0</v>
      </c>
      <c r="Q306" s="482">
        <v>0</v>
      </c>
      <c r="R306" s="482"/>
      <c r="S306" s="479"/>
      <c r="T306" s="199">
        <f t="shared" si="81"/>
        <v>0</v>
      </c>
      <c r="U306" s="61" t="str">
        <f t="shared" si="82"/>
        <v/>
      </c>
      <c r="V306" s="199">
        <f t="shared" si="74"/>
        <v>0</v>
      </c>
      <c r="W306" s="61" t="str">
        <f t="shared" si="83"/>
        <v/>
      </c>
      <c r="X306" s="199">
        <f t="shared" si="84"/>
        <v>0</v>
      </c>
      <c r="Y306" s="61" t="str">
        <f t="shared" si="85"/>
        <v/>
      </c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</row>
    <row r="307" spans="1:37" ht="21">
      <c r="A307" s="398" t="s">
        <v>505</v>
      </c>
      <c r="B307" s="415" t="s">
        <v>479</v>
      </c>
      <c r="C307" s="416" t="s">
        <v>2128</v>
      </c>
      <c r="D307" s="416" t="s">
        <v>3009</v>
      </c>
      <c r="E307" s="379" t="s">
        <v>3589</v>
      </c>
      <c r="F307" s="379" t="s">
        <v>3590</v>
      </c>
      <c r="G307" s="376" t="s">
        <v>334</v>
      </c>
      <c r="H307" s="376" t="s">
        <v>3547</v>
      </c>
      <c r="I307" s="417" t="s">
        <v>486</v>
      </c>
      <c r="J307" s="377" t="s">
        <v>3426</v>
      </c>
      <c r="K307" s="378" t="s">
        <v>3428</v>
      </c>
      <c r="L307" s="401" t="s">
        <v>1311</v>
      </c>
      <c r="M307" s="397"/>
      <c r="N307" s="482">
        <v>764223.71</v>
      </c>
      <c r="O307" s="482">
        <v>1000000</v>
      </c>
      <c r="P307" s="493">
        <v>646000</v>
      </c>
      <c r="Q307" s="482">
        <v>1000000</v>
      </c>
      <c r="R307" s="482"/>
      <c r="S307" s="479"/>
      <c r="T307" s="199">
        <f t="shared" si="81"/>
        <v>235776.29000000004</v>
      </c>
      <c r="U307" s="61">
        <f t="shared" si="82"/>
        <v>0.30851737117656303</v>
      </c>
      <c r="V307" s="199">
        <f t="shared" si="74"/>
        <v>0</v>
      </c>
      <c r="W307" s="61">
        <f t="shared" si="83"/>
        <v>0</v>
      </c>
      <c r="X307" s="199">
        <f t="shared" si="84"/>
        <v>354000</v>
      </c>
      <c r="Y307" s="61">
        <f t="shared" si="85"/>
        <v>0.54798761609907121</v>
      </c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</row>
    <row r="308" spans="1:37" ht="21">
      <c r="A308" s="398" t="s">
        <v>3581</v>
      </c>
      <c r="B308" s="415" t="s">
        <v>479</v>
      </c>
      <c r="C308" s="416" t="s">
        <v>2128</v>
      </c>
      <c r="D308" s="416" t="s">
        <v>3019</v>
      </c>
      <c r="E308" s="379" t="s">
        <v>3582</v>
      </c>
      <c r="F308" s="379" t="s">
        <v>3583</v>
      </c>
      <c r="G308" s="376" t="s">
        <v>328</v>
      </c>
      <c r="H308" s="376" t="s">
        <v>3548</v>
      </c>
      <c r="I308" s="417" t="s">
        <v>491</v>
      </c>
      <c r="J308" s="377" t="s">
        <v>3426</v>
      </c>
      <c r="K308" s="378" t="s">
        <v>3584</v>
      </c>
      <c r="L308" s="401" t="s">
        <v>1311</v>
      </c>
      <c r="M308" s="397"/>
      <c r="N308" s="482">
        <v>14403.99</v>
      </c>
      <c r="O308" s="482">
        <v>25000</v>
      </c>
      <c r="P308" s="493">
        <v>54000</v>
      </c>
      <c r="Q308" s="482">
        <v>25000</v>
      </c>
      <c r="R308" s="482"/>
      <c r="S308" s="479"/>
      <c r="T308" s="199">
        <f t="shared" si="81"/>
        <v>10596.01</v>
      </c>
      <c r="U308" s="61">
        <f t="shared" si="82"/>
        <v>0.73563019691071707</v>
      </c>
      <c r="V308" s="199">
        <f t="shared" si="74"/>
        <v>0</v>
      </c>
      <c r="W308" s="61">
        <f t="shared" si="83"/>
        <v>0</v>
      </c>
      <c r="X308" s="199">
        <f t="shared" si="84"/>
        <v>-29000</v>
      </c>
      <c r="Y308" s="61">
        <f t="shared" si="85"/>
        <v>-0.53703703703703709</v>
      </c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</row>
    <row r="309" spans="1:37" ht="21">
      <c r="A309" s="407" t="s">
        <v>506</v>
      </c>
      <c r="B309" s="408" t="s">
        <v>479</v>
      </c>
      <c r="C309" s="409" t="s">
        <v>2608</v>
      </c>
      <c r="D309" s="409" t="s">
        <v>3011</v>
      </c>
      <c r="E309" s="375" t="s">
        <v>508</v>
      </c>
      <c r="F309" s="375" t="s">
        <v>507</v>
      </c>
      <c r="G309" s="376"/>
      <c r="H309" s="376"/>
      <c r="I309" s="417"/>
      <c r="J309" s="377"/>
      <c r="K309" s="378"/>
      <c r="L309" s="397"/>
      <c r="M309" s="397"/>
      <c r="N309" s="482">
        <v>0</v>
      </c>
      <c r="O309" s="482">
        <v>0</v>
      </c>
      <c r="P309" s="493">
        <v>0</v>
      </c>
      <c r="Q309" s="482">
        <v>0</v>
      </c>
      <c r="R309" s="482"/>
      <c r="S309" s="479"/>
      <c r="T309" s="199">
        <f t="shared" si="81"/>
        <v>0</v>
      </c>
      <c r="U309" s="61" t="str">
        <f t="shared" si="82"/>
        <v/>
      </c>
      <c r="V309" s="199">
        <f t="shared" si="74"/>
        <v>0</v>
      </c>
      <c r="W309" s="61" t="str">
        <f t="shared" si="83"/>
        <v/>
      </c>
      <c r="X309" s="199">
        <f t="shared" si="84"/>
        <v>0</v>
      </c>
      <c r="Y309" s="61" t="str">
        <f t="shared" si="85"/>
        <v/>
      </c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</row>
    <row r="310" spans="1:37" ht="21">
      <c r="A310" s="398" t="s">
        <v>509</v>
      </c>
      <c r="B310" s="415" t="s">
        <v>479</v>
      </c>
      <c r="C310" s="416" t="s">
        <v>2608</v>
      </c>
      <c r="D310" s="416" t="s">
        <v>3009</v>
      </c>
      <c r="E310" s="379" t="s">
        <v>508</v>
      </c>
      <c r="F310" s="379" t="s">
        <v>507</v>
      </c>
      <c r="G310" s="376" t="s">
        <v>334</v>
      </c>
      <c r="H310" s="376" t="s">
        <v>3547</v>
      </c>
      <c r="I310" s="417" t="s">
        <v>486</v>
      </c>
      <c r="J310" s="377" t="s">
        <v>3426</v>
      </c>
      <c r="K310" s="378" t="s">
        <v>3428</v>
      </c>
      <c r="L310" s="401" t="s">
        <v>1986</v>
      </c>
      <c r="M310" s="397"/>
      <c r="N310" s="482">
        <v>1630237.16</v>
      </c>
      <c r="O310" s="482">
        <v>2000000</v>
      </c>
      <c r="P310" s="493">
        <v>2337000</v>
      </c>
      <c r="Q310" s="482">
        <v>2265000</v>
      </c>
      <c r="R310" s="482"/>
      <c r="S310" s="479"/>
      <c r="T310" s="199">
        <f t="shared" si="81"/>
        <v>634762.84000000008</v>
      </c>
      <c r="U310" s="61">
        <f t="shared" si="82"/>
        <v>0.38936840330642453</v>
      </c>
      <c r="V310" s="199">
        <f t="shared" si="74"/>
        <v>265000</v>
      </c>
      <c r="W310" s="61">
        <f t="shared" si="83"/>
        <v>0.13250000000000001</v>
      </c>
      <c r="X310" s="199">
        <f t="shared" si="84"/>
        <v>-72000</v>
      </c>
      <c r="Y310" s="61">
        <f t="shared" si="85"/>
        <v>-3.0808729139922979E-2</v>
      </c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</row>
    <row r="311" spans="1:37" ht="31.5">
      <c r="A311" s="407" t="s">
        <v>510</v>
      </c>
      <c r="B311" s="408" t="s">
        <v>479</v>
      </c>
      <c r="C311" s="409" t="s">
        <v>3013</v>
      </c>
      <c r="D311" s="409" t="s">
        <v>3011</v>
      </c>
      <c r="E311" s="375" t="s">
        <v>1323</v>
      </c>
      <c r="F311" s="375" t="s">
        <v>511</v>
      </c>
      <c r="G311" s="376"/>
      <c r="H311" s="376"/>
      <c r="I311" s="417"/>
      <c r="J311" s="377"/>
      <c r="K311" s="378"/>
      <c r="L311" s="397"/>
      <c r="M311" s="397"/>
      <c r="N311" s="482">
        <v>0</v>
      </c>
      <c r="O311" s="482">
        <v>0</v>
      </c>
      <c r="P311" s="493">
        <v>0</v>
      </c>
      <c r="Q311" s="482">
        <v>0</v>
      </c>
      <c r="R311" s="482"/>
      <c r="S311" s="479"/>
      <c r="T311" s="199">
        <f t="shared" si="81"/>
        <v>0</v>
      </c>
      <c r="U311" s="61" t="str">
        <f t="shared" si="82"/>
        <v/>
      </c>
      <c r="V311" s="199">
        <f t="shared" si="74"/>
        <v>0</v>
      </c>
      <c r="W311" s="61" t="str">
        <f t="shared" si="83"/>
        <v/>
      </c>
      <c r="X311" s="199">
        <f t="shared" si="84"/>
        <v>0</v>
      </c>
      <c r="Y311" s="61" t="str">
        <f t="shared" si="85"/>
        <v/>
      </c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</row>
    <row r="312" spans="1:37" ht="31.5">
      <c r="A312" s="398" t="s">
        <v>1324</v>
      </c>
      <c r="B312" s="415" t="s">
        <v>479</v>
      </c>
      <c r="C312" s="416" t="s">
        <v>3013</v>
      </c>
      <c r="D312" s="416" t="s">
        <v>3009</v>
      </c>
      <c r="E312" s="379" t="s">
        <v>1323</v>
      </c>
      <c r="F312" s="379" t="s">
        <v>511</v>
      </c>
      <c r="G312" s="376" t="s">
        <v>334</v>
      </c>
      <c r="H312" s="376" t="s">
        <v>3547</v>
      </c>
      <c r="I312" s="417" t="s">
        <v>486</v>
      </c>
      <c r="J312" s="377" t="s">
        <v>3426</v>
      </c>
      <c r="K312" s="378" t="s">
        <v>3428</v>
      </c>
      <c r="L312" s="401" t="s">
        <v>1311</v>
      </c>
      <c r="M312" s="397"/>
      <c r="N312" s="482">
        <v>574</v>
      </c>
      <c r="O312" s="482">
        <v>2000</v>
      </c>
      <c r="P312" s="493">
        <v>0</v>
      </c>
      <c r="Q312" s="482">
        <v>0</v>
      </c>
      <c r="R312" s="482"/>
      <c r="S312" s="479"/>
      <c r="T312" s="199">
        <f t="shared" si="81"/>
        <v>-574</v>
      </c>
      <c r="U312" s="61">
        <f t="shared" si="82"/>
        <v>-1</v>
      </c>
      <c r="V312" s="199">
        <f t="shared" si="74"/>
        <v>-2000</v>
      </c>
      <c r="W312" s="61">
        <f t="shared" si="83"/>
        <v>-1</v>
      </c>
      <c r="X312" s="199">
        <f t="shared" si="84"/>
        <v>0</v>
      </c>
      <c r="Y312" s="61" t="str">
        <f t="shared" si="85"/>
        <v/>
      </c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</row>
    <row r="313" spans="1:37" ht="21">
      <c r="A313" s="407" t="s">
        <v>1325</v>
      </c>
      <c r="B313" s="408" t="s">
        <v>479</v>
      </c>
      <c r="C313" s="409" t="s">
        <v>3246</v>
      </c>
      <c r="D313" s="409" t="s">
        <v>3011</v>
      </c>
      <c r="E313" s="375" t="s">
        <v>1327</v>
      </c>
      <c r="F313" s="375" t="s">
        <v>1326</v>
      </c>
      <c r="G313" s="376"/>
      <c r="H313" s="376"/>
      <c r="I313" s="417"/>
      <c r="J313" s="377"/>
      <c r="K313" s="378"/>
      <c r="L313" s="397"/>
      <c r="M313" s="397"/>
      <c r="N313" s="482">
        <v>0</v>
      </c>
      <c r="O313" s="482">
        <v>0</v>
      </c>
      <c r="P313" s="493">
        <v>0</v>
      </c>
      <c r="Q313" s="482">
        <v>0</v>
      </c>
      <c r="R313" s="482"/>
      <c r="S313" s="479"/>
      <c r="T313" s="199">
        <f t="shared" si="81"/>
        <v>0</v>
      </c>
      <c r="U313" s="61" t="str">
        <f t="shared" si="82"/>
        <v/>
      </c>
      <c r="V313" s="199">
        <f t="shared" si="74"/>
        <v>0</v>
      </c>
      <c r="W313" s="61" t="str">
        <f t="shared" si="83"/>
        <v/>
      </c>
      <c r="X313" s="199">
        <f t="shared" si="84"/>
        <v>0</v>
      </c>
      <c r="Y313" s="61" t="str">
        <f t="shared" si="85"/>
        <v/>
      </c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</row>
    <row r="314" spans="1:37">
      <c r="A314" s="398" t="s">
        <v>1328</v>
      </c>
      <c r="B314" s="415" t="s">
        <v>479</v>
      </c>
      <c r="C314" s="416" t="s">
        <v>3246</v>
      </c>
      <c r="D314" s="416" t="s">
        <v>3009</v>
      </c>
      <c r="E314" s="379" t="s">
        <v>1327</v>
      </c>
      <c r="F314" s="379" t="s">
        <v>1326</v>
      </c>
      <c r="G314" s="376" t="s">
        <v>334</v>
      </c>
      <c r="H314" s="376" t="s">
        <v>3547</v>
      </c>
      <c r="I314" s="417" t="s">
        <v>486</v>
      </c>
      <c r="J314" s="377" t="s">
        <v>3426</v>
      </c>
      <c r="K314" s="378" t="s">
        <v>3428</v>
      </c>
      <c r="L314" s="401" t="s">
        <v>1311</v>
      </c>
      <c r="M314" s="397"/>
      <c r="N314" s="482">
        <v>0</v>
      </c>
      <c r="O314" s="482">
        <v>0</v>
      </c>
      <c r="P314" s="493">
        <v>0</v>
      </c>
      <c r="Q314" s="482">
        <v>0</v>
      </c>
      <c r="R314" s="482"/>
      <c r="S314" s="479"/>
      <c r="T314" s="199">
        <f t="shared" si="81"/>
        <v>0</v>
      </c>
      <c r="U314" s="61" t="str">
        <f t="shared" si="82"/>
        <v/>
      </c>
      <c r="V314" s="199">
        <f t="shared" si="74"/>
        <v>0</v>
      </c>
      <c r="W314" s="61" t="str">
        <f t="shared" si="83"/>
        <v/>
      </c>
      <c r="X314" s="199">
        <f t="shared" si="84"/>
        <v>0</v>
      </c>
      <c r="Y314" s="61" t="str">
        <f t="shared" si="85"/>
        <v/>
      </c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</row>
    <row r="315" spans="1:37" ht="21">
      <c r="A315" s="407" t="s">
        <v>1329</v>
      </c>
      <c r="B315" s="408" t="s">
        <v>479</v>
      </c>
      <c r="C315" s="409" t="s">
        <v>2227</v>
      </c>
      <c r="D315" s="409" t="s">
        <v>3011</v>
      </c>
      <c r="E315" s="375" t="s">
        <v>1331</v>
      </c>
      <c r="F315" s="375" t="s">
        <v>1330</v>
      </c>
      <c r="G315" s="376"/>
      <c r="H315" s="376"/>
      <c r="I315" s="417"/>
      <c r="J315" s="377"/>
      <c r="K315" s="378"/>
      <c r="L315" s="397"/>
      <c r="M315" s="397"/>
      <c r="N315" s="482">
        <v>0</v>
      </c>
      <c r="O315" s="482">
        <v>0</v>
      </c>
      <c r="P315" s="493">
        <v>0</v>
      </c>
      <c r="Q315" s="482">
        <v>0</v>
      </c>
      <c r="R315" s="482"/>
      <c r="S315" s="479"/>
      <c r="T315" s="199">
        <f t="shared" si="81"/>
        <v>0</v>
      </c>
      <c r="U315" s="61" t="str">
        <f t="shared" si="82"/>
        <v/>
      </c>
      <c r="V315" s="199">
        <f t="shared" si="74"/>
        <v>0</v>
      </c>
      <c r="W315" s="61" t="str">
        <f t="shared" si="83"/>
        <v/>
      </c>
      <c r="X315" s="199">
        <f t="shared" si="84"/>
        <v>0</v>
      </c>
      <c r="Y315" s="61" t="str">
        <f t="shared" si="85"/>
        <v/>
      </c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</row>
    <row r="316" spans="1:37">
      <c r="A316" s="398" t="s">
        <v>1332</v>
      </c>
      <c r="B316" s="415" t="s">
        <v>479</v>
      </c>
      <c r="C316" s="416" t="s">
        <v>2227</v>
      </c>
      <c r="D316" s="416" t="s">
        <v>3009</v>
      </c>
      <c r="E316" s="379" t="s">
        <v>5212</v>
      </c>
      <c r="F316" s="417" t="s">
        <v>5088</v>
      </c>
      <c r="G316" s="376" t="s">
        <v>326</v>
      </c>
      <c r="H316" s="376" t="s">
        <v>3550</v>
      </c>
      <c r="I316" s="417" t="s">
        <v>1333</v>
      </c>
      <c r="J316" s="377" t="s">
        <v>3426</v>
      </c>
      <c r="K316" s="378" t="s">
        <v>3428</v>
      </c>
      <c r="L316" s="401" t="s">
        <v>1311</v>
      </c>
      <c r="M316" s="397"/>
      <c r="N316" s="482">
        <v>75119</v>
      </c>
      <c r="O316" s="482">
        <v>730000</v>
      </c>
      <c r="P316" s="493">
        <v>75000</v>
      </c>
      <c r="Q316" s="482">
        <v>75000</v>
      </c>
      <c r="R316" s="482"/>
      <c r="S316" s="479"/>
      <c r="T316" s="199">
        <f t="shared" si="81"/>
        <v>-119</v>
      </c>
      <c r="U316" s="61">
        <f t="shared" si="82"/>
        <v>-1.5841531436786964E-3</v>
      </c>
      <c r="V316" s="199">
        <f t="shared" si="74"/>
        <v>-655000</v>
      </c>
      <c r="W316" s="61">
        <f t="shared" si="83"/>
        <v>-0.89726027397260277</v>
      </c>
      <c r="X316" s="199">
        <f t="shared" si="84"/>
        <v>0</v>
      </c>
      <c r="Y316" s="61">
        <f t="shared" si="85"/>
        <v>0</v>
      </c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</row>
    <row r="317" spans="1:37" ht="21">
      <c r="A317" s="398" t="s">
        <v>3551</v>
      </c>
      <c r="B317" s="415" t="s">
        <v>479</v>
      </c>
      <c r="C317" s="416" t="s">
        <v>2227</v>
      </c>
      <c r="D317" s="416" t="s">
        <v>3019</v>
      </c>
      <c r="E317" s="379" t="s">
        <v>5213</v>
      </c>
      <c r="F317" s="417" t="s">
        <v>5089</v>
      </c>
      <c r="G317" s="376" t="s">
        <v>334</v>
      </c>
      <c r="H317" s="376" t="s">
        <v>3547</v>
      </c>
      <c r="I317" s="417" t="s">
        <v>486</v>
      </c>
      <c r="J317" s="377" t="s">
        <v>3426</v>
      </c>
      <c r="K317" s="378" t="s">
        <v>3428</v>
      </c>
      <c r="L317" s="401" t="s">
        <v>1311</v>
      </c>
      <c r="M317" s="397"/>
      <c r="N317" s="482">
        <v>0</v>
      </c>
      <c r="O317" s="482">
        <v>0</v>
      </c>
      <c r="P317" s="493">
        <v>0</v>
      </c>
      <c r="Q317" s="482">
        <v>0</v>
      </c>
      <c r="R317" s="482"/>
      <c r="S317" s="479"/>
      <c r="T317" s="199">
        <f t="shared" si="81"/>
        <v>0</v>
      </c>
      <c r="U317" s="61" t="str">
        <f t="shared" si="82"/>
        <v/>
      </c>
      <c r="V317" s="199">
        <f t="shared" si="74"/>
        <v>0</v>
      </c>
      <c r="W317" s="61" t="str">
        <f t="shared" si="83"/>
        <v/>
      </c>
      <c r="X317" s="199">
        <f t="shared" si="84"/>
        <v>0</v>
      </c>
      <c r="Y317" s="61" t="str">
        <f t="shared" si="85"/>
        <v/>
      </c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</row>
    <row r="318" spans="1:37" ht="21">
      <c r="A318" s="407" t="s">
        <v>1334</v>
      </c>
      <c r="B318" s="408" t="s">
        <v>479</v>
      </c>
      <c r="C318" s="409" t="s">
        <v>2229</v>
      </c>
      <c r="D318" s="409" t="s">
        <v>3011</v>
      </c>
      <c r="E318" s="375" t="s">
        <v>1336</v>
      </c>
      <c r="F318" s="375" t="s">
        <v>1335</v>
      </c>
      <c r="G318" s="376"/>
      <c r="H318" s="376"/>
      <c r="I318" s="417"/>
      <c r="J318" s="377"/>
      <c r="K318" s="378"/>
      <c r="L318" s="397"/>
      <c r="M318" s="397"/>
      <c r="N318" s="482">
        <v>0</v>
      </c>
      <c r="O318" s="482">
        <v>0</v>
      </c>
      <c r="P318" s="493">
        <v>0</v>
      </c>
      <c r="Q318" s="482">
        <v>0</v>
      </c>
      <c r="R318" s="482"/>
      <c r="S318" s="479"/>
      <c r="T318" s="199">
        <f t="shared" si="81"/>
        <v>0</v>
      </c>
      <c r="U318" s="61" t="str">
        <f t="shared" si="82"/>
        <v/>
      </c>
      <c r="V318" s="199">
        <f t="shared" si="74"/>
        <v>0</v>
      </c>
      <c r="W318" s="61" t="str">
        <f t="shared" si="83"/>
        <v/>
      </c>
      <c r="X318" s="199">
        <f t="shared" si="84"/>
        <v>0</v>
      </c>
      <c r="Y318" s="61" t="str">
        <f t="shared" si="85"/>
        <v/>
      </c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</row>
    <row r="319" spans="1:37">
      <c r="A319" s="398" t="s">
        <v>1337</v>
      </c>
      <c r="B319" s="415" t="s">
        <v>479</v>
      </c>
      <c r="C319" s="416" t="s">
        <v>2229</v>
      </c>
      <c r="D319" s="416" t="s">
        <v>3009</v>
      </c>
      <c r="E319" s="379" t="s">
        <v>1336</v>
      </c>
      <c r="F319" s="379" t="s">
        <v>1335</v>
      </c>
      <c r="G319" s="376" t="s">
        <v>334</v>
      </c>
      <c r="H319" s="376" t="s">
        <v>3547</v>
      </c>
      <c r="I319" s="417" t="s">
        <v>486</v>
      </c>
      <c r="J319" s="377" t="s">
        <v>3426</v>
      </c>
      <c r="K319" s="378" t="s">
        <v>3428</v>
      </c>
      <c r="L319" s="401" t="s">
        <v>1311</v>
      </c>
      <c r="M319" s="397"/>
      <c r="N319" s="482">
        <v>144431.42000000001</v>
      </c>
      <c r="O319" s="482">
        <v>140000</v>
      </c>
      <c r="P319" s="493">
        <v>168000</v>
      </c>
      <c r="Q319" s="482">
        <v>168000</v>
      </c>
      <c r="R319" s="482"/>
      <c r="S319" s="479"/>
      <c r="T319" s="199">
        <f t="shared" si="81"/>
        <v>23568.579999999987</v>
      </c>
      <c r="U319" s="61">
        <f t="shared" si="82"/>
        <v>0.16318180628564052</v>
      </c>
      <c r="V319" s="199">
        <f t="shared" si="74"/>
        <v>28000</v>
      </c>
      <c r="W319" s="61">
        <f t="shared" si="83"/>
        <v>0.2</v>
      </c>
      <c r="X319" s="199">
        <f t="shared" si="84"/>
        <v>0</v>
      </c>
      <c r="Y319" s="61">
        <f t="shared" si="85"/>
        <v>0</v>
      </c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</row>
    <row r="320" spans="1:37" ht="31.5">
      <c r="A320" s="407" t="s">
        <v>4203</v>
      </c>
      <c r="B320" s="408" t="s">
        <v>479</v>
      </c>
      <c r="C320" s="409" t="s">
        <v>4204</v>
      </c>
      <c r="D320" s="409" t="s">
        <v>3011</v>
      </c>
      <c r="E320" s="375" t="s">
        <v>4205</v>
      </c>
      <c r="F320" s="375" t="s">
        <v>4206</v>
      </c>
      <c r="G320" s="376"/>
      <c r="H320" s="376"/>
      <c r="I320" s="417"/>
      <c r="J320" s="377"/>
      <c r="K320" s="378"/>
      <c r="L320" s="397"/>
      <c r="M320" s="397"/>
      <c r="N320" s="482">
        <v>0</v>
      </c>
      <c r="O320" s="482">
        <v>0</v>
      </c>
      <c r="P320" s="493">
        <v>0</v>
      </c>
      <c r="Q320" s="482">
        <v>0</v>
      </c>
      <c r="R320" s="482"/>
      <c r="S320" s="479"/>
      <c r="T320" s="199">
        <f t="shared" si="81"/>
        <v>0</v>
      </c>
      <c r="U320" s="61" t="str">
        <f t="shared" si="82"/>
        <v/>
      </c>
      <c r="V320" s="199">
        <f t="shared" si="74"/>
        <v>0</v>
      </c>
      <c r="W320" s="61" t="str">
        <f t="shared" si="83"/>
        <v/>
      </c>
      <c r="X320" s="199">
        <f t="shared" si="84"/>
        <v>0</v>
      </c>
      <c r="Y320" s="61" t="str">
        <f t="shared" si="85"/>
        <v/>
      </c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</row>
    <row r="321" spans="1:37" ht="21">
      <c r="A321" s="398" t="s">
        <v>4207</v>
      </c>
      <c r="B321" s="415" t="s">
        <v>479</v>
      </c>
      <c r="C321" s="416" t="s">
        <v>4204</v>
      </c>
      <c r="D321" s="416" t="s">
        <v>3009</v>
      </c>
      <c r="E321" s="379" t="s">
        <v>4205</v>
      </c>
      <c r="F321" s="379" t="s">
        <v>4206</v>
      </c>
      <c r="G321" s="376" t="s">
        <v>330</v>
      </c>
      <c r="H321" s="376" t="s">
        <v>5787</v>
      </c>
      <c r="I321" s="417" t="s">
        <v>5788</v>
      </c>
      <c r="J321" s="377" t="s">
        <v>3426</v>
      </c>
      <c r="K321" s="378" t="s">
        <v>3428</v>
      </c>
      <c r="L321" s="401" t="s">
        <v>1311</v>
      </c>
      <c r="M321" s="397"/>
      <c r="N321" s="482">
        <v>0</v>
      </c>
      <c r="O321" s="482">
        <v>0</v>
      </c>
      <c r="P321" s="493">
        <v>0</v>
      </c>
      <c r="Q321" s="482">
        <v>0</v>
      </c>
      <c r="R321" s="482"/>
      <c r="S321" s="479"/>
      <c r="T321" s="199">
        <f t="shared" si="81"/>
        <v>0</v>
      </c>
      <c r="U321" s="61" t="str">
        <f t="shared" si="82"/>
        <v/>
      </c>
      <c r="V321" s="199">
        <f t="shared" si="74"/>
        <v>0</v>
      </c>
      <c r="W321" s="61" t="str">
        <f t="shared" si="83"/>
        <v/>
      </c>
      <c r="X321" s="199">
        <f t="shared" si="84"/>
        <v>0</v>
      </c>
      <c r="Y321" s="61" t="str">
        <f t="shared" si="85"/>
        <v/>
      </c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</row>
    <row r="322" spans="1:37" ht="21">
      <c r="A322" s="407" t="s">
        <v>1338</v>
      </c>
      <c r="B322" s="408" t="s">
        <v>479</v>
      </c>
      <c r="C322" s="409" t="s">
        <v>3015</v>
      </c>
      <c r="D322" s="409" t="s">
        <v>3011</v>
      </c>
      <c r="E322" s="375" t="s">
        <v>1340</v>
      </c>
      <c r="F322" s="375" t="s">
        <v>1339</v>
      </c>
      <c r="G322" s="376"/>
      <c r="H322" s="376"/>
      <c r="I322" s="417"/>
      <c r="J322" s="377"/>
      <c r="K322" s="378"/>
      <c r="L322" s="397"/>
      <c r="M322" s="397"/>
      <c r="N322" s="482">
        <v>0</v>
      </c>
      <c r="O322" s="482">
        <v>0</v>
      </c>
      <c r="P322" s="493">
        <v>0</v>
      </c>
      <c r="Q322" s="482">
        <v>0</v>
      </c>
      <c r="R322" s="482"/>
      <c r="S322" s="479"/>
      <c r="T322" s="199">
        <f t="shared" si="81"/>
        <v>0</v>
      </c>
      <c r="U322" s="61" t="str">
        <f t="shared" si="82"/>
        <v/>
      </c>
      <c r="V322" s="199">
        <f t="shared" si="74"/>
        <v>0</v>
      </c>
      <c r="W322" s="61" t="str">
        <f t="shared" si="83"/>
        <v/>
      </c>
      <c r="X322" s="199">
        <f t="shared" si="84"/>
        <v>0</v>
      </c>
      <c r="Y322" s="61" t="str">
        <f t="shared" si="85"/>
        <v/>
      </c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</row>
    <row r="323" spans="1:37">
      <c r="A323" s="398" t="s">
        <v>1341</v>
      </c>
      <c r="B323" s="415" t="s">
        <v>479</v>
      </c>
      <c r="C323" s="416" t="s">
        <v>3015</v>
      </c>
      <c r="D323" s="416" t="s">
        <v>3009</v>
      </c>
      <c r="E323" s="379" t="s">
        <v>1340</v>
      </c>
      <c r="F323" s="379" t="s">
        <v>1339</v>
      </c>
      <c r="G323" s="376" t="s">
        <v>334</v>
      </c>
      <c r="H323" s="376" t="s">
        <v>3547</v>
      </c>
      <c r="I323" s="417" t="s">
        <v>486</v>
      </c>
      <c r="J323" s="377" t="s">
        <v>3426</v>
      </c>
      <c r="K323" s="378" t="s">
        <v>3428</v>
      </c>
      <c r="L323" s="401" t="s">
        <v>1311</v>
      </c>
      <c r="M323" s="397"/>
      <c r="N323" s="482">
        <v>50631</v>
      </c>
      <c r="O323" s="482">
        <v>50000</v>
      </c>
      <c r="P323" s="493">
        <v>62000</v>
      </c>
      <c r="Q323" s="482">
        <v>62000</v>
      </c>
      <c r="R323" s="482"/>
      <c r="S323" s="479"/>
      <c r="T323" s="199">
        <f t="shared" si="81"/>
        <v>11369</v>
      </c>
      <c r="U323" s="61">
        <f t="shared" si="82"/>
        <v>0.22454622662005491</v>
      </c>
      <c r="V323" s="199">
        <f t="shared" si="74"/>
        <v>12000</v>
      </c>
      <c r="W323" s="61">
        <f t="shared" si="83"/>
        <v>0.24</v>
      </c>
      <c r="X323" s="199">
        <f t="shared" si="84"/>
        <v>0</v>
      </c>
      <c r="Y323" s="61">
        <f t="shared" si="85"/>
        <v>0</v>
      </c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</row>
    <row r="324" spans="1:37" ht="42">
      <c r="A324" s="407" t="s">
        <v>1342</v>
      </c>
      <c r="B324" s="408" t="s">
        <v>479</v>
      </c>
      <c r="C324" s="409" t="s">
        <v>3016</v>
      </c>
      <c r="D324" s="409" t="s">
        <v>3011</v>
      </c>
      <c r="E324" s="375" t="s">
        <v>4212</v>
      </c>
      <c r="F324" s="375" t="s">
        <v>4213</v>
      </c>
      <c r="G324" s="376"/>
      <c r="H324" s="376"/>
      <c r="I324" s="417"/>
      <c r="J324" s="377"/>
      <c r="K324" s="378"/>
      <c r="L324" s="397"/>
      <c r="M324" s="397"/>
      <c r="N324" s="482">
        <v>0</v>
      </c>
      <c r="O324" s="482">
        <v>0</v>
      </c>
      <c r="P324" s="493">
        <v>0</v>
      </c>
      <c r="Q324" s="482">
        <v>0</v>
      </c>
      <c r="R324" s="482"/>
      <c r="S324" s="479"/>
      <c r="T324" s="199">
        <f t="shared" si="81"/>
        <v>0</v>
      </c>
      <c r="U324" s="61" t="str">
        <f t="shared" si="82"/>
        <v/>
      </c>
      <c r="V324" s="199">
        <f t="shared" si="74"/>
        <v>0</v>
      </c>
      <c r="W324" s="61" t="str">
        <f t="shared" si="83"/>
        <v/>
      </c>
      <c r="X324" s="199">
        <f t="shared" si="84"/>
        <v>0</v>
      </c>
      <c r="Y324" s="61" t="str">
        <f t="shared" si="85"/>
        <v/>
      </c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</row>
    <row r="325" spans="1:37" ht="42">
      <c r="A325" s="398" t="s">
        <v>1343</v>
      </c>
      <c r="B325" s="415" t="s">
        <v>479</v>
      </c>
      <c r="C325" s="416" t="s">
        <v>3016</v>
      </c>
      <c r="D325" s="416" t="s">
        <v>3009</v>
      </c>
      <c r="E325" s="379" t="s">
        <v>4212</v>
      </c>
      <c r="F325" s="379" t="s">
        <v>4213</v>
      </c>
      <c r="G325" s="376" t="s">
        <v>334</v>
      </c>
      <c r="H325" s="376" t="s">
        <v>3547</v>
      </c>
      <c r="I325" s="417" t="s">
        <v>486</v>
      </c>
      <c r="J325" s="377" t="s">
        <v>3426</v>
      </c>
      <c r="K325" s="378" t="s">
        <v>3428</v>
      </c>
      <c r="L325" s="401" t="s">
        <v>1311</v>
      </c>
      <c r="M325" s="397"/>
      <c r="N325" s="482">
        <v>39542.269999999997</v>
      </c>
      <c r="O325" s="482">
        <v>60000</v>
      </c>
      <c r="P325" s="493">
        <v>68000</v>
      </c>
      <c r="Q325" s="482">
        <v>68000</v>
      </c>
      <c r="R325" s="482"/>
      <c r="S325" s="479"/>
      <c r="T325" s="199">
        <f t="shared" si="81"/>
        <v>28457.730000000003</v>
      </c>
      <c r="U325" s="61">
        <f t="shared" si="82"/>
        <v>0.7196787134375443</v>
      </c>
      <c r="V325" s="199">
        <f t="shared" si="74"/>
        <v>8000</v>
      </c>
      <c r="W325" s="61">
        <f t="shared" si="83"/>
        <v>0.13333333333333333</v>
      </c>
      <c r="X325" s="199">
        <f t="shared" si="84"/>
        <v>0</v>
      </c>
      <c r="Y325" s="61">
        <f t="shared" si="85"/>
        <v>0</v>
      </c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</row>
    <row r="326" spans="1:37" ht="21">
      <c r="A326" s="402" t="s">
        <v>1344</v>
      </c>
      <c r="B326" s="403" t="s">
        <v>1345</v>
      </c>
      <c r="C326" s="404" t="s">
        <v>3010</v>
      </c>
      <c r="D326" s="404" t="s">
        <v>3011</v>
      </c>
      <c r="E326" s="370" t="s">
        <v>1347</v>
      </c>
      <c r="F326" s="370" t="s">
        <v>1346</v>
      </c>
      <c r="G326" s="371"/>
      <c r="H326" s="371"/>
      <c r="I326" s="405"/>
      <c r="J326" s="372"/>
      <c r="K326" s="373"/>
      <c r="L326" s="406"/>
      <c r="M326" s="397"/>
      <c r="N326" s="483">
        <v>0</v>
      </c>
      <c r="O326" s="483">
        <v>0</v>
      </c>
      <c r="P326" s="494">
        <v>0</v>
      </c>
      <c r="Q326" s="483">
        <v>0</v>
      </c>
      <c r="R326" s="483"/>
      <c r="S326" s="478"/>
      <c r="T326" s="199">
        <f t="shared" si="81"/>
        <v>0</v>
      </c>
      <c r="U326" s="61" t="str">
        <f t="shared" si="82"/>
        <v/>
      </c>
      <c r="V326" s="199">
        <f t="shared" si="74"/>
        <v>0</v>
      </c>
      <c r="W326" s="61" t="str">
        <f t="shared" si="83"/>
        <v/>
      </c>
      <c r="X326" s="199">
        <f t="shared" si="84"/>
        <v>0</v>
      </c>
      <c r="Y326" s="61" t="str">
        <f t="shared" si="85"/>
        <v/>
      </c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  <c r="AK326" s="55"/>
    </row>
    <row r="327" spans="1:37" ht="21">
      <c r="A327" s="407" t="s">
        <v>1348</v>
      </c>
      <c r="B327" s="408" t="s">
        <v>1345</v>
      </c>
      <c r="C327" s="409" t="s">
        <v>3012</v>
      </c>
      <c r="D327" s="409" t="s">
        <v>3011</v>
      </c>
      <c r="E327" s="375" t="s">
        <v>1350</v>
      </c>
      <c r="F327" s="375" t="s">
        <v>1349</v>
      </c>
      <c r="G327" s="376"/>
      <c r="H327" s="376"/>
      <c r="I327" s="417"/>
      <c r="J327" s="377"/>
      <c r="K327" s="378"/>
      <c r="L327" s="397"/>
      <c r="M327" s="397"/>
      <c r="N327" s="482">
        <v>0</v>
      </c>
      <c r="O327" s="482">
        <v>0</v>
      </c>
      <c r="P327" s="493">
        <v>0</v>
      </c>
      <c r="Q327" s="482">
        <v>0</v>
      </c>
      <c r="R327" s="482"/>
      <c r="S327" s="479"/>
      <c r="T327" s="199">
        <f t="shared" si="81"/>
        <v>0</v>
      </c>
      <c r="U327" s="61" t="str">
        <f t="shared" si="82"/>
        <v/>
      </c>
      <c r="V327" s="199">
        <f t="shared" si="74"/>
        <v>0</v>
      </c>
      <c r="W327" s="61" t="str">
        <f t="shared" si="83"/>
        <v/>
      </c>
      <c r="X327" s="199">
        <f t="shared" si="84"/>
        <v>0</v>
      </c>
      <c r="Y327" s="61" t="str">
        <f t="shared" si="85"/>
        <v/>
      </c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</row>
    <row r="328" spans="1:37">
      <c r="A328" s="398" t="s">
        <v>1351</v>
      </c>
      <c r="B328" s="415" t="s">
        <v>1345</v>
      </c>
      <c r="C328" s="416" t="s">
        <v>3012</v>
      </c>
      <c r="D328" s="416" t="s">
        <v>3009</v>
      </c>
      <c r="E328" s="379" t="s">
        <v>1352</v>
      </c>
      <c r="F328" s="379" t="s">
        <v>5090</v>
      </c>
      <c r="G328" s="376" t="s">
        <v>536</v>
      </c>
      <c r="H328" s="376" t="s">
        <v>3552</v>
      </c>
      <c r="I328" s="417" t="s">
        <v>3553</v>
      </c>
      <c r="J328" s="377" t="s">
        <v>2569</v>
      </c>
      <c r="K328" s="378" t="s">
        <v>1391</v>
      </c>
      <c r="L328" s="401" t="s">
        <v>1353</v>
      </c>
      <c r="M328" s="397"/>
      <c r="N328" s="482">
        <v>1426332.99</v>
      </c>
      <c r="O328" s="482">
        <v>1350000</v>
      </c>
      <c r="P328" s="493">
        <v>1363000</v>
      </c>
      <c r="Q328" s="482">
        <v>2450000</v>
      </c>
      <c r="R328" s="482"/>
      <c r="S328" s="479"/>
      <c r="T328" s="199">
        <f t="shared" si="81"/>
        <v>1023667.01</v>
      </c>
      <c r="U328" s="61">
        <f t="shared" si="82"/>
        <v>0.71769146277686535</v>
      </c>
      <c r="V328" s="199">
        <f t="shared" ref="V328:V391" si="86">IF(O328="","",Q328-O328)</f>
        <v>1100000</v>
      </c>
      <c r="W328" s="61">
        <f t="shared" si="83"/>
        <v>0.81481481481481477</v>
      </c>
      <c r="X328" s="199">
        <f t="shared" si="84"/>
        <v>1087000</v>
      </c>
      <c r="Y328" s="61">
        <f t="shared" si="85"/>
        <v>0.79750550256786501</v>
      </c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</row>
    <row r="329" spans="1:37">
      <c r="A329" s="398" t="s">
        <v>1354</v>
      </c>
      <c r="B329" s="415" t="s">
        <v>1345</v>
      </c>
      <c r="C329" s="416" t="s">
        <v>3012</v>
      </c>
      <c r="D329" s="416" t="s">
        <v>3019</v>
      </c>
      <c r="E329" s="379" t="s">
        <v>2011</v>
      </c>
      <c r="F329" s="379" t="s">
        <v>5091</v>
      </c>
      <c r="G329" s="376" t="s">
        <v>536</v>
      </c>
      <c r="H329" s="376" t="s">
        <v>3552</v>
      </c>
      <c r="I329" s="417" t="s">
        <v>3553</v>
      </c>
      <c r="J329" s="377" t="s">
        <v>2569</v>
      </c>
      <c r="K329" s="378" t="s">
        <v>1391</v>
      </c>
      <c r="L329" s="401" t="s">
        <v>1353</v>
      </c>
      <c r="M329" s="397"/>
      <c r="N329" s="482">
        <v>2162547.16</v>
      </c>
      <c r="O329" s="482">
        <v>2173000</v>
      </c>
      <c r="P329" s="493">
        <v>2250000</v>
      </c>
      <c r="Q329" s="482">
        <v>2882000</v>
      </c>
      <c r="R329" s="482"/>
      <c r="S329" s="479"/>
      <c r="T329" s="199">
        <f t="shared" si="81"/>
        <v>719452.83999999985</v>
      </c>
      <c r="U329" s="61">
        <f t="shared" si="82"/>
        <v>0.33268769962917238</v>
      </c>
      <c r="V329" s="199">
        <f t="shared" si="86"/>
        <v>709000</v>
      </c>
      <c r="W329" s="61">
        <f t="shared" si="83"/>
        <v>0.32627703635526922</v>
      </c>
      <c r="X329" s="199">
        <f t="shared" si="84"/>
        <v>632000</v>
      </c>
      <c r="Y329" s="61">
        <f t="shared" si="85"/>
        <v>0.28088888888888891</v>
      </c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</row>
    <row r="330" spans="1:37" ht="21">
      <c r="A330" s="407" t="s">
        <v>2012</v>
      </c>
      <c r="B330" s="408" t="s">
        <v>1345</v>
      </c>
      <c r="C330" s="409" t="s">
        <v>3013</v>
      </c>
      <c r="D330" s="409" t="s">
        <v>3011</v>
      </c>
      <c r="E330" s="375" t="s">
        <v>2014</v>
      </c>
      <c r="F330" s="375" t="s">
        <v>2013</v>
      </c>
      <c r="G330" s="376"/>
      <c r="H330" s="376"/>
      <c r="I330" s="417"/>
      <c r="J330" s="377"/>
      <c r="K330" s="378"/>
      <c r="L330" s="397"/>
      <c r="M330" s="397"/>
      <c r="N330" s="482">
        <v>0</v>
      </c>
      <c r="O330" s="482">
        <v>0</v>
      </c>
      <c r="P330" s="493">
        <v>0</v>
      </c>
      <c r="Q330" s="482">
        <v>0</v>
      </c>
      <c r="R330" s="482"/>
      <c r="S330" s="479"/>
      <c r="T330" s="199">
        <f t="shared" si="81"/>
        <v>0</v>
      </c>
      <c r="U330" s="61" t="str">
        <f t="shared" si="82"/>
        <v/>
      </c>
      <c r="V330" s="199">
        <f t="shared" si="86"/>
        <v>0</v>
      </c>
      <c r="W330" s="61" t="str">
        <f t="shared" si="83"/>
        <v/>
      </c>
      <c r="X330" s="199">
        <f t="shared" si="84"/>
        <v>0</v>
      </c>
      <c r="Y330" s="61" t="str">
        <f t="shared" si="85"/>
        <v/>
      </c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</row>
    <row r="331" spans="1:37" ht="21">
      <c r="A331" s="398" t="s">
        <v>2015</v>
      </c>
      <c r="B331" s="415" t="s">
        <v>1345</v>
      </c>
      <c r="C331" s="416" t="s">
        <v>3013</v>
      </c>
      <c r="D331" s="416" t="s">
        <v>3009</v>
      </c>
      <c r="E331" s="379" t="s">
        <v>2014</v>
      </c>
      <c r="F331" s="379" t="s">
        <v>2013</v>
      </c>
      <c r="G331" s="376" t="s">
        <v>540</v>
      </c>
      <c r="H331" s="376" t="s">
        <v>2016</v>
      </c>
      <c r="I331" s="417" t="s">
        <v>2017</v>
      </c>
      <c r="J331" s="377" t="s">
        <v>2569</v>
      </c>
      <c r="K331" s="378" t="s">
        <v>1391</v>
      </c>
      <c r="L331" s="401" t="s">
        <v>1353</v>
      </c>
      <c r="M331" s="397"/>
      <c r="N331" s="482">
        <v>4518249.9499999993</v>
      </c>
      <c r="O331" s="482">
        <v>3700000</v>
      </c>
      <c r="P331" s="493">
        <v>5703000</v>
      </c>
      <c r="Q331" s="482">
        <v>5759000</v>
      </c>
      <c r="R331" s="482"/>
      <c r="S331" s="479"/>
      <c r="T331" s="199">
        <f t="shared" si="81"/>
        <v>1240750.0500000007</v>
      </c>
      <c r="U331" s="61">
        <f t="shared" si="82"/>
        <v>0.2746085461695188</v>
      </c>
      <c r="V331" s="199">
        <f t="shared" si="86"/>
        <v>2059000</v>
      </c>
      <c r="W331" s="61">
        <f t="shared" si="83"/>
        <v>0.55648648648648646</v>
      </c>
      <c r="X331" s="199">
        <f t="shared" si="84"/>
        <v>56000</v>
      </c>
      <c r="Y331" s="61">
        <f t="shared" si="85"/>
        <v>9.819393301770998E-3</v>
      </c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</row>
    <row r="332" spans="1:37" ht="21">
      <c r="A332" s="407" t="s">
        <v>2018</v>
      </c>
      <c r="B332" s="408" t="s">
        <v>1345</v>
      </c>
      <c r="C332" s="409" t="s">
        <v>3015</v>
      </c>
      <c r="D332" s="409" t="s">
        <v>3011</v>
      </c>
      <c r="E332" s="375" t="s">
        <v>2020</v>
      </c>
      <c r="F332" s="375" t="s">
        <v>2019</v>
      </c>
      <c r="G332" s="376"/>
      <c r="H332" s="376"/>
      <c r="I332" s="417"/>
      <c r="J332" s="377"/>
      <c r="K332" s="378"/>
      <c r="L332" s="397"/>
      <c r="M332" s="397"/>
      <c r="N332" s="482">
        <v>0</v>
      </c>
      <c r="O332" s="482">
        <v>0</v>
      </c>
      <c r="P332" s="493">
        <v>0</v>
      </c>
      <c r="Q332" s="482">
        <v>0</v>
      </c>
      <c r="R332" s="482"/>
      <c r="S332" s="479"/>
      <c r="T332" s="199">
        <f t="shared" si="81"/>
        <v>0</v>
      </c>
      <c r="U332" s="61" t="str">
        <f t="shared" si="82"/>
        <v/>
      </c>
      <c r="V332" s="199">
        <f t="shared" si="86"/>
        <v>0</v>
      </c>
      <c r="W332" s="61" t="str">
        <f t="shared" si="83"/>
        <v/>
      </c>
      <c r="X332" s="199">
        <f t="shared" si="84"/>
        <v>0</v>
      </c>
      <c r="Y332" s="61" t="str">
        <f t="shared" si="85"/>
        <v/>
      </c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</row>
    <row r="333" spans="1:37">
      <c r="A333" s="398" t="s">
        <v>2021</v>
      </c>
      <c r="B333" s="415" t="s">
        <v>1345</v>
      </c>
      <c r="C333" s="416" t="s">
        <v>3015</v>
      </c>
      <c r="D333" s="416" t="s">
        <v>3009</v>
      </c>
      <c r="E333" s="379" t="s">
        <v>2023</v>
      </c>
      <c r="F333" s="379" t="s">
        <v>2022</v>
      </c>
      <c r="G333" s="376" t="s">
        <v>542</v>
      </c>
      <c r="H333" s="376" t="s">
        <v>3554</v>
      </c>
      <c r="I333" s="417" t="s">
        <v>2024</v>
      </c>
      <c r="J333" s="377" t="s">
        <v>2569</v>
      </c>
      <c r="K333" s="378" t="s">
        <v>1391</v>
      </c>
      <c r="L333" s="401" t="s">
        <v>1353</v>
      </c>
      <c r="M333" s="397"/>
      <c r="N333" s="482">
        <v>273656.77999999997</v>
      </c>
      <c r="O333" s="482">
        <v>350000</v>
      </c>
      <c r="P333" s="493">
        <v>367000</v>
      </c>
      <c r="Q333" s="482">
        <v>333000</v>
      </c>
      <c r="R333" s="482"/>
      <c r="S333" s="479"/>
      <c r="T333" s="199">
        <f t="shared" si="81"/>
        <v>59343.22000000003</v>
      </c>
      <c r="U333" s="61">
        <f t="shared" si="82"/>
        <v>0.21685273063579874</v>
      </c>
      <c r="V333" s="199">
        <f t="shared" si="86"/>
        <v>-17000</v>
      </c>
      <c r="W333" s="61">
        <f t="shared" si="83"/>
        <v>-4.8571428571428571E-2</v>
      </c>
      <c r="X333" s="199">
        <f t="shared" si="84"/>
        <v>-34000</v>
      </c>
      <c r="Y333" s="61">
        <f t="shared" si="85"/>
        <v>-9.264305177111716E-2</v>
      </c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</row>
    <row r="334" spans="1:37" ht="21">
      <c r="A334" s="398" t="s">
        <v>2025</v>
      </c>
      <c r="B334" s="415" t="s">
        <v>1345</v>
      </c>
      <c r="C334" s="416" t="s">
        <v>3015</v>
      </c>
      <c r="D334" s="416" t="s">
        <v>2006</v>
      </c>
      <c r="E334" s="379" t="s">
        <v>2027</v>
      </c>
      <c r="F334" s="379" t="s">
        <v>2026</v>
      </c>
      <c r="G334" s="376" t="s">
        <v>542</v>
      </c>
      <c r="H334" s="376" t="s">
        <v>3554</v>
      </c>
      <c r="I334" s="417" t="s">
        <v>2024</v>
      </c>
      <c r="J334" s="377" t="s">
        <v>2569</v>
      </c>
      <c r="K334" s="378" t="s">
        <v>1391</v>
      </c>
      <c r="L334" s="401" t="s">
        <v>1353</v>
      </c>
      <c r="M334" s="397"/>
      <c r="N334" s="482">
        <v>723248.11</v>
      </c>
      <c r="O334" s="482">
        <v>600000</v>
      </c>
      <c r="P334" s="493">
        <v>858000</v>
      </c>
      <c r="Q334" s="482">
        <v>759000</v>
      </c>
      <c r="R334" s="482"/>
      <c r="S334" s="479"/>
      <c r="T334" s="199">
        <f t="shared" si="81"/>
        <v>35751.890000000014</v>
      </c>
      <c r="U334" s="61">
        <f t="shared" si="82"/>
        <v>4.9432400175923048E-2</v>
      </c>
      <c r="V334" s="199">
        <f t="shared" si="86"/>
        <v>159000</v>
      </c>
      <c r="W334" s="61">
        <f t="shared" si="83"/>
        <v>0.26500000000000001</v>
      </c>
      <c r="X334" s="199">
        <f t="shared" si="84"/>
        <v>-99000</v>
      </c>
      <c r="Y334" s="61">
        <f t="shared" si="85"/>
        <v>-0.11538461538461539</v>
      </c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</row>
    <row r="335" spans="1:37" ht="21">
      <c r="A335" s="407" t="s">
        <v>2028</v>
      </c>
      <c r="B335" s="408" t="s">
        <v>1345</v>
      </c>
      <c r="C335" s="409" t="s">
        <v>3016</v>
      </c>
      <c r="D335" s="409" t="s">
        <v>3011</v>
      </c>
      <c r="E335" s="375" t="s">
        <v>4208</v>
      </c>
      <c r="F335" s="375" t="s">
        <v>4209</v>
      </c>
      <c r="G335" s="376"/>
      <c r="H335" s="376"/>
      <c r="I335" s="417"/>
      <c r="J335" s="377"/>
      <c r="K335" s="378"/>
      <c r="L335" s="397"/>
      <c r="M335" s="397"/>
      <c r="N335" s="482">
        <v>0</v>
      </c>
      <c r="O335" s="482">
        <v>0</v>
      </c>
      <c r="P335" s="493">
        <v>0</v>
      </c>
      <c r="Q335" s="482">
        <v>0</v>
      </c>
      <c r="R335" s="482"/>
      <c r="S335" s="479"/>
      <c r="T335" s="199">
        <f t="shared" si="81"/>
        <v>0</v>
      </c>
      <c r="U335" s="61" t="str">
        <f t="shared" si="82"/>
        <v/>
      </c>
      <c r="V335" s="199">
        <f t="shared" si="86"/>
        <v>0</v>
      </c>
      <c r="W335" s="61" t="str">
        <f t="shared" si="83"/>
        <v/>
      </c>
      <c r="X335" s="199">
        <f t="shared" si="84"/>
        <v>0</v>
      </c>
      <c r="Y335" s="61" t="str">
        <f t="shared" si="85"/>
        <v/>
      </c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</row>
    <row r="336" spans="1:37">
      <c r="A336" s="398" t="s">
        <v>2030</v>
      </c>
      <c r="B336" s="415" t="s">
        <v>1345</v>
      </c>
      <c r="C336" s="416" t="s">
        <v>3016</v>
      </c>
      <c r="D336" s="416" t="s">
        <v>3009</v>
      </c>
      <c r="E336" s="379" t="s">
        <v>2031</v>
      </c>
      <c r="F336" s="379" t="s">
        <v>2029</v>
      </c>
      <c r="G336" s="376" t="s">
        <v>542</v>
      </c>
      <c r="H336" s="376" t="s">
        <v>3554</v>
      </c>
      <c r="I336" s="417" t="s">
        <v>2024</v>
      </c>
      <c r="J336" s="377" t="s">
        <v>2569</v>
      </c>
      <c r="K336" s="378" t="s">
        <v>1391</v>
      </c>
      <c r="L336" s="401" t="s">
        <v>1353</v>
      </c>
      <c r="M336" s="397"/>
      <c r="N336" s="482">
        <v>26703.7</v>
      </c>
      <c r="O336" s="482">
        <v>15000</v>
      </c>
      <c r="P336" s="493">
        <v>0</v>
      </c>
      <c r="Q336" s="482">
        <v>0</v>
      </c>
      <c r="R336" s="482"/>
      <c r="S336" s="479"/>
      <c r="T336" s="199">
        <f t="shared" si="81"/>
        <v>-26703.7</v>
      </c>
      <c r="U336" s="61">
        <f t="shared" si="82"/>
        <v>-1</v>
      </c>
      <c r="V336" s="199">
        <f t="shared" si="86"/>
        <v>-15000</v>
      </c>
      <c r="W336" s="61">
        <f t="shared" si="83"/>
        <v>-1</v>
      </c>
      <c r="X336" s="199">
        <f t="shared" si="84"/>
        <v>0</v>
      </c>
      <c r="Y336" s="61" t="str">
        <f t="shared" si="85"/>
        <v/>
      </c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</row>
    <row r="337" spans="1:37">
      <c r="A337" s="398" t="s">
        <v>2032</v>
      </c>
      <c r="B337" s="415" t="s">
        <v>1345</v>
      </c>
      <c r="C337" s="416" t="s">
        <v>3016</v>
      </c>
      <c r="D337" s="416" t="s">
        <v>3019</v>
      </c>
      <c r="E337" s="379" t="s">
        <v>2034</v>
      </c>
      <c r="F337" s="379" t="s">
        <v>2033</v>
      </c>
      <c r="G337" s="376" t="s">
        <v>542</v>
      </c>
      <c r="H337" s="376" t="s">
        <v>3554</v>
      </c>
      <c r="I337" s="417" t="s">
        <v>2024</v>
      </c>
      <c r="J337" s="377" t="s">
        <v>2569</v>
      </c>
      <c r="K337" s="378" t="s">
        <v>1391</v>
      </c>
      <c r="L337" s="401" t="s">
        <v>1353</v>
      </c>
      <c r="M337" s="397"/>
      <c r="N337" s="482">
        <v>23302</v>
      </c>
      <c r="O337" s="482">
        <v>0</v>
      </c>
      <c r="P337" s="493">
        <v>98000</v>
      </c>
      <c r="Q337" s="482">
        <v>27000</v>
      </c>
      <c r="R337" s="482"/>
      <c r="S337" s="479"/>
      <c r="T337" s="199">
        <f t="shared" si="81"/>
        <v>3698</v>
      </c>
      <c r="U337" s="61">
        <f t="shared" si="82"/>
        <v>0.15869882413526737</v>
      </c>
      <c r="V337" s="199">
        <f t="shared" si="86"/>
        <v>27000</v>
      </c>
      <c r="W337" s="61" t="str">
        <f t="shared" si="83"/>
        <v/>
      </c>
      <c r="X337" s="199">
        <f t="shared" si="84"/>
        <v>-71000</v>
      </c>
      <c r="Y337" s="61">
        <f t="shared" si="85"/>
        <v>-0.72448979591836737</v>
      </c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</row>
    <row r="338" spans="1:37" ht="21">
      <c r="A338" s="407" t="s">
        <v>2035</v>
      </c>
      <c r="B338" s="408" t="s">
        <v>1345</v>
      </c>
      <c r="C338" s="409" t="s">
        <v>3017</v>
      </c>
      <c r="D338" s="409" t="s">
        <v>3011</v>
      </c>
      <c r="E338" s="375" t="s">
        <v>2037</v>
      </c>
      <c r="F338" s="375" t="s">
        <v>2036</v>
      </c>
      <c r="G338" s="376"/>
      <c r="H338" s="376"/>
      <c r="I338" s="417"/>
      <c r="J338" s="377"/>
      <c r="K338" s="378"/>
      <c r="L338" s="397"/>
      <c r="M338" s="397"/>
      <c r="N338" s="482">
        <v>0</v>
      </c>
      <c r="O338" s="482">
        <v>0</v>
      </c>
      <c r="P338" s="493">
        <v>0</v>
      </c>
      <c r="Q338" s="482">
        <v>0</v>
      </c>
      <c r="R338" s="482"/>
      <c r="S338" s="479"/>
      <c r="T338" s="199">
        <f t="shared" si="81"/>
        <v>0</v>
      </c>
      <c r="U338" s="61" t="str">
        <f t="shared" si="82"/>
        <v/>
      </c>
      <c r="V338" s="199">
        <f t="shared" si="86"/>
        <v>0</v>
      </c>
      <c r="W338" s="61" t="str">
        <f t="shared" si="83"/>
        <v/>
      </c>
      <c r="X338" s="199">
        <f t="shared" si="84"/>
        <v>0</v>
      </c>
      <c r="Y338" s="61" t="str">
        <f t="shared" si="85"/>
        <v/>
      </c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</row>
    <row r="339" spans="1:37" ht="21">
      <c r="A339" s="398" t="s">
        <v>2038</v>
      </c>
      <c r="B339" s="415" t="s">
        <v>1345</v>
      </c>
      <c r="C339" s="416" t="s">
        <v>3017</v>
      </c>
      <c r="D339" s="416" t="s">
        <v>3009</v>
      </c>
      <c r="E339" s="379" t="s">
        <v>2040</v>
      </c>
      <c r="F339" s="379" t="s">
        <v>2039</v>
      </c>
      <c r="G339" s="376" t="s">
        <v>546</v>
      </c>
      <c r="H339" s="376" t="s">
        <v>3555</v>
      </c>
      <c r="I339" s="417" t="s">
        <v>2041</v>
      </c>
      <c r="J339" s="377" t="s">
        <v>2569</v>
      </c>
      <c r="K339" s="378" t="s">
        <v>1391</v>
      </c>
      <c r="L339" s="401" t="s">
        <v>1353</v>
      </c>
      <c r="M339" s="397"/>
      <c r="N339" s="482">
        <v>0</v>
      </c>
      <c r="O339" s="482">
        <v>0</v>
      </c>
      <c r="P339" s="493">
        <v>0</v>
      </c>
      <c r="Q339" s="482">
        <v>0</v>
      </c>
      <c r="R339" s="482"/>
      <c r="S339" s="479"/>
      <c r="T339" s="199">
        <f t="shared" ref="T339:T340" si="87">IF(N339="","",Q339-N339)</f>
        <v>0</v>
      </c>
      <c r="U339" s="61" t="str">
        <f t="shared" ref="U339:U340" si="88">IF(N339=0,"",T339/N339)</f>
        <v/>
      </c>
      <c r="V339" s="199">
        <f t="shared" si="86"/>
        <v>0</v>
      </c>
      <c r="W339" s="61" t="str">
        <f t="shared" ref="W339:W340" si="89">IF(O339=0,"",V339/O339)</f>
        <v/>
      </c>
      <c r="X339" s="199">
        <f t="shared" ref="X339:X340" si="90">IF(P339="","",Q339-P339)</f>
        <v>0</v>
      </c>
      <c r="Y339" s="61" t="str">
        <f t="shared" ref="Y339:Y340" si="91">IF(P339=0,"",X339/P339)</f>
        <v/>
      </c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</row>
    <row r="340" spans="1:37" ht="21">
      <c r="A340" s="398" t="s">
        <v>2042</v>
      </c>
      <c r="B340" s="415" t="s">
        <v>1345</v>
      </c>
      <c r="C340" s="416" t="s">
        <v>3017</v>
      </c>
      <c r="D340" s="416" t="s">
        <v>3019</v>
      </c>
      <c r="E340" s="379" t="s">
        <v>2547</v>
      </c>
      <c r="F340" s="379" t="s">
        <v>2043</v>
      </c>
      <c r="G340" s="376" t="s">
        <v>548</v>
      </c>
      <c r="H340" s="376" t="s">
        <v>3556</v>
      </c>
      <c r="I340" s="417" t="s">
        <v>2548</v>
      </c>
      <c r="J340" s="377" t="s">
        <v>2569</v>
      </c>
      <c r="K340" s="378" t="s">
        <v>1391</v>
      </c>
      <c r="L340" s="401" t="s">
        <v>1353</v>
      </c>
      <c r="M340" s="397"/>
      <c r="N340" s="482">
        <v>0</v>
      </c>
      <c r="O340" s="482">
        <v>0</v>
      </c>
      <c r="P340" s="493">
        <v>0</v>
      </c>
      <c r="Q340" s="482">
        <v>0</v>
      </c>
      <c r="R340" s="482"/>
      <c r="S340" s="479"/>
      <c r="T340" s="199">
        <f t="shared" si="87"/>
        <v>0</v>
      </c>
      <c r="U340" s="61" t="str">
        <f t="shared" si="88"/>
        <v/>
      </c>
      <c r="V340" s="199">
        <f t="shared" si="86"/>
        <v>0</v>
      </c>
      <c r="W340" s="61" t="str">
        <f t="shared" si="89"/>
        <v/>
      </c>
      <c r="X340" s="199">
        <f t="shared" si="90"/>
        <v>0</v>
      </c>
      <c r="Y340" s="61" t="str">
        <f t="shared" si="91"/>
        <v/>
      </c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</row>
    <row r="341" spans="1:37">
      <c r="A341" s="398" t="s">
        <v>2549</v>
      </c>
      <c r="B341" s="415" t="s">
        <v>1345</v>
      </c>
      <c r="C341" s="416" t="s">
        <v>3017</v>
      </c>
      <c r="D341" s="416" t="s">
        <v>2485</v>
      </c>
      <c r="E341" s="379" t="s">
        <v>2551</v>
      </c>
      <c r="F341" s="379" t="s">
        <v>2550</v>
      </c>
      <c r="G341" s="376" t="s">
        <v>548</v>
      </c>
      <c r="H341" s="376" t="s">
        <v>3556</v>
      </c>
      <c r="I341" s="417" t="s">
        <v>2548</v>
      </c>
      <c r="J341" s="377" t="s">
        <v>2569</v>
      </c>
      <c r="K341" s="378" t="s">
        <v>1391</v>
      </c>
      <c r="L341" s="401" t="s">
        <v>1353</v>
      </c>
      <c r="M341" s="397"/>
      <c r="N341" s="482">
        <v>0</v>
      </c>
      <c r="O341" s="482">
        <v>0</v>
      </c>
      <c r="P341" s="493">
        <v>0</v>
      </c>
      <c r="Q341" s="482">
        <v>0</v>
      </c>
      <c r="R341" s="482"/>
      <c r="S341" s="479"/>
      <c r="T341" s="199">
        <f t="shared" si="81"/>
        <v>0</v>
      </c>
      <c r="U341" s="61" t="str">
        <f t="shared" si="82"/>
        <v/>
      </c>
      <c r="V341" s="199">
        <f t="shared" si="86"/>
        <v>0</v>
      </c>
      <c r="W341" s="61" t="str">
        <f t="shared" si="83"/>
        <v/>
      </c>
      <c r="X341" s="199">
        <f t="shared" si="84"/>
        <v>0</v>
      </c>
      <c r="Y341" s="61" t="str">
        <f t="shared" si="85"/>
        <v/>
      </c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</row>
    <row r="342" spans="1:37">
      <c r="A342" s="398" t="s">
        <v>2552</v>
      </c>
      <c r="B342" s="415" t="s">
        <v>1345</v>
      </c>
      <c r="C342" s="416" t="s">
        <v>3017</v>
      </c>
      <c r="D342" s="416" t="s">
        <v>1321</v>
      </c>
      <c r="E342" s="379" t="s">
        <v>2554</v>
      </c>
      <c r="F342" s="379" t="s">
        <v>2553</v>
      </c>
      <c r="G342" s="376" t="s">
        <v>548</v>
      </c>
      <c r="H342" s="376" t="s">
        <v>3556</v>
      </c>
      <c r="I342" s="417" t="s">
        <v>2548</v>
      </c>
      <c r="J342" s="377" t="s">
        <v>2569</v>
      </c>
      <c r="K342" s="378" t="s">
        <v>1391</v>
      </c>
      <c r="L342" s="401" t="s">
        <v>1353</v>
      </c>
      <c r="M342" s="397"/>
      <c r="N342" s="482">
        <v>0</v>
      </c>
      <c r="O342" s="482">
        <v>0</v>
      </c>
      <c r="P342" s="493">
        <v>0</v>
      </c>
      <c r="Q342" s="482">
        <v>0</v>
      </c>
      <c r="R342" s="482"/>
      <c r="S342" s="479"/>
      <c r="T342" s="199">
        <f t="shared" si="81"/>
        <v>0</v>
      </c>
      <c r="U342" s="61" t="str">
        <f t="shared" si="82"/>
        <v/>
      </c>
      <c r="V342" s="199">
        <f t="shared" si="86"/>
        <v>0</v>
      </c>
      <c r="W342" s="61" t="str">
        <f t="shared" si="83"/>
        <v/>
      </c>
      <c r="X342" s="199">
        <f t="shared" si="84"/>
        <v>0</v>
      </c>
      <c r="Y342" s="61" t="str">
        <f t="shared" si="85"/>
        <v/>
      </c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</row>
    <row r="343" spans="1:37" ht="21">
      <c r="A343" s="407" t="s">
        <v>4774</v>
      </c>
      <c r="B343" s="408" t="s">
        <v>1345</v>
      </c>
      <c r="C343" s="409" t="s">
        <v>3020</v>
      </c>
      <c r="D343" s="409" t="s">
        <v>3011</v>
      </c>
      <c r="E343" s="375" t="s">
        <v>4775</v>
      </c>
      <c r="F343" s="375" t="s">
        <v>4776</v>
      </c>
      <c r="G343" s="376"/>
      <c r="H343" s="376"/>
      <c r="I343" s="417"/>
      <c r="J343" s="377"/>
      <c r="K343" s="374"/>
      <c r="L343" s="399" t="s">
        <v>1353</v>
      </c>
      <c r="M343" s="397"/>
      <c r="N343" s="482">
        <v>0</v>
      </c>
      <c r="O343" s="482">
        <v>0</v>
      </c>
      <c r="P343" s="493">
        <v>0</v>
      </c>
      <c r="Q343" s="482">
        <v>0</v>
      </c>
      <c r="R343" s="482"/>
      <c r="S343" s="479"/>
      <c r="T343" s="199">
        <f t="shared" si="81"/>
        <v>0</v>
      </c>
      <c r="U343" s="61" t="str">
        <f t="shared" si="82"/>
        <v/>
      </c>
      <c r="V343" s="199">
        <f t="shared" si="86"/>
        <v>0</v>
      </c>
      <c r="W343" s="61" t="str">
        <f t="shared" si="83"/>
        <v/>
      </c>
      <c r="X343" s="199">
        <f t="shared" si="84"/>
        <v>0</v>
      </c>
      <c r="Y343" s="61" t="str">
        <f t="shared" si="85"/>
        <v/>
      </c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</row>
    <row r="344" spans="1:37">
      <c r="A344" s="398" t="s">
        <v>4777</v>
      </c>
      <c r="B344" s="415" t="s">
        <v>1345</v>
      </c>
      <c r="C344" s="416" t="s">
        <v>3020</v>
      </c>
      <c r="D344" s="416" t="s">
        <v>3009</v>
      </c>
      <c r="E344" s="379" t="s">
        <v>4775</v>
      </c>
      <c r="F344" s="379" t="s">
        <v>4776</v>
      </c>
      <c r="G344" s="376" t="s">
        <v>4601</v>
      </c>
      <c r="H344" s="376" t="s">
        <v>4778</v>
      </c>
      <c r="I344" s="417" t="s">
        <v>4779</v>
      </c>
      <c r="J344" s="377" t="s">
        <v>2569</v>
      </c>
      <c r="K344" s="374" t="s">
        <v>1391</v>
      </c>
      <c r="L344" s="399" t="s">
        <v>1353</v>
      </c>
      <c r="M344" s="397"/>
      <c r="N344" s="482">
        <v>0</v>
      </c>
      <c r="O344" s="482">
        <v>0</v>
      </c>
      <c r="P344" s="493">
        <v>0</v>
      </c>
      <c r="Q344" s="482">
        <v>0</v>
      </c>
      <c r="R344" s="482"/>
      <c r="S344" s="479"/>
      <c r="T344" s="199">
        <f t="shared" si="81"/>
        <v>0</v>
      </c>
      <c r="U344" s="61" t="str">
        <f t="shared" si="82"/>
        <v/>
      </c>
      <c r="V344" s="199">
        <f t="shared" si="86"/>
        <v>0</v>
      </c>
      <c r="W344" s="61" t="str">
        <f t="shared" si="83"/>
        <v/>
      </c>
      <c r="X344" s="199">
        <f t="shared" si="84"/>
        <v>0</v>
      </c>
      <c r="Y344" s="61" t="str">
        <f t="shared" si="85"/>
        <v/>
      </c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</row>
    <row r="345" spans="1:37" ht="21">
      <c r="A345" s="407" t="s">
        <v>2555</v>
      </c>
      <c r="B345" s="408" t="s">
        <v>1345</v>
      </c>
      <c r="C345" s="409" t="s">
        <v>2008</v>
      </c>
      <c r="D345" s="409" t="s">
        <v>3011</v>
      </c>
      <c r="E345" s="375" t="s">
        <v>2557</v>
      </c>
      <c r="F345" s="375" t="s">
        <v>2556</v>
      </c>
      <c r="G345" s="376"/>
      <c r="H345" s="376"/>
      <c r="I345" s="417"/>
      <c r="J345" s="377"/>
      <c r="K345" s="378"/>
      <c r="L345" s="397"/>
      <c r="M345" s="397"/>
      <c r="N345" s="482">
        <v>0</v>
      </c>
      <c r="O345" s="482">
        <v>0</v>
      </c>
      <c r="P345" s="493">
        <v>0</v>
      </c>
      <c r="Q345" s="482">
        <v>0</v>
      </c>
      <c r="R345" s="482"/>
      <c r="S345" s="479"/>
      <c r="T345" s="199">
        <f t="shared" si="81"/>
        <v>0</v>
      </c>
      <c r="U345" s="61" t="str">
        <f t="shared" si="82"/>
        <v/>
      </c>
      <c r="V345" s="199">
        <f t="shared" si="86"/>
        <v>0</v>
      </c>
      <c r="W345" s="61" t="str">
        <f t="shared" si="83"/>
        <v/>
      </c>
      <c r="X345" s="199">
        <f t="shared" si="84"/>
        <v>0</v>
      </c>
      <c r="Y345" s="61" t="str">
        <f t="shared" si="85"/>
        <v/>
      </c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</row>
    <row r="346" spans="1:37" ht="21">
      <c r="A346" s="398" t="s">
        <v>2558</v>
      </c>
      <c r="B346" s="415" t="s">
        <v>1345</v>
      </c>
      <c r="C346" s="416" t="s">
        <v>2008</v>
      </c>
      <c r="D346" s="416" t="s">
        <v>3009</v>
      </c>
      <c r="E346" s="379" t="s">
        <v>2557</v>
      </c>
      <c r="F346" s="379" t="s">
        <v>2556</v>
      </c>
      <c r="G346" s="376" t="s">
        <v>542</v>
      </c>
      <c r="H346" s="376" t="s">
        <v>3554</v>
      </c>
      <c r="I346" s="417" t="s">
        <v>2024</v>
      </c>
      <c r="J346" s="377" t="s">
        <v>2569</v>
      </c>
      <c r="K346" s="378" t="s">
        <v>1391</v>
      </c>
      <c r="L346" s="401" t="s">
        <v>1353</v>
      </c>
      <c r="M346" s="397"/>
      <c r="N346" s="482">
        <v>2178363.9699999997</v>
      </c>
      <c r="O346" s="482">
        <v>2133000</v>
      </c>
      <c r="P346" s="493">
        <v>1642000</v>
      </c>
      <c r="Q346" s="482">
        <v>2088000</v>
      </c>
      <c r="R346" s="482"/>
      <c r="S346" s="479"/>
      <c r="T346" s="199">
        <f t="shared" si="81"/>
        <v>-90363.969999999739</v>
      </c>
      <c r="U346" s="61">
        <f t="shared" si="82"/>
        <v>-4.1482493855239326E-2</v>
      </c>
      <c r="V346" s="199">
        <f t="shared" si="86"/>
        <v>-45000</v>
      </c>
      <c r="W346" s="61">
        <f t="shared" si="83"/>
        <v>-2.1097046413502109E-2</v>
      </c>
      <c r="X346" s="199">
        <f t="shared" si="84"/>
        <v>446000</v>
      </c>
      <c r="Y346" s="61">
        <f t="shared" si="85"/>
        <v>0.27161997563946405</v>
      </c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  <c r="AK346" s="55"/>
    </row>
    <row r="347" spans="1:37" ht="21">
      <c r="A347" s="402" t="s">
        <v>2559</v>
      </c>
      <c r="B347" s="403" t="s">
        <v>2560</v>
      </c>
      <c r="C347" s="404" t="s">
        <v>3010</v>
      </c>
      <c r="D347" s="404" t="s">
        <v>3011</v>
      </c>
      <c r="E347" s="370" t="s">
        <v>2562</v>
      </c>
      <c r="F347" s="370" t="s">
        <v>2561</v>
      </c>
      <c r="G347" s="371"/>
      <c r="H347" s="371"/>
      <c r="I347" s="405"/>
      <c r="J347" s="372"/>
      <c r="K347" s="373"/>
      <c r="L347" s="406"/>
      <c r="M347" s="397"/>
      <c r="N347" s="483">
        <v>0</v>
      </c>
      <c r="O347" s="483">
        <v>0</v>
      </c>
      <c r="P347" s="494">
        <v>0</v>
      </c>
      <c r="Q347" s="483">
        <v>0</v>
      </c>
      <c r="R347" s="483"/>
      <c r="S347" s="478"/>
      <c r="T347" s="199">
        <f t="shared" ref="T347:T411" si="92">IF(N347="","",Q347-N347)</f>
        <v>0</v>
      </c>
      <c r="U347" s="61" t="str">
        <f t="shared" ref="U347:U411" si="93">IF(N347=0,"",T347/N347)</f>
        <v/>
      </c>
      <c r="V347" s="199">
        <f t="shared" si="86"/>
        <v>0</v>
      </c>
      <c r="W347" s="61" t="str">
        <f t="shared" ref="W347:W411" si="94">IF(O347=0,"",V347/O347)</f>
        <v/>
      </c>
      <c r="X347" s="199">
        <f t="shared" ref="X347:X411" si="95">IF(P347="","",Q347-P347)</f>
        <v>0</v>
      </c>
      <c r="Y347" s="61" t="str">
        <f t="shared" ref="Y347:Y411" si="96">IF(P347=0,"",X347/P347)</f>
        <v/>
      </c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</row>
    <row r="348" spans="1:37" ht="21">
      <c r="A348" s="407" t="s">
        <v>2563</v>
      </c>
      <c r="B348" s="408" t="s">
        <v>2560</v>
      </c>
      <c r="C348" s="409" t="s">
        <v>3012</v>
      </c>
      <c r="D348" s="409" t="s">
        <v>3011</v>
      </c>
      <c r="E348" s="375" t="s">
        <v>2562</v>
      </c>
      <c r="F348" s="375" t="s">
        <v>2561</v>
      </c>
      <c r="G348" s="376"/>
      <c r="H348" s="376"/>
      <c r="I348" s="417"/>
      <c r="J348" s="377"/>
      <c r="K348" s="378"/>
      <c r="L348" s="397"/>
      <c r="M348" s="397"/>
      <c r="N348" s="482">
        <v>0</v>
      </c>
      <c r="O348" s="482">
        <v>0</v>
      </c>
      <c r="P348" s="493">
        <v>0</v>
      </c>
      <c r="Q348" s="482">
        <v>0</v>
      </c>
      <c r="R348" s="482"/>
      <c r="S348" s="479"/>
      <c r="T348" s="199">
        <f t="shared" si="92"/>
        <v>0</v>
      </c>
      <c r="U348" s="61" t="str">
        <f t="shared" si="93"/>
        <v/>
      </c>
      <c r="V348" s="199">
        <f t="shared" si="86"/>
        <v>0</v>
      </c>
      <c r="W348" s="61" t="str">
        <f t="shared" si="94"/>
        <v/>
      </c>
      <c r="X348" s="199">
        <f t="shared" si="95"/>
        <v>0</v>
      </c>
      <c r="Y348" s="61" t="str">
        <f t="shared" si="96"/>
        <v/>
      </c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</row>
    <row r="349" spans="1:37" ht="21">
      <c r="A349" s="398" t="s">
        <v>2564</v>
      </c>
      <c r="B349" s="415" t="s">
        <v>2560</v>
      </c>
      <c r="C349" s="416" t="s">
        <v>3012</v>
      </c>
      <c r="D349" s="416" t="s">
        <v>3009</v>
      </c>
      <c r="E349" s="379" t="s">
        <v>2566</v>
      </c>
      <c r="F349" s="379" t="s">
        <v>2565</v>
      </c>
      <c r="G349" s="376" t="s">
        <v>1112</v>
      </c>
      <c r="H349" s="376" t="s">
        <v>3557</v>
      </c>
      <c r="I349" s="417" t="s">
        <v>2567</v>
      </c>
      <c r="J349" s="377" t="s">
        <v>192</v>
      </c>
      <c r="K349" s="378" t="s">
        <v>2720</v>
      </c>
      <c r="L349" s="401" t="s">
        <v>2568</v>
      </c>
      <c r="M349" s="397"/>
      <c r="N349" s="482">
        <v>1229773.6100000001</v>
      </c>
      <c r="O349" s="482">
        <v>1212000</v>
      </c>
      <c r="P349" s="493">
        <v>1318000</v>
      </c>
      <c r="Q349" s="482">
        <v>1346000</v>
      </c>
      <c r="R349" s="482"/>
      <c r="S349" s="479"/>
      <c r="T349" s="199">
        <f t="shared" si="92"/>
        <v>116226.3899999999</v>
      </c>
      <c r="U349" s="61">
        <f t="shared" si="93"/>
        <v>9.4510395291373908E-2</v>
      </c>
      <c r="V349" s="199">
        <f t="shared" si="86"/>
        <v>134000</v>
      </c>
      <c r="W349" s="61">
        <f t="shared" si="94"/>
        <v>0.11056105610561057</v>
      </c>
      <c r="X349" s="199">
        <f t="shared" si="95"/>
        <v>28000</v>
      </c>
      <c r="Y349" s="61">
        <f t="shared" si="96"/>
        <v>2.1244309559939303E-2</v>
      </c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</row>
    <row r="350" spans="1:37" ht="21">
      <c r="A350" s="398" t="s">
        <v>2570</v>
      </c>
      <c r="B350" s="415" t="s">
        <v>2560</v>
      </c>
      <c r="C350" s="416" t="s">
        <v>3012</v>
      </c>
      <c r="D350" s="416" t="s">
        <v>3019</v>
      </c>
      <c r="E350" s="379" t="s">
        <v>2572</v>
      </c>
      <c r="F350" s="379" t="s">
        <v>2571</v>
      </c>
      <c r="G350" s="376" t="s">
        <v>1112</v>
      </c>
      <c r="H350" s="376" t="s">
        <v>3557</v>
      </c>
      <c r="I350" s="417" t="s">
        <v>2567</v>
      </c>
      <c r="J350" s="377" t="s">
        <v>192</v>
      </c>
      <c r="K350" s="378" t="s">
        <v>2720</v>
      </c>
      <c r="L350" s="401" t="s">
        <v>2568</v>
      </c>
      <c r="M350" s="397"/>
      <c r="N350" s="482">
        <v>13341.03</v>
      </c>
      <c r="O350" s="482">
        <v>15000</v>
      </c>
      <c r="P350" s="493">
        <v>7000</v>
      </c>
      <c r="Q350" s="482">
        <v>7000</v>
      </c>
      <c r="R350" s="482"/>
      <c r="S350" s="479"/>
      <c r="T350" s="199">
        <f t="shared" si="92"/>
        <v>-6341.0300000000007</v>
      </c>
      <c r="U350" s="61">
        <f t="shared" si="93"/>
        <v>-0.47530288141170512</v>
      </c>
      <c r="V350" s="199">
        <f t="shared" si="86"/>
        <v>-8000</v>
      </c>
      <c r="W350" s="61">
        <f t="shared" si="94"/>
        <v>-0.53333333333333333</v>
      </c>
      <c r="X350" s="199">
        <f t="shared" si="95"/>
        <v>0</v>
      </c>
      <c r="Y350" s="61">
        <f t="shared" si="96"/>
        <v>0</v>
      </c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  <c r="AK350" s="55"/>
    </row>
    <row r="351" spans="1:37" ht="21">
      <c r="A351" s="398" t="s">
        <v>2573</v>
      </c>
      <c r="B351" s="415" t="s">
        <v>2560</v>
      </c>
      <c r="C351" s="416" t="s">
        <v>3012</v>
      </c>
      <c r="D351" s="416" t="s">
        <v>2485</v>
      </c>
      <c r="E351" s="379" t="s">
        <v>2575</v>
      </c>
      <c r="F351" s="379" t="s">
        <v>2574</v>
      </c>
      <c r="G351" s="376" t="s">
        <v>1112</v>
      </c>
      <c r="H351" s="376" t="s">
        <v>3557</v>
      </c>
      <c r="I351" s="417" t="s">
        <v>2567</v>
      </c>
      <c r="J351" s="377" t="s">
        <v>192</v>
      </c>
      <c r="K351" s="378" t="s">
        <v>2720</v>
      </c>
      <c r="L351" s="401" t="s">
        <v>2568</v>
      </c>
      <c r="M351" s="397"/>
      <c r="N351" s="482">
        <v>297676.95</v>
      </c>
      <c r="O351" s="482">
        <v>320000</v>
      </c>
      <c r="P351" s="493">
        <v>295000</v>
      </c>
      <c r="Q351" s="482">
        <v>301000</v>
      </c>
      <c r="R351" s="482"/>
      <c r="S351" s="479"/>
      <c r="T351" s="199">
        <f t="shared" si="92"/>
        <v>3323.0499999999884</v>
      </c>
      <c r="U351" s="61">
        <f t="shared" si="93"/>
        <v>1.1163276162296034E-2</v>
      </c>
      <c r="V351" s="199">
        <f t="shared" si="86"/>
        <v>-19000</v>
      </c>
      <c r="W351" s="61">
        <f t="shared" si="94"/>
        <v>-5.9374999999999997E-2</v>
      </c>
      <c r="X351" s="199">
        <f t="shared" si="95"/>
        <v>6000</v>
      </c>
      <c r="Y351" s="61">
        <f t="shared" si="96"/>
        <v>2.0338983050847456E-2</v>
      </c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</row>
    <row r="352" spans="1:37" ht="31.5">
      <c r="A352" s="407" t="s">
        <v>2576</v>
      </c>
      <c r="B352" s="408" t="s">
        <v>2560</v>
      </c>
      <c r="C352" s="409" t="s">
        <v>3013</v>
      </c>
      <c r="D352" s="409" t="s">
        <v>3011</v>
      </c>
      <c r="E352" s="375" t="s">
        <v>2577</v>
      </c>
      <c r="F352" s="375" t="s">
        <v>4210</v>
      </c>
      <c r="G352" s="376"/>
      <c r="H352" s="376"/>
      <c r="I352" s="417"/>
      <c r="J352" s="377"/>
      <c r="K352" s="378"/>
      <c r="L352" s="397"/>
      <c r="M352" s="397"/>
      <c r="N352" s="482">
        <v>0</v>
      </c>
      <c r="O352" s="482">
        <v>0</v>
      </c>
      <c r="P352" s="493">
        <v>0</v>
      </c>
      <c r="Q352" s="482">
        <v>0</v>
      </c>
      <c r="R352" s="482"/>
      <c r="S352" s="479"/>
      <c r="T352" s="199">
        <f t="shared" si="92"/>
        <v>0</v>
      </c>
      <c r="U352" s="61" t="str">
        <f t="shared" si="93"/>
        <v/>
      </c>
      <c r="V352" s="199">
        <f t="shared" si="86"/>
        <v>0</v>
      </c>
      <c r="W352" s="61" t="str">
        <f t="shared" si="94"/>
        <v/>
      </c>
      <c r="X352" s="199">
        <f t="shared" si="95"/>
        <v>0</v>
      </c>
      <c r="Y352" s="61" t="str">
        <f t="shared" si="96"/>
        <v/>
      </c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</row>
    <row r="353" spans="1:37" ht="21">
      <c r="A353" s="398" t="s">
        <v>2578</v>
      </c>
      <c r="B353" s="415" t="s">
        <v>2560</v>
      </c>
      <c r="C353" s="416" t="s">
        <v>3013</v>
      </c>
      <c r="D353" s="416" t="s">
        <v>3009</v>
      </c>
      <c r="E353" s="379" t="s">
        <v>2577</v>
      </c>
      <c r="F353" s="379" t="s">
        <v>4210</v>
      </c>
      <c r="G353" s="376" t="s">
        <v>787</v>
      </c>
      <c r="H353" s="357" t="s">
        <v>4780</v>
      </c>
      <c r="I353" s="417" t="s">
        <v>2579</v>
      </c>
      <c r="J353" s="377" t="s">
        <v>2739</v>
      </c>
      <c r="K353" s="378" t="s">
        <v>2579</v>
      </c>
      <c r="L353" s="401" t="s">
        <v>2568</v>
      </c>
      <c r="M353" s="397"/>
      <c r="N353" s="482">
        <v>188495.63</v>
      </c>
      <c r="O353" s="482">
        <v>204000</v>
      </c>
      <c r="P353" s="493">
        <v>188000</v>
      </c>
      <c r="Q353" s="482">
        <v>188000</v>
      </c>
      <c r="R353" s="482"/>
      <c r="S353" s="479"/>
      <c r="T353" s="199">
        <f t="shared" si="92"/>
        <v>-495.63000000000466</v>
      </c>
      <c r="U353" s="61">
        <f t="shared" si="93"/>
        <v>-2.6293978274191535E-3</v>
      </c>
      <c r="V353" s="199">
        <f t="shared" si="86"/>
        <v>-16000</v>
      </c>
      <c r="W353" s="61">
        <f t="shared" si="94"/>
        <v>-7.8431372549019607E-2</v>
      </c>
      <c r="X353" s="199">
        <f t="shared" si="95"/>
        <v>0</v>
      </c>
      <c r="Y353" s="61">
        <f t="shared" si="96"/>
        <v>0</v>
      </c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</row>
    <row r="354" spans="1:37" ht="21">
      <c r="A354" s="402" t="s">
        <v>2580</v>
      </c>
      <c r="B354" s="403" t="s">
        <v>1180</v>
      </c>
      <c r="C354" s="404" t="s">
        <v>3010</v>
      </c>
      <c r="D354" s="404" t="s">
        <v>3011</v>
      </c>
      <c r="E354" s="370" t="s">
        <v>5789</v>
      </c>
      <c r="F354" s="370" t="s">
        <v>5790</v>
      </c>
      <c r="G354" s="371"/>
      <c r="H354" s="371"/>
      <c r="I354" s="405"/>
      <c r="J354" s="372"/>
      <c r="K354" s="373"/>
      <c r="L354" s="406"/>
      <c r="M354" s="397"/>
      <c r="N354" s="483">
        <v>0</v>
      </c>
      <c r="O354" s="483">
        <v>0</v>
      </c>
      <c r="P354" s="494">
        <v>0</v>
      </c>
      <c r="Q354" s="483">
        <v>0</v>
      </c>
      <c r="R354" s="483"/>
      <c r="S354" s="478"/>
      <c r="T354" s="199">
        <f t="shared" si="92"/>
        <v>0</v>
      </c>
      <c r="U354" s="61" t="str">
        <f t="shared" si="93"/>
        <v/>
      </c>
      <c r="V354" s="199">
        <f t="shared" si="86"/>
        <v>0</v>
      </c>
      <c r="W354" s="61" t="str">
        <f t="shared" si="94"/>
        <v/>
      </c>
      <c r="X354" s="199">
        <f t="shared" si="95"/>
        <v>0</v>
      </c>
      <c r="Y354" s="61" t="str">
        <f t="shared" si="96"/>
        <v/>
      </c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</row>
    <row r="355" spans="1:37" ht="21">
      <c r="A355" s="407" t="s">
        <v>2581</v>
      </c>
      <c r="B355" s="408" t="s">
        <v>1180</v>
      </c>
      <c r="C355" s="409" t="s">
        <v>3012</v>
      </c>
      <c r="D355" s="409" t="s">
        <v>3011</v>
      </c>
      <c r="E355" s="375" t="s">
        <v>5789</v>
      </c>
      <c r="F355" s="375" t="s">
        <v>5790</v>
      </c>
      <c r="G355" s="376"/>
      <c r="H355" s="376"/>
      <c r="I355" s="417"/>
      <c r="J355" s="377"/>
      <c r="K355" s="378"/>
      <c r="L355" s="397"/>
      <c r="M355" s="397"/>
      <c r="N355" s="482">
        <v>0</v>
      </c>
      <c r="O355" s="482">
        <v>0</v>
      </c>
      <c r="P355" s="493">
        <v>0</v>
      </c>
      <c r="Q355" s="482">
        <v>0</v>
      </c>
      <c r="R355" s="482"/>
      <c r="S355" s="479"/>
      <c r="T355" s="199">
        <f t="shared" si="92"/>
        <v>0</v>
      </c>
      <c r="U355" s="61" t="str">
        <f t="shared" si="93"/>
        <v/>
      </c>
      <c r="V355" s="199">
        <f t="shared" si="86"/>
        <v>0</v>
      </c>
      <c r="W355" s="61" t="str">
        <f t="shared" si="94"/>
        <v/>
      </c>
      <c r="X355" s="199">
        <f t="shared" si="95"/>
        <v>0</v>
      </c>
      <c r="Y355" s="61" t="str">
        <f t="shared" si="96"/>
        <v/>
      </c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</row>
    <row r="356" spans="1:37" ht="21">
      <c r="A356" s="398" t="s">
        <v>2582</v>
      </c>
      <c r="B356" s="415" t="s">
        <v>1180</v>
      </c>
      <c r="C356" s="416" t="s">
        <v>3012</v>
      </c>
      <c r="D356" s="416" t="s">
        <v>3009</v>
      </c>
      <c r="E356" s="417" t="s">
        <v>5791</v>
      </c>
      <c r="F356" s="417" t="s">
        <v>5792</v>
      </c>
      <c r="G356" s="376" t="s">
        <v>1112</v>
      </c>
      <c r="H356" s="376" t="s">
        <v>3557</v>
      </c>
      <c r="I356" s="417" t="s">
        <v>2567</v>
      </c>
      <c r="J356" s="377" t="s">
        <v>192</v>
      </c>
      <c r="K356" s="378" t="s">
        <v>2720</v>
      </c>
      <c r="L356" s="401" t="s">
        <v>2568</v>
      </c>
      <c r="M356" s="397"/>
      <c r="N356" s="482">
        <v>87571.599999999991</v>
      </c>
      <c r="O356" s="482">
        <v>89000</v>
      </c>
      <c r="P356" s="493">
        <v>89000</v>
      </c>
      <c r="Q356" s="482">
        <v>89000</v>
      </c>
      <c r="R356" s="482"/>
      <c r="S356" s="479"/>
      <c r="T356" s="199">
        <f t="shared" si="92"/>
        <v>1428.4000000000087</v>
      </c>
      <c r="U356" s="61">
        <f t="shared" si="93"/>
        <v>1.6311224186836931E-2</v>
      </c>
      <c r="V356" s="199">
        <f t="shared" si="86"/>
        <v>0</v>
      </c>
      <c r="W356" s="61">
        <f t="shared" si="94"/>
        <v>0</v>
      </c>
      <c r="X356" s="199">
        <f t="shared" si="95"/>
        <v>0</v>
      </c>
      <c r="Y356" s="61">
        <f t="shared" si="96"/>
        <v>0</v>
      </c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</row>
    <row r="357" spans="1:37" ht="21">
      <c r="A357" s="398" t="s">
        <v>2583</v>
      </c>
      <c r="B357" s="415" t="s">
        <v>1180</v>
      </c>
      <c r="C357" s="416" t="s">
        <v>3012</v>
      </c>
      <c r="D357" s="416" t="s">
        <v>3019</v>
      </c>
      <c r="E357" s="417" t="s">
        <v>5793</v>
      </c>
      <c r="F357" s="417" t="s">
        <v>5794</v>
      </c>
      <c r="G357" s="376" t="s">
        <v>1112</v>
      </c>
      <c r="H357" s="376" t="s">
        <v>3557</v>
      </c>
      <c r="I357" s="417" t="s">
        <v>2567</v>
      </c>
      <c r="J357" s="377" t="s">
        <v>192</v>
      </c>
      <c r="K357" s="378" t="s">
        <v>2720</v>
      </c>
      <c r="L357" s="401" t="s">
        <v>2568</v>
      </c>
      <c r="M357" s="397"/>
      <c r="N357" s="482">
        <v>402.84</v>
      </c>
      <c r="O357" s="482">
        <v>0</v>
      </c>
      <c r="P357" s="493">
        <v>0</v>
      </c>
      <c r="Q357" s="482">
        <v>1000</v>
      </c>
      <c r="R357" s="482"/>
      <c r="S357" s="479"/>
      <c r="T357" s="199">
        <f t="shared" si="92"/>
        <v>597.16000000000008</v>
      </c>
      <c r="U357" s="61">
        <f t="shared" si="93"/>
        <v>1.4823751365306328</v>
      </c>
      <c r="V357" s="199">
        <f t="shared" si="86"/>
        <v>1000</v>
      </c>
      <c r="W357" s="61" t="str">
        <f t="shared" si="94"/>
        <v/>
      </c>
      <c r="X357" s="199">
        <f t="shared" si="95"/>
        <v>1000</v>
      </c>
      <c r="Y357" s="61" t="str">
        <f t="shared" si="96"/>
        <v/>
      </c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</row>
    <row r="358" spans="1:37" ht="21">
      <c r="A358" s="398" t="s">
        <v>2584</v>
      </c>
      <c r="B358" s="415" t="s">
        <v>1180</v>
      </c>
      <c r="C358" s="416" t="s">
        <v>3012</v>
      </c>
      <c r="D358" s="416" t="s">
        <v>2485</v>
      </c>
      <c r="E358" s="417" t="s">
        <v>5795</v>
      </c>
      <c r="F358" s="417" t="s">
        <v>5796</v>
      </c>
      <c r="G358" s="376" t="s">
        <v>1112</v>
      </c>
      <c r="H358" s="376" t="s">
        <v>3557</v>
      </c>
      <c r="I358" s="417" t="s">
        <v>2567</v>
      </c>
      <c r="J358" s="377" t="s">
        <v>192</v>
      </c>
      <c r="K358" s="378" t="s">
        <v>2720</v>
      </c>
      <c r="L358" s="401" t="s">
        <v>2568</v>
      </c>
      <c r="M358" s="397"/>
      <c r="N358" s="482">
        <v>0</v>
      </c>
      <c r="O358" s="482">
        <v>0</v>
      </c>
      <c r="P358" s="493">
        <v>0</v>
      </c>
      <c r="Q358" s="482">
        <v>0</v>
      </c>
      <c r="R358" s="482"/>
      <c r="S358" s="479"/>
      <c r="T358" s="199">
        <f t="shared" si="92"/>
        <v>0</v>
      </c>
      <c r="U358" s="61" t="str">
        <f t="shared" si="93"/>
        <v/>
      </c>
      <c r="V358" s="199">
        <f t="shared" si="86"/>
        <v>0</v>
      </c>
      <c r="W358" s="61" t="str">
        <f t="shared" si="94"/>
        <v/>
      </c>
      <c r="X358" s="199">
        <f t="shared" si="95"/>
        <v>0</v>
      </c>
      <c r="Y358" s="61" t="str">
        <f t="shared" si="96"/>
        <v/>
      </c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55"/>
    </row>
    <row r="359" spans="1:37" ht="31.5">
      <c r="A359" s="407" t="s">
        <v>2585</v>
      </c>
      <c r="B359" s="408" t="s">
        <v>1180</v>
      </c>
      <c r="C359" s="409" t="s">
        <v>3013</v>
      </c>
      <c r="D359" s="409" t="s">
        <v>3011</v>
      </c>
      <c r="E359" s="438" t="s">
        <v>5797</v>
      </c>
      <c r="F359" s="438" t="s">
        <v>5798</v>
      </c>
      <c r="G359" s="376"/>
      <c r="H359" s="376"/>
      <c r="I359" s="417"/>
      <c r="J359" s="377"/>
      <c r="K359" s="378"/>
      <c r="L359" s="397"/>
      <c r="M359" s="397"/>
      <c r="N359" s="482">
        <v>0</v>
      </c>
      <c r="O359" s="482">
        <v>0</v>
      </c>
      <c r="P359" s="493">
        <v>0</v>
      </c>
      <c r="Q359" s="482">
        <v>0</v>
      </c>
      <c r="R359" s="482"/>
      <c r="S359" s="479"/>
      <c r="T359" s="199">
        <f t="shared" si="92"/>
        <v>0</v>
      </c>
      <c r="U359" s="61" t="str">
        <f t="shared" si="93"/>
        <v/>
      </c>
      <c r="V359" s="199">
        <f t="shared" si="86"/>
        <v>0</v>
      </c>
      <c r="W359" s="61" t="str">
        <f t="shared" si="94"/>
        <v/>
      </c>
      <c r="X359" s="199">
        <f t="shared" si="95"/>
        <v>0</v>
      </c>
      <c r="Y359" s="61" t="str">
        <f t="shared" si="96"/>
        <v/>
      </c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</row>
    <row r="360" spans="1:37" ht="31.5">
      <c r="A360" s="398" t="s">
        <v>2586</v>
      </c>
      <c r="B360" s="415" t="s">
        <v>1180</v>
      </c>
      <c r="C360" s="416" t="s">
        <v>3013</v>
      </c>
      <c r="D360" s="416" t="s">
        <v>3009</v>
      </c>
      <c r="E360" s="417" t="s">
        <v>5797</v>
      </c>
      <c r="F360" s="417" t="s">
        <v>5798</v>
      </c>
      <c r="G360" s="376" t="s">
        <v>787</v>
      </c>
      <c r="H360" s="357" t="s">
        <v>4780</v>
      </c>
      <c r="I360" s="417" t="s">
        <v>2579</v>
      </c>
      <c r="J360" s="377" t="s">
        <v>2739</v>
      </c>
      <c r="K360" s="378" t="s">
        <v>2579</v>
      </c>
      <c r="L360" s="401" t="s">
        <v>2568</v>
      </c>
      <c r="M360" s="397"/>
      <c r="N360" s="482">
        <v>0</v>
      </c>
      <c r="O360" s="482">
        <v>0</v>
      </c>
      <c r="P360" s="493">
        <v>0</v>
      </c>
      <c r="Q360" s="482">
        <v>0</v>
      </c>
      <c r="R360" s="482"/>
      <c r="S360" s="479"/>
      <c r="T360" s="199">
        <f t="shared" si="92"/>
        <v>0</v>
      </c>
      <c r="U360" s="61" t="str">
        <f t="shared" si="93"/>
        <v/>
      </c>
      <c r="V360" s="199">
        <f t="shared" si="86"/>
        <v>0</v>
      </c>
      <c r="W360" s="61" t="str">
        <f t="shared" si="94"/>
        <v/>
      </c>
      <c r="X360" s="199">
        <f t="shared" si="95"/>
        <v>0</v>
      </c>
      <c r="Y360" s="61" t="str">
        <f t="shared" si="96"/>
        <v/>
      </c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</row>
    <row r="361" spans="1:37" ht="21">
      <c r="A361" s="402" t="s">
        <v>2587</v>
      </c>
      <c r="B361" s="403" t="s">
        <v>2588</v>
      </c>
      <c r="C361" s="404" t="s">
        <v>3010</v>
      </c>
      <c r="D361" s="404" t="s">
        <v>3011</v>
      </c>
      <c r="E361" s="370" t="s">
        <v>2590</v>
      </c>
      <c r="F361" s="370" t="s">
        <v>2589</v>
      </c>
      <c r="G361" s="371"/>
      <c r="H361" s="371"/>
      <c r="I361" s="405"/>
      <c r="J361" s="372"/>
      <c r="K361" s="373"/>
      <c r="L361" s="406"/>
      <c r="M361" s="397"/>
      <c r="N361" s="483">
        <v>0</v>
      </c>
      <c r="O361" s="483">
        <v>0</v>
      </c>
      <c r="P361" s="494">
        <v>0</v>
      </c>
      <c r="Q361" s="483">
        <v>0</v>
      </c>
      <c r="R361" s="483"/>
      <c r="S361" s="478"/>
      <c r="T361" s="199">
        <f t="shared" si="92"/>
        <v>0</v>
      </c>
      <c r="U361" s="61" t="str">
        <f t="shared" si="93"/>
        <v/>
      </c>
      <c r="V361" s="199">
        <f t="shared" si="86"/>
        <v>0</v>
      </c>
      <c r="W361" s="61" t="str">
        <f t="shared" si="94"/>
        <v/>
      </c>
      <c r="X361" s="199">
        <f t="shared" si="95"/>
        <v>0</v>
      </c>
      <c r="Y361" s="61" t="str">
        <f t="shared" si="96"/>
        <v/>
      </c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</row>
    <row r="362" spans="1:37" ht="31.5">
      <c r="A362" s="407" t="s">
        <v>2591</v>
      </c>
      <c r="B362" s="408" t="s">
        <v>2588</v>
      </c>
      <c r="C362" s="409" t="s">
        <v>3012</v>
      </c>
      <c r="D362" s="409" t="s">
        <v>3011</v>
      </c>
      <c r="E362" s="375" t="s">
        <v>2593</v>
      </c>
      <c r="F362" s="375" t="s">
        <v>2592</v>
      </c>
      <c r="G362" s="376"/>
      <c r="H362" s="376"/>
      <c r="I362" s="417"/>
      <c r="J362" s="377"/>
      <c r="K362" s="378"/>
      <c r="L362" s="397"/>
      <c r="M362" s="397"/>
      <c r="N362" s="482">
        <v>0</v>
      </c>
      <c r="O362" s="482">
        <v>0</v>
      </c>
      <c r="P362" s="493">
        <v>0</v>
      </c>
      <c r="Q362" s="482">
        <v>0</v>
      </c>
      <c r="R362" s="482"/>
      <c r="S362" s="479"/>
      <c r="T362" s="199">
        <f t="shared" si="92"/>
        <v>0</v>
      </c>
      <c r="U362" s="61" t="str">
        <f t="shared" si="93"/>
        <v/>
      </c>
      <c r="V362" s="199">
        <f t="shared" si="86"/>
        <v>0</v>
      </c>
      <c r="W362" s="61" t="str">
        <f t="shared" si="94"/>
        <v/>
      </c>
      <c r="X362" s="199">
        <f t="shared" si="95"/>
        <v>0</v>
      </c>
      <c r="Y362" s="61" t="str">
        <f t="shared" si="96"/>
        <v/>
      </c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</row>
    <row r="363" spans="1:37" ht="31.5">
      <c r="A363" s="398" t="s">
        <v>2594</v>
      </c>
      <c r="B363" s="415" t="s">
        <v>2588</v>
      </c>
      <c r="C363" s="416" t="s">
        <v>3012</v>
      </c>
      <c r="D363" s="416" t="s">
        <v>3009</v>
      </c>
      <c r="E363" s="379" t="s">
        <v>2593</v>
      </c>
      <c r="F363" s="379" t="s">
        <v>2592</v>
      </c>
      <c r="G363" s="376" t="s">
        <v>1114</v>
      </c>
      <c r="H363" s="376" t="s">
        <v>3558</v>
      </c>
      <c r="I363" s="417" t="s">
        <v>2595</v>
      </c>
      <c r="J363" s="377" t="s">
        <v>192</v>
      </c>
      <c r="K363" s="378" t="s">
        <v>2720</v>
      </c>
      <c r="L363" s="401" t="s">
        <v>2568</v>
      </c>
      <c r="M363" s="397"/>
      <c r="N363" s="482">
        <v>789572.04999999993</v>
      </c>
      <c r="O363" s="482">
        <v>850000</v>
      </c>
      <c r="P363" s="493">
        <v>980000</v>
      </c>
      <c r="Q363" s="482">
        <v>1010000</v>
      </c>
      <c r="R363" s="482"/>
      <c r="S363" s="479"/>
      <c r="T363" s="199">
        <f t="shared" si="92"/>
        <v>220427.95000000007</v>
      </c>
      <c r="U363" s="61">
        <f t="shared" si="93"/>
        <v>0.27917395252276228</v>
      </c>
      <c r="V363" s="199">
        <f t="shared" si="86"/>
        <v>160000</v>
      </c>
      <c r="W363" s="61">
        <f t="shared" si="94"/>
        <v>0.18823529411764706</v>
      </c>
      <c r="X363" s="199">
        <f t="shared" si="95"/>
        <v>30000</v>
      </c>
      <c r="Y363" s="61">
        <f t="shared" si="96"/>
        <v>3.0612244897959183E-2</v>
      </c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</row>
    <row r="364" spans="1:37" ht="21">
      <c r="A364" s="407" t="s">
        <v>2596</v>
      </c>
      <c r="B364" s="408" t="s">
        <v>2588</v>
      </c>
      <c r="C364" s="409" t="s">
        <v>2608</v>
      </c>
      <c r="D364" s="409" t="s">
        <v>3011</v>
      </c>
      <c r="E364" s="375" t="s">
        <v>2598</v>
      </c>
      <c r="F364" s="375" t="s">
        <v>2597</v>
      </c>
      <c r="G364" s="376"/>
      <c r="H364" s="376"/>
      <c r="I364" s="417"/>
      <c r="J364" s="377"/>
      <c r="K364" s="378"/>
      <c r="L364" s="397"/>
      <c r="M364" s="397"/>
      <c r="N364" s="482">
        <v>0</v>
      </c>
      <c r="O364" s="482">
        <v>0</v>
      </c>
      <c r="P364" s="493">
        <v>0</v>
      </c>
      <c r="Q364" s="482">
        <v>0</v>
      </c>
      <c r="R364" s="482"/>
      <c r="S364" s="479"/>
      <c r="T364" s="199">
        <f t="shared" si="92"/>
        <v>0</v>
      </c>
      <c r="U364" s="61" t="str">
        <f t="shared" si="93"/>
        <v/>
      </c>
      <c r="V364" s="199">
        <f t="shared" si="86"/>
        <v>0</v>
      </c>
      <c r="W364" s="61" t="str">
        <f t="shared" si="94"/>
        <v/>
      </c>
      <c r="X364" s="199">
        <f t="shared" si="95"/>
        <v>0</v>
      </c>
      <c r="Y364" s="61" t="str">
        <f t="shared" si="96"/>
        <v/>
      </c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</row>
    <row r="365" spans="1:37">
      <c r="A365" s="398" t="s">
        <v>2599</v>
      </c>
      <c r="B365" s="415" t="s">
        <v>2588</v>
      </c>
      <c r="C365" s="416" t="s">
        <v>2608</v>
      </c>
      <c r="D365" s="416" t="s">
        <v>3009</v>
      </c>
      <c r="E365" s="379" t="s">
        <v>2598</v>
      </c>
      <c r="F365" s="379" t="s">
        <v>2597</v>
      </c>
      <c r="G365" s="376" t="s">
        <v>1114</v>
      </c>
      <c r="H365" s="376" t="s">
        <v>3558</v>
      </c>
      <c r="I365" s="417" t="s">
        <v>2595</v>
      </c>
      <c r="J365" s="377" t="s">
        <v>192</v>
      </c>
      <c r="K365" s="378" t="s">
        <v>2720</v>
      </c>
      <c r="L365" s="401" t="s">
        <v>2568</v>
      </c>
      <c r="M365" s="397"/>
      <c r="N365" s="482">
        <v>2259.98</v>
      </c>
      <c r="O365" s="482">
        <v>2000</v>
      </c>
      <c r="P365" s="493">
        <v>1100</v>
      </c>
      <c r="Q365" s="482">
        <v>1000</v>
      </c>
      <c r="R365" s="482"/>
      <c r="S365" s="479"/>
      <c r="T365" s="199">
        <f t="shared" si="92"/>
        <v>-1259.98</v>
      </c>
      <c r="U365" s="61">
        <f t="shared" si="93"/>
        <v>-0.5575182081257356</v>
      </c>
      <c r="V365" s="199">
        <f t="shared" si="86"/>
        <v>-1000</v>
      </c>
      <c r="W365" s="61">
        <f t="shared" si="94"/>
        <v>-0.5</v>
      </c>
      <c r="X365" s="199">
        <f t="shared" si="95"/>
        <v>-100</v>
      </c>
      <c r="Y365" s="61">
        <f t="shared" si="96"/>
        <v>-9.0909090909090912E-2</v>
      </c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</row>
    <row r="366" spans="1:37" ht="21">
      <c r="A366" s="407" t="s">
        <v>2600</v>
      </c>
      <c r="B366" s="408" t="s">
        <v>2588</v>
      </c>
      <c r="C366" s="409" t="s">
        <v>3013</v>
      </c>
      <c r="D366" s="409" t="s">
        <v>3011</v>
      </c>
      <c r="E366" s="375" t="s">
        <v>2602</v>
      </c>
      <c r="F366" s="375" t="s">
        <v>2601</v>
      </c>
      <c r="G366" s="376"/>
      <c r="H366" s="376"/>
      <c r="I366" s="417"/>
      <c r="J366" s="377"/>
      <c r="K366" s="378"/>
      <c r="L366" s="397"/>
      <c r="M366" s="397"/>
      <c r="N366" s="482">
        <v>0</v>
      </c>
      <c r="O366" s="482">
        <v>0</v>
      </c>
      <c r="P366" s="493">
        <v>0</v>
      </c>
      <c r="Q366" s="482">
        <v>0</v>
      </c>
      <c r="R366" s="482"/>
      <c r="S366" s="479"/>
      <c r="T366" s="199">
        <f t="shared" si="92"/>
        <v>0</v>
      </c>
      <c r="U366" s="61" t="str">
        <f t="shared" si="93"/>
        <v/>
      </c>
      <c r="V366" s="199">
        <f t="shared" si="86"/>
        <v>0</v>
      </c>
      <c r="W366" s="61" t="str">
        <f t="shared" si="94"/>
        <v/>
      </c>
      <c r="X366" s="199">
        <f t="shared" si="95"/>
        <v>0</v>
      </c>
      <c r="Y366" s="61" t="str">
        <f t="shared" si="96"/>
        <v/>
      </c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</row>
    <row r="367" spans="1:37">
      <c r="A367" s="398" t="s">
        <v>2603</v>
      </c>
      <c r="B367" s="415" t="s">
        <v>2588</v>
      </c>
      <c r="C367" s="416" t="s">
        <v>3013</v>
      </c>
      <c r="D367" s="416" t="s">
        <v>3009</v>
      </c>
      <c r="E367" s="379" t="s">
        <v>2605</v>
      </c>
      <c r="F367" s="379" t="s">
        <v>2604</v>
      </c>
      <c r="G367" s="376" t="s">
        <v>885</v>
      </c>
      <c r="H367" s="376" t="s">
        <v>2606</v>
      </c>
      <c r="I367" s="417" t="s">
        <v>1184</v>
      </c>
      <c r="J367" s="377" t="s">
        <v>2706</v>
      </c>
      <c r="K367" s="378" t="s">
        <v>2707</v>
      </c>
      <c r="L367" s="401" t="s">
        <v>2568</v>
      </c>
      <c r="M367" s="397"/>
      <c r="N367" s="482">
        <v>1260987.05</v>
      </c>
      <c r="O367" s="482">
        <v>2000000</v>
      </c>
      <c r="P367" s="493">
        <v>1833375</v>
      </c>
      <c r="Q367" s="482">
        <v>935000</v>
      </c>
      <c r="R367" s="482"/>
      <c r="S367" s="479"/>
      <c r="T367" s="199">
        <f t="shared" si="92"/>
        <v>-325987.05000000005</v>
      </c>
      <c r="U367" s="61">
        <f t="shared" si="93"/>
        <v>-0.25851736542417308</v>
      </c>
      <c r="V367" s="199">
        <f t="shared" si="86"/>
        <v>-1065000</v>
      </c>
      <c r="W367" s="61">
        <f t="shared" si="94"/>
        <v>-0.53249999999999997</v>
      </c>
      <c r="X367" s="199">
        <f t="shared" si="95"/>
        <v>-898375</v>
      </c>
      <c r="Y367" s="61">
        <f t="shared" si="96"/>
        <v>-0.49001159064566713</v>
      </c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</row>
    <row r="368" spans="1:37">
      <c r="A368" s="398" t="s">
        <v>2047</v>
      </c>
      <c r="B368" s="415" t="s">
        <v>2588</v>
      </c>
      <c r="C368" s="416" t="s">
        <v>3013</v>
      </c>
      <c r="D368" s="416" t="s">
        <v>3019</v>
      </c>
      <c r="E368" s="379" t="s">
        <v>2049</v>
      </c>
      <c r="F368" s="379" t="s">
        <v>2048</v>
      </c>
      <c r="G368" s="376" t="s">
        <v>885</v>
      </c>
      <c r="H368" s="376" t="s">
        <v>2606</v>
      </c>
      <c r="I368" s="417" t="s">
        <v>1184</v>
      </c>
      <c r="J368" s="377" t="s">
        <v>2706</v>
      </c>
      <c r="K368" s="378" t="s">
        <v>2707</v>
      </c>
      <c r="L368" s="401" t="s">
        <v>2568</v>
      </c>
      <c r="M368" s="397"/>
      <c r="N368" s="482">
        <v>180.85</v>
      </c>
      <c r="O368" s="482">
        <v>36000</v>
      </c>
      <c r="P368" s="493">
        <v>0</v>
      </c>
      <c r="Q368" s="482">
        <v>0</v>
      </c>
      <c r="R368" s="482"/>
      <c r="S368" s="479"/>
      <c r="T368" s="199">
        <f t="shared" si="92"/>
        <v>-180.85</v>
      </c>
      <c r="U368" s="61">
        <f t="shared" si="93"/>
        <v>-1</v>
      </c>
      <c r="V368" s="199">
        <f t="shared" si="86"/>
        <v>-36000</v>
      </c>
      <c r="W368" s="61">
        <f t="shared" si="94"/>
        <v>-1</v>
      </c>
      <c r="X368" s="199">
        <f t="shared" si="95"/>
        <v>0</v>
      </c>
      <c r="Y368" s="61" t="str">
        <f t="shared" si="96"/>
        <v/>
      </c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</row>
    <row r="369" spans="1:37" ht="21">
      <c r="A369" s="407" t="s">
        <v>2050</v>
      </c>
      <c r="B369" s="408" t="s">
        <v>2588</v>
      </c>
      <c r="C369" s="409" t="s">
        <v>2696</v>
      </c>
      <c r="D369" s="409" t="s">
        <v>3011</v>
      </c>
      <c r="E369" s="375" t="s">
        <v>2052</v>
      </c>
      <c r="F369" s="375" t="s">
        <v>2051</v>
      </c>
      <c r="G369" s="376"/>
      <c r="H369" s="376"/>
      <c r="I369" s="417"/>
      <c r="J369" s="377"/>
      <c r="K369" s="378"/>
      <c r="L369" s="397"/>
      <c r="M369" s="397"/>
      <c r="N369" s="482">
        <v>0</v>
      </c>
      <c r="O369" s="482">
        <v>0</v>
      </c>
      <c r="P369" s="493">
        <v>0</v>
      </c>
      <c r="Q369" s="482">
        <v>0</v>
      </c>
      <c r="R369" s="482"/>
      <c r="S369" s="479"/>
      <c r="T369" s="199">
        <f t="shared" si="92"/>
        <v>0</v>
      </c>
      <c r="U369" s="61" t="str">
        <f t="shared" si="93"/>
        <v/>
      </c>
      <c r="V369" s="199">
        <f t="shared" si="86"/>
        <v>0</v>
      </c>
      <c r="W369" s="61" t="str">
        <f t="shared" si="94"/>
        <v/>
      </c>
      <c r="X369" s="199">
        <f t="shared" si="95"/>
        <v>0</v>
      </c>
      <c r="Y369" s="61" t="str">
        <f t="shared" si="96"/>
        <v/>
      </c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</row>
    <row r="370" spans="1:37" ht="21">
      <c r="A370" s="398" t="s">
        <v>2053</v>
      </c>
      <c r="B370" s="415" t="s">
        <v>2588</v>
      </c>
      <c r="C370" s="416" t="s">
        <v>2696</v>
      </c>
      <c r="D370" s="416" t="s">
        <v>3009</v>
      </c>
      <c r="E370" s="379" t="s">
        <v>2055</v>
      </c>
      <c r="F370" s="379" t="s">
        <v>2054</v>
      </c>
      <c r="G370" s="376" t="s">
        <v>420</v>
      </c>
      <c r="H370" s="376" t="s">
        <v>3559</v>
      </c>
      <c r="I370" s="417" t="s">
        <v>3560</v>
      </c>
      <c r="J370" s="377" t="s">
        <v>1671</v>
      </c>
      <c r="K370" s="378" t="s">
        <v>1675</v>
      </c>
      <c r="L370" s="401" t="s">
        <v>2568</v>
      </c>
      <c r="M370" s="397"/>
      <c r="N370" s="482">
        <v>662</v>
      </c>
      <c r="O370" s="482">
        <v>52000</v>
      </c>
      <c r="P370" s="493">
        <v>12000</v>
      </c>
      <c r="Q370" s="482">
        <v>98000</v>
      </c>
      <c r="R370" s="482"/>
      <c r="S370" s="479"/>
      <c r="T370" s="199">
        <f t="shared" si="92"/>
        <v>97338</v>
      </c>
      <c r="U370" s="61">
        <f t="shared" si="93"/>
        <v>147.03625377643505</v>
      </c>
      <c r="V370" s="199">
        <f t="shared" si="86"/>
        <v>46000</v>
      </c>
      <c r="W370" s="61">
        <f t="shared" si="94"/>
        <v>0.88461538461538458</v>
      </c>
      <c r="X370" s="199">
        <f t="shared" si="95"/>
        <v>86000</v>
      </c>
      <c r="Y370" s="61">
        <f t="shared" si="96"/>
        <v>7.166666666666667</v>
      </c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</row>
    <row r="371" spans="1:37" ht="21">
      <c r="A371" s="398" t="s">
        <v>2056</v>
      </c>
      <c r="B371" s="415" t="s">
        <v>2588</v>
      </c>
      <c r="C371" s="416" t="s">
        <v>2696</v>
      </c>
      <c r="D371" s="416" t="s">
        <v>3019</v>
      </c>
      <c r="E371" s="379" t="s">
        <v>2058</v>
      </c>
      <c r="F371" s="379" t="s">
        <v>2057</v>
      </c>
      <c r="G371" s="376" t="s">
        <v>420</v>
      </c>
      <c r="H371" s="376" t="s">
        <v>3559</v>
      </c>
      <c r="I371" s="417" t="s">
        <v>3560</v>
      </c>
      <c r="J371" s="377" t="s">
        <v>1671</v>
      </c>
      <c r="K371" s="378" t="s">
        <v>1675</v>
      </c>
      <c r="L371" s="401" t="s">
        <v>2568</v>
      </c>
      <c r="M371" s="397"/>
      <c r="N371" s="482">
        <v>37698.120000000003</v>
      </c>
      <c r="O371" s="482">
        <v>50000</v>
      </c>
      <c r="P371" s="493">
        <v>68000</v>
      </c>
      <c r="Q371" s="482">
        <v>50000</v>
      </c>
      <c r="R371" s="482"/>
      <c r="S371" s="479"/>
      <c r="T371" s="199">
        <f t="shared" si="92"/>
        <v>12301.879999999997</v>
      </c>
      <c r="U371" s="61">
        <f t="shared" si="93"/>
        <v>0.32632608734865282</v>
      </c>
      <c r="V371" s="199">
        <f t="shared" si="86"/>
        <v>0</v>
      </c>
      <c r="W371" s="61">
        <f t="shared" si="94"/>
        <v>0</v>
      </c>
      <c r="X371" s="199">
        <f t="shared" si="95"/>
        <v>-18000</v>
      </c>
      <c r="Y371" s="61">
        <f t="shared" si="96"/>
        <v>-0.26470588235294118</v>
      </c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</row>
    <row r="372" spans="1:37">
      <c r="A372" s="398" t="s">
        <v>2059</v>
      </c>
      <c r="B372" s="415" t="s">
        <v>2588</v>
      </c>
      <c r="C372" s="416" t="s">
        <v>2696</v>
      </c>
      <c r="D372" s="416" t="s">
        <v>2485</v>
      </c>
      <c r="E372" s="379" t="s">
        <v>2061</v>
      </c>
      <c r="F372" s="379" t="s">
        <v>2060</v>
      </c>
      <c r="G372" s="376" t="s">
        <v>420</v>
      </c>
      <c r="H372" s="376" t="s">
        <v>3559</v>
      </c>
      <c r="I372" s="417" t="s">
        <v>3560</v>
      </c>
      <c r="J372" s="377" t="s">
        <v>1671</v>
      </c>
      <c r="K372" s="378" t="s">
        <v>1675</v>
      </c>
      <c r="L372" s="401" t="s">
        <v>2568</v>
      </c>
      <c r="M372" s="397"/>
      <c r="N372" s="482">
        <v>0</v>
      </c>
      <c r="O372" s="482">
        <v>0</v>
      </c>
      <c r="P372" s="493">
        <v>0</v>
      </c>
      <c r="Q372" s="482">
        <v>0</v>
      </c>
      <c r="R372" s="482"/>
      <c r="S372" s="479"/>
      <c r="T372" s="199">
        <f t="shared" si="92"/>
        <v>0</v>
      </c>
      <c r="U372" s="61" t="str">
        <f t="shared" si="93"/>
        <v/>
      </c>
      <c r="V372" s="199">
        <f t="shared" si="86"/>
        <v>0</v>
      </c>
      <c r="W372" s="61" t="str">
        <f t="shared" si="94"/>
        <v/>
      </c>
      <c r="X372" s="199">
        <f t="shared" si="95"/>
        <v>0</v>
      </c>
      <c r="Y372" s="61" t="str">
        <f t="shared" si="96"/>
        <v/>
      </c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</row>
    <row r="373" spans="1:37" ht="21">
      <c r="A373" s="407" t="s">
        <v>2062</v>
      </c>
      <c r="B373" s="408" t="s">
        <v>2588</v>
      </c>
      <c r="C373" s="409" t="s">
        <v>2697</v>
      </c>
      <c r="D373" s="409" t="s">
        <v>3011</v>
      </c>
      <c r="E373" s="375" t="s">
        <v>2064</v>
      </c>
      <c r="F373" s="375" t="s">
        <v>2063</v>
      </c>
      <c r="G373" s="376"/>
      <c r="H373" s="376"/>
      <c r="I373" s="417"/>
      <c r="J373" s="377"/>
      <c r="K373" s="378"/>
      <c r="L373" s="397"/>
      <c r="M373" s="397"/>
      <c r="N373" s="482">
        <v>0</v>
      </c>
      <c r="O373" s="482">
        <v>0</v>
      </c>
      <c r="P373" s="493">
        <v>0</v>
      </c>
      <c r="Q373" s="482">
        <v>0</v>
      </c>
      <c r="R373" s="482"/>
      <c r="S373" s="479"/>
      <c r="T373" s="199">
        <f t="shared" si="92"/>
        <v>0</v>
      </c>
      <c r="U373" s="61" t="str">
        <f t="shared" si="93"/>
        <v/>
      </c>
      <c r="V373" s="199">
        <f t="shared" si="86"/>
        <v>0</v>
      </c>
      <c r="W373" s="61" t="str">
        <f t="shared" si="94"/>
        <v/>
      </c>
      <c r="X373" s="199">
        <f t="shared" si="95"/>
        <v>0</v>
      </c>
      <c r="Y373" s="61" t="str">
        <f t="shared" si="96"/>
        <v/>
      </c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</row>
    <row r="374" spans="1:37" ht="21">
      <c r="A374" s="398" t="s">
        <v>2065</v>
      </c>
      <c r="B374" s="415" t="s">
        <v>2588</v>
      </c>
      <c r="C374" s="416" t="s">
        <v>2697</v>
      </c>
      <c r="D374" s="416" t="s">
        <v>3009</v>
      </c>
      <c r="E374" s="379" t="s">
        <v>2064</v>
      </c>
      <c r="F374" s="379" t="s">
        <v>2063</v>
      </c>
      <c r="G374" s="376" t="s">
        <v>1114</v>
      </c>
      <c r="H374" s="376" t="s">
        <v>3558</v>
      </c>
      <c r="I374" s="417" t="s">
        <v>2595</v>
      </c>
      <c r="J374" s="377" t="s">
        <v>192</v>
      </c>
      <c r="K374" s="378" t="s">
        <v>2720</v>
      </c>
      <c r="L374" s="401" t="s">
        <v>2568</v>
      </c>
      <c r="M374" s="397"/>
      <c r="N374" s="482">
        <v>551.65</v>
      </c>
      <c r="O374" s="482">
        <v>8000</v>
      </c>
      <c r="P374" s="493">
        <v>2000</v>
      </c>
      <c r="Q374" s="482">
        <v>5000</v>
      </c>
      <c r="R374" s="482"/>
      <c r="S374" s="479"/>
      <c r="T374" s="199">
        <f t="shared" si="92"/>
        <v>4448.3500000000004</v>
      </c>
      <c r="U374" s="61">
        <f t="shared" si="93"/>
        <v>8.0637179370977989</v>
      </c>
      <c r="V374" s="199">
        <f t="shared" si="86"/>
        <v>-3000</v>
      </c>
      <c r="W374" s="61">
        <f t="shared" si="94"/>
        <v>-0.375</v>
      </c>
      <c r="X374" s="199">
        <f t="shared" si="95"/>
        <v>3000</v>
      </c>
      <c r="Y374" s="61">
        <f t="shared" si="96"/>
        <v>1.5</v>
      </c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</row>
    <row r="375" spans="1:37" ht="21">
      <c r="A375" s="407" t="s">
        <v>2066</v>
      </c>
      <c r="B375" s="408" t="s">
        <v>2588</v>
      </c>
      <c r="C375" s="409" t="s">
        <v>3016</v>
      </c>
      <c r="D375" s="409" t="s">
        <v>3011</v>
      </c>
      <c r="E375" s="375" t="s">
        <v>2068</v>
      </c>
      <c r="F375" s="375" t="s">
        <v>2067</v>
      </c>
      <c r="G375" s="376"/>
      <c r="H375" s="376"/>
      <c r="I375" s="417"/>
      <c r="J375" s="377"/>
      <c r="K375" s="378"/>
      <c r="L375" s="397"/>
      <c r="M375" s="397"/>
      <c r="N375" s="482">
        <v>0</v>
      </c>
      <c r="O375" s="482">
        <v>0</v>
      </c>
      <c r="P375" s="493">
        <v>0</v>
      </c>
      <c r="Q375" s="482">
        <v>0</v>
      </c>
      <c r="R375" s="482"/>
      <c r="S375" s="479"/>
      <c r="T375" s="199">
        <f t="shared" si="92"/>
        <v>0</v>
      </c>
      <c r="U375" s="61" t="str">
        <f t="shared" si="93"/>
        <v/>
      </c>
      <c r="V375" s="199">
        <f t="shared" si="86"/>
        <v>0</v>
      </c>
      <c r="W375" s="61" t="str">
        <f t="shared" si="94"/>
        <v/>
      </c>
      <c r="X375" s="199">
        <f t="shared" si="95"/>
        <v>0</v>
      </c>
      <c r="Y375" s="61" t="str">
        <f t="shared" si="96"/>
        <v/>
      </c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</row>
    <row r="376" spans="1:37">
      <c r="A376" s="398" t="s">
        <v>2069</v>
      </c>
      <c r="B376" s="415" t="s">
        <v>2588</v>
      </c>
      <c r="C376" s="416" t="s">
        <v>3016</v>
      </c>
      <c r="D376" s="416" t="s">
        <v>3009</v>
      </c>
      <c r="E376" s="379" t="s">
        <v>2068</v>
      </c>
      <c r="F376" s="379" t="s">
        <v>2067</v>
      </c>
      <c r="G376" s="376" t="s">
        <v>885</v>
      </c>
      <c r="H376" s="376" t="s">
        <v>2606</v>
      </c>
      <c r="I376" s="417" t="s">
        <v>1184</v>
      </c>
      <c r="J376" s="377" t="s">
        <v>2706</v>
      </c>
      <c r="K376" s="378" t="s">
        <v>2707</v>
      </c>
      <c r="L376" s="401" t="s">
        <v>2568</v>
      </c>
      <c r="M376" s="397"/>
      <c r="N376" s="482">
        <v>1249505.3399999999</v>
      </c>
      <c r="O376" s="482">
        <v>1070000</v>
      </c>
      <c r="P376" s="493">
        <v>998000</v>
      </c>
      <c r="Q376" s="482">
        <v>1009000</v>
      </c>
      <c r="R376" s="482"/>
      <c r="S376" s="479"/>
      <c r="T376" s="199">
        <f t="shared" si="92"/>
        <v>-240505.33999999985</v>
      </c>
      <c r="U376" s="61">
        <f t="shared" si="93"/>
        <v>-0.19248044190031224</v>
      </c>
      <c r="V376" s="199">
        <f t="shared" si="86"/>
        <v>-61000</v>
      </c>
      <c r="W376" s="61">
        <f t="shared" si="94"/>
        <v>-5.700934579439252E-2</v>
      </c>
      <c r="X376" s="199">
        <f t="shared" si="95"/>
        <v>11000</v>
      </c>
      <c r="Y376" s="61">
        <f t="shared" si="96"/>
        <v>1.1022044088176353E-2</v>
      </c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  <c r="AK376" s="55"/>
    </row>
    <row r="377" spans="1:37" ht="21">
      <c r="A377" s="407" t="s">
        <v>2070</v>
      </c>
      <c r="B377" s="408" t="s">
        <v>2588</v>
      </c>
      <c r="C377" s="409" t="s">
        <v>1180</v>
      </c>
      <c r="D377" s="409" t="s">
        <v>3011</v>
      </c>
      <c r="E377" s="375" t="s">
        <v>2072</v>
      </c>
      <c r="F377" s="375" t="s">
        <v>2071</v>
      </c>
      <c r="G377" s="376"/>
      <c r="H377" s="376"/>
      <c r="I377" s="417"/>
      <c r="J377" s="377"/>
      <c r="K377" s="378"/>
      <c r="L377" s="397"/>
      <c r="M377" s="397"/>
      <c r="N377" s="482">
        <v>0</v>
      </c>
      <c r="O377" s="482">
        <v>0</v>
      </c>
      <c r="P377" s="493">
        <v>0</v>
      </c>
      <c r="Q377" s="482">
        <v>0</v>
      </c>
      <c r="R377" s="482"/>
      <c r="S377" s="479"/>
      <c r="T377" s="199">
        <f t="shared" si="92"/>
        <v>0</v>
      </c>
      <c r="U377" s="61" t="str">
        <f t="shared" si="93"/>
        <v/>
      </c>
      <c r="V377" s="199">
        <f t="shared" si="86"/>
        <v>0</v>
      </c>
      <c r="W377" s="61" t="str">
        <f t="shared" si="94"/>
        <v/>
      </c>
      <c r="X377" s="199">
        <f t="shared" si="95"/>
        <v>0</v>
      </c>
      <c r="Y377" s="61" t="str">
        <f t="shared" si="96"/>
        <v/>
      </c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</row>
    <row r="378" spans="1:37">
      <c r="A378" s="398" t="s">
        <v>2073</v>
      </c>
      <c r="B378" s="415" t="s">
        <v>2588</v>
      </c>
      <c r="C378" s="416" t="s">
        <v>1180</v>
      </c>
      <c r="D378" s="416" t="s">
        <v>3009</v>
      </c>
      <c r="E378" s="379" t="s">
        <v>2072</v>
      </c>
      <c r="F378" s="379" t="s">
        <v>2071</v>
      </c>
      <c r="G378" s="376" t="s">
        <v>885</v>
      </c>
      <c r="H378" s="376" t="s">
        <v>2606</v>
      </c>
      <c r="I378" s="417" t="s">
        <v>1184</v>
      </c>
      <c r="J378" s="377" t="s">
        <v>2706</v>
      </c>
      <c r="K378" s="378" t="s">
        <v>2707</v>
      </c>
      <c r="L378" s="401" t="s">
        <v>2568</v>
      </c>
      <c r="M378" s="397"/>
      <c r="N378" s="482">
        <v>1124.43</v>
      </c>
      <c r="O378" s="482">
        <v>2000</v>
      </c>
      <c r="P378" s="493">
        <v>0</v>
      </c>
      <c r="Q378" s="482">
        <v>0</v>
      </c>
      <c r="R378" s="482"/>
      <c r="S378" s="479"/>
      <c r="T378" s="199">
        <f t="shared" si="92"/>
        <v>-1124.43</v>
      </c>
      <c r="U378" s="61">
        <f t="shared" si="93"/>
        <v>-1</v>
      </c>
      <c r="V378" s="199">
        <f t="shared" si="86"/>
        <v>-2000</v>
      </c>
      <c r="W378" s="61">
        <f t="shared" si="94"/>
        <v>-1</v>
      </c>
      <c r="X378" s="199">
        <f t="shared" si="95"/>
        <v>0</v>
      </c>
      <c r="Y378" s="61" t="str">
        <f t="shared" si="96"/>
        <v/>
      </c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</row>
    <row r="379" spans="1:37" ht="21">
      <c r="A379" s="407" t="s">
        <v>2074</v>
      </c>
      <c r="B379" s="408" t="s">
        <v>2588</v>
      </c>
      <c r="C379" s="409" t="s">
        <v>3017</v>
      </c>
      <c r="D379" s="409" t="s">
        <v>3011</v>
      </c>
      <c r="E379" s="375" t="s">
        <v>2075</v>
      </c>
      <c r="F379" s="375" t="s">
        <v>3561</v>
      </c>
      <c r="G379" s="376"/>
      <c r="H379" s="376"/>
      <c r="I379" s="417"/>
      <c r="J379" s="377"/>
      <c r="K379" s="378"/>
      <c r="L379" s="397"/>
      <c r="M379" s="397"/>
      <c r="N379" s="482">
        <v>0</v>
      </c>
      <c r="O379" s="482">
        <v>0</v>
      </c>
      <c r="P379" s="493">
        <v>0</v>
      </c>
      <c r="Q379" s="482">
        <v>0</v>
      </c>
      <c r="R379" s="482"/>
      <c r="S379" s="479"/>
      <c r="T379" s="199">
        <f t="shared" si="92"/>
        <v>0</v>
      </c>
      <c r="U379" s="61" t="str">
        <f t="shared" si="93"/>
        <v/>
      </c>
      <c r="V379" s="199">
        <f t="shared" si="86"/>
        <v>0</v>
      </c>
      <c r="W379" s="61" t="str">
        <f t="shared" si="94"/>
        <v/>
      </c>
      <c r="X379" s="199">
        <f t="shared" si="95"/>
        <v>0</v>
      </c>
      <c r="Y379" s="61" t="str">
        <f t="shared" si="96"/>
        <v/>
      </c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</row>
    <row r="380" spans="1:37">
      <c r="A380" s="398" t="s">
        <v>2076</v>
      </c>
      <c r="B380" s="415" t="s">
        <v>2588</v>
      </c>
      <c r="C380" s="416" t="s">
        <v>3017</v>
      </c>
      <c r="D380" s="416" t="s">
        <v>3009</v>
      </c>
      <c r="E380" s="379" t="s">
        <v>2075</v>
      </c>
      <c r="F380" s="379" t="s">
        <v>3561</v>
      </c>
      <c r="G380" s="376" t="s">
        <v>885</v>
      </c>
      <c r="H380" s="376" t="s">
        <v>2606</v>
      </c>
      <c r="I380" s="417" t="s">
        <v>1184</v>
      </c>
      <c r="J380" s="377" t="s">
        <v>2706</v>
      </c>
      <c r="K380" s="378" t="s">
        <v>2707</v>
      </c>
      <c r="L380" s="401" t="s">
        <v>2568</v>
      </c>
      <c r="M380" s="397"/>
      <c r="N380" s="482">
        <v>434328.25</v>
      </c>
      <c r="O380" s="482">
        <v>415000</v>
      </c>
      <c r="P380" s="493">
        <v>434000</v>
      </c>
      <c r="Q380" s="482">
        <v>439000</v>
      </c>
      <c r="R380" s="482"/>
      <c r="S380" s="479"/>
      <c r="T380" s="199">
        <f t="shared" si="92"/>
        <v>4671.75</v>
      </c>
      <c r="U380" s="61">
        <f t="shared" si="93"/>
        <v>1.0756265566423551E-2</v>
      </c>
      <c r="V380" s="199">
        <f t="shared" si="86"/>
        <v>24000</v>
      </c>
      <c r="W380" s="61">
        <f t="shared" si="94"/>
        <v>5.7831325301204821E-2</v>
      </c>
      <c r="X380" s="199">
        <f t="shared" si="95"/>
        <v>5000</v>
      </c>
      <c r="Y380" s="61">
        <f t="shared" si="96"/>
        <v>1.1520737327188941E-2</v>
      </c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  <c r="AK380" s="55"/>
    </row>
    <row r="381" spans="1:37" ht="21">
      <c r="A381" s="407" t="s">
        <v>2077</v>
      </c>
      <c r="B381" s="408" t="s">
        <v>2588</v>
      </c>
      <c r="C381" s="409" t="s">
        <v>3107</v>
      </c>
      <c r="D381" s="409" t="s">
        <v>3011</v>
      </c>
      <c r="E381" s="375" t="s">
        <v>2079</v>
      </c>
      <c r="F381" s="375" t="s">
        <v>2078</v>
      </c>
      <c r="G381" s="376"/>
      <c r="H381" s="376"/>
      <c r="I381" s="417"/>
      <c r="J381" s="377"/>
      <c r="K381" s="378"/>
      <c r="L381" s="397"/>
      <c r="M381" s="397"/>
      <c r="N381" s="482">
        <v>0</v>
      </c>
      <c r="O381" s="482">
        <v>0</v>
      </c>
      <c r="P381" s="493">
        <v>0</v>
      </c>
      <c r="Q381" s="482">
        <v>0</v>
      </c>
      <c r="R381" s="482"/>
      <c r="S381" s="479"/>
      <c r="T381" s="199">
        <f t="shared" si="92"/>
        <v>0</v>
      </c>
      <c r="U381" s="61" t="str">
        <f t="shared" si="93"/>
        <v/>
      </c>
      <c r="V381" s="199">
        <f t="shared" si="86"/>
        <v>0</v>
      </c>
      <c r="W381" s="61" t="str">
        <f t="shared" si="94"/>
        <v/>
      </c>
      <c r="X381" s="199">
        <f t="shared" si="95"/>
        <v>0</v>
      </c>
      <c r="Y381" s="61" t="str">
        <f t="shared" si="96"/>
        <v/>
      </c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  <c r="AK381" s="55"/>
    </row>
    <row r="382" spans="1:37" ht="31.5">
      <c r="A382" s="398" t="s">
        <v>2080</v>
      </c>
      <c r="B382" s="415" t="s">
        <v>2588</v>
      </c>
      <c r="C382" s="416" t="s">
        <v>3107</v>
      </c>
      <c r="D382" s="416" t="s">
        <v>3009</v>
      </c>
      <c r="E382" s="379" t="s">
        <v>2082</v>
      </c>
      <c r="F382" s="379" t="s">
        <v>2081</v>
      </c>
      <c r="G382" s="376" t="s">
        <v>875</v>
      </c>
      <c r="H382" s="376" t="s">
        <v>3562</v>
      </c>
      <c r="I382" s="417" t="s">
        <v>2083</v>
      </c>
      <c r="J382" s="377" t="s">
        <v>2706</v>
      </c>
      <c r="K382" s="378" t="s">
        <v>2707</v>
      </c>
      <c r="L382" s="401" t="s">
        <v>2568</v>
      </c>
      <c r="M382" s="397"/>
      <c r="N382" s="482">
        <v>7402004</v>
      </c>
      <c r="O382" s="482">
        <v>7402004</v>
      </c>
      <c r="P382" s="493">
        <v>7402000</v>
      </c>
      <c r="Q382" s="482">
        <v>7500000</v>
      </c>
      <c r="R382" s="482"/>
      <c r="S382" s="479"/>
      <c r="T382" s="199">
        <f t="shared" si="92"/>
        <v>97996</v>
      </c>
      <c r="U382" s="61">
        <f t="shared" si="93"/>
        <v>1.3239117406583406E-2</v>
      </c>
      <c r="V382" s="199">
        <f t="shared" si="86"/>
        <v>97996</v>
      </c>
      <c r="W382" s="61">
        <f t="shared" si="94"/>
        <v>1.3239117406583406E-2</v>
      </c>
      <c r="X382" s="199">
        <f t="shared" si="95"/>
        <v>98000</v>
      </c>
      <c r="Y382" s="61">
        <f t="shared" si="96"/>
        <v>1.3239664955417455E-2</v>
      </c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</row>
    <row r="383" spans="1:37" ht="21">
      <c r="A383" s="398" t="s">
        <v>2084</v>
      </c>
      <c r="B383" s="415" t="s">
        <v>2588</v>
      </c>
      <c r="C383" s="416" t="s">
        <v>3107</v>
      </c>
      <c r="D383" s="416" t="s">
        <v>3019</v>
      </c>
      <c r="E383" s="379" t="s">
        <v>2086</v>
      </c>
      <c r="F383" s="379" t="s">
        <v>2085</v>
      </c>
      <c r="G383" s="376" t="s">
        <v>877</v>
      </c>
      <c r="H383" s="376" t="s">
        <v>3563</v>
      </c>
      <c r="I383" s="417" t="s">
        <v>2087</v>
      </c>
      <c r="J383" s="377" t="s">
        <v>2706</v>
      </c>
      <c r="K383" s="378" t="s">
        <v>2707</v>
      </c>
      <c r="L383" s="401" t="s">
        <v>2568</v>
      </c>
      <c r="M383" s="397"/>
      <c r="N383" s="482">
        <v>145472.15999999997</v>
      </c>
      <c r="O383" s="482">
        <v>141000</v>
      </c>
      <c r="P383" s="493">
        <v>139000</v>
      </c>
      <c r="Q383" s="482">
        <v>145000</v>
      </c>
      <c r="R383" s="482"/>
      <c r="S383" s="479"/>
      <c r="T383" s="199">
        <f t="shared" si="92"/>
        <v>-472.15999999997439</v>
      </c>
      <c r="U383" s="61">
        <f t="shared" si="93"/>
        <v>-3.2457069448887984E-3</v>
      </c>
      <c r="V383" s="199">
        <f t="shared" si="86"/>
        <v>4000</v>
      </c>
      <c r="W383" s="61">
        <f t="shared" si="94"/>
        <v>2.8368794326241134E-2</v>
      </c>
      <c r="X383" s="199">
        <f t="shared" si="95"/>
        <v>6000</v>
      </c>
      <c r="Y383" s="61">
        <f t="shared" si="96"/>
        <v>4.3165467625899283E-2</v>
      </c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</row>
    <row r="384" spans="1:37" ht="21">
      <c r="A384" s="407" t="s">
        <v>2088</v>
      </c>
      <c r="B384" s="408" t="s">
        <v>2588</v>
      </c>
      <c r="C384" s="409" t="s">
        <v>3020</v>
      </c>
      <c r="D384" s="409" t="s">
        <v>3011</v>
      </c>
      <c r="E384" s="375" t="s">
        <v>2090</v>
      </c>
      <c r="F384" s="375" t="s">
        <v>2089</v>
      </c>
      <c r="G384" s="376"/>
      <c r="H384" s="376"/>
      <c r="I384" s="417"/>
      <c r="J384" s="377"/>
      <c r="K384" s="378"/>
      <c r="L384" s="397"/>
      <c r="M384" s="397"/>
      <c r="N384" s="482">
        <v>0</v>
      </c>
      <c r="O384" s="482">
        <v>0</v>
      </c>
      <c r="P384" s="493">
        <v>0</v>
      </c>
      <c r="Q384" s="482">
        <v>0</v>
      </c>
      <c r="R384" s="482"/>
      <c r="S384" s="479"/>
      <c r="T384" s="199">
        <f t="shared" si="92"/>
        <v>0</v>
      </c>
      <c r="U384" s="61" t="str">
        <f t="shared" si="93"/>
        <v/>
      </c>
      <c r="V384" s="199">
        <f t="shared" si="86"/>
        <v>0</v>
      </c>
      <c r="W384" s="61" t="str">
        <f t="shared" si="94"/>
        <v/>
      </c>
      <c r="X384" s="199">
        <f t="shared" si="95"/>
        <v>0</v>
      </c>
      <c r="Y384" s="61" t="str">
        <f t="shared" si="96"/>
        <v/>
      </c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  <c r="AK384" s="55"/>
    </row>
    <row r="385" spans="1:37" ht="21">
      <c r="A385" s="398" t="s">
        <v>2091</v>
      </c>
      <c r="B385" s="415" t="s">
        <v>2588</v>
      </c>
      <c r="C385" s="416" t="s">
        <v>3020</v>
      </c>
      <c r="D385" s="416" t="s">
        <v>3009</v>
      </c>
      <c r="E385" s="379" t="s">
        <v>2090</v>
      </c>
      <c r="F385" s="379" t="s">
        <v>2089</v>
      </c>
      <c r="G385" s="376" t="s">
        <v>885</v>
      </c>
      <c r="H385" s="376" t="s">
        <v>2606</v>
      </c>
      <c r="I385" s="417" t="s">
        <v>1184</v>
      </c>
      <c r="J385" s="377" t="s">
        <v>2706</v>
      </c>
      <c r="K385" s="378" t="s">
        <v>2707</v>
      </c>
      <c r="L385" s="401" t="s">
        <v>2568</v>
      </c>
      <c r="M385" s="397"/>
      <c r="N385" s="482">
        <v>203591.43</v>
      </c>
      <c r="O385" s="482">
        <v>210000</v>
      </c>
      <c r="P385" s="493">
        <v>143000</v>
      </c>
      <c r="Q385" s="482">
        <v>145000</v>
      </c>
      <c r="R385" s="482"/>
      <c r="S385" s="479"/>
      <c r="T385" s="199">
        <f t="shared" si="92"/>
        <v>-58591.429999999993</v>
      </c>
      <c r="U385" s="61">
        <f t="shared" si="93"/>
        <v>-0.28778927482360134</v>
      </c>
      <c r="V385" s="199">
        <f t="shared" si="86"/>
        <v>-65000</v>
      </c>
      <c r="W385" s="61">
        <f t="shared" si="94"/>
        <v>-0.30952380952380953</v>
      </c>
      <c r="X385" s="199">
        <f t="shared" si="95"/>
        <v>2000</v>
      </c>
      <c r="Y385" s="61">
        <f t="shared" si="96"/>
        <v>1.3986013986013986E-2</v>
      </c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</row>
    <row r="386" spans="1:37" ht="21">
      <c r="A386" s="407" t="s">
        <v>2092</v>
      </c>
      <c r="B386" s="408" t="s">
        <v>2588</v>
      </c>
      <c r="C386" s="409" t="s">
        <v>2093</v>
      </c>
      <c r="D386" s="409" t="s">
        <v>3011</v>
      </c>
      <c r="E386" s="375" t="s">
        <v>2095</v>
      </c>
      <c r="F386" s="375" t="s">
        <v>2094</v>
      </c>
      <c r="G386" s="376"/>
      <c r="H386" s="376"/>
      <c r="I386" s="417"/>
      <c r="J386" s="377"/>
      <c r="K386" s="378"/>
      <c r="L386" s="397"/>
      <c r="M386" s="397"/>
      <c r="N386" s="482">
        <v>0</v>
      </c>
      <c r="O386" s="482">
        <v>0</v>
      </c>
      <c r="P386" s="493">
        <v>0</v>
      </c>
      <c r="Q386" s="482">
        <v>0</v>
      </c>
      <c r="R386" s="482"/>
      <c r="S386" s="479"/>
      <c r="T386" s="199">
        <f t="shared" si="92"/>
        <v>0</v>
      </c>
      <c r="U386" s="61" t="str">
        <f t="shared" si="93"/>
        <v/>
      </c>
      <c r="V386" s="199">
        <f t="shared" si="86"/>
        <v>0</v>
      </c>
      <c r="W386" s="61" t="str">
        <f t="shared" si="94"/>
        <v/>
      </c>
      <c r="X386" s="199">
        <f t="shared" si="95"/>
        <v>0</v>
      </c>
      <c r="Y386" s="61" t="str">
        <f t="shared" si="96"/>
        <v/>
      </c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</row>
    <row r="387" spans="1:37">
      <c r="A387" s="398" t="s">
        <v>2096</v>
      </c>
      <c r="B387" s="415" t="s">
        <v>2588</v>
      </c>
      <c r="C387" s="416" t="s">
        <v>2093</v>
      </c>
      <c r="D387" s="416" t="s">
        <v>3009</v>
      </c>
      <c r="E387" s="379" t="s">
        <v>2095</v>
      </c>
      <c r="F387" s="379" t="s">
        <v>2094</v>
      </c>
      <c r="G387" s="376" t="s">
        <v>885</v>
      </c>
      <c r="H387" s="376" t="s">
        <v>2606</v>
      </c>
      <c r="I387" s="417" t="s">
        <v>1184</v>
      </c>
      <c r="J387" s="377" t="s">
        <v>2706</v>
      </c>
      <c r="K387" s="378" t="s">
        <v>2707</v>
      </c>
      <c r="L387" s="401" t="s">
        <v>2568</v>
      </c>
      <c r="M387" s="397"/>
      <c r="N387" s="482">
        <v>39577.14</v>
      </c>
      <c r="O387" s="482">
        <v>300000</v>
      </c>
      <c r="P387" s="493">
        <v>87000</v>
      </c>
      <c r="Q387" s="482">
        <v>88000</v>
      </c>
      <c r="R387" s="482"/>
      <c r="S387" s="479"/>
      <c r="T387" s="199">
        <f t="shared" ref="T387" si="97">IF(N387="","",Q387-N387)</f>
        <v>48422.86</v>
      </c>
      <c r="U387" s="61">
        <f t="shared" ref="U387" si="98">IF(N387=0,"",T387/N387)</f>
        <v>1.2235057914745735</v>
      </c>
      <c r="V387" s="199">
        <f t="shared" si="86"/>
        <v>-212000</v>
      </c>
      <c r="W387" s="61">
        <f t="shared" ref="W387" si="99">IF(O387=0,"",V387/O387)</f>
        <v>-0.70666666666666667</v>
      </c>
      <c r="X387" s="199">
        <f t="shared" ref="X387" si="100">IF(P387="","",Q387-P387)</f>
        <v>1000</v>
      </c>
      <c r="Y387" s="61">
        <f t="shared" ref="Y387" si="101">IF(P387=0,"",X387/P387)</f>
        <v>1.1494252873563218E-2</v>
      </c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</row>
    <row r="388" spans="1:37" ht="21">
      <c r="A388" s="407" t="s">
        <v>2097</v>
      </c>
      <c r="B388" s="408" t="s">
        <v>2588</v>
      </c>
      <c r="C388" s="409" t="s">
        <v>2483</v>
      </c>
      <c r="D388" s="409" t="s">
        <v>3011</v>
      </c>
      <c r="E388" s="375" t="s">
        <v>2099</v>
      </c>
      <c r="F388" s="375" t="s">
        <v>2098</v>
      </c>
      <c r="G388" s="376"/>
      <c r="H388" s="376"/>
      <c r="I388" s="417"/>
      <c r="J388" s="377"/>
      <c r="K388" s="378"/>
      <c r="L388" s="397"/>
      <c r="M388" s="397"/>
      <c r="N388" s="482">
        <v>0</v>
      </c>
      <c r="O388" s="482">
        <v>0</v>
      </c>
      <c r="P388" s="493">
        <v>0</v>
      </c>
      <c r="Q388" s="482">
        <v>0</v>
      </c>
      <c r="R388" s="482"/>
      <c r="S388" s="479"/>
      <c r="T388" s="199">
        <f t="shared" si="92"/>
        <v>0</v>
      </c>
      <c r="U388" s="61" t="str">
        <f t="shared" si="93"/>
        <v/>
      </c>
      <c r="V388" s="199">
        <f t="shared" si="86"/>
        <v>0</v>
      </c>
      <c r="W388" s="61" t="str">
        <f t="shared" si="94"/>
        <v/>
      </c>
      <c r="X388" s="199">
        <f t="shared" si="95"/>
        <v>0</v>
      </c>
      <c r="Y388" s="61" t="str">
        <f t="shared" si="96"/>
        <v/>
      </c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</row>
    <row r="389" spans="1:37">
      <c r="A389" s="398" t="s">
        <v>2100</v>
      </c>
      <c r="B389" s="415" t="s">
        <v>2588</v>
      </c>
      <c r="C389" s="416" t="s">
        <v>2483</v>
      </c>
      <c r="D389" s="416" t="s">
        <v>3009</v>
      </c>
      <c r="E389" s="379" t="s">
        <v>2099</v>
      </c>
      <c r="F389" s="379" t="s">
        <v>2098</v>
      </c>
      <c r="G389" s="376" t="s">
        <v>885</v>
      </c>
      <c r="H389" s="376" t="s">
        <v>2606</v>
      </c>
      <c r="I389" s="417" t="s">
        <v>1184</v>
      </c>
      <c r="J389" s="377" t="s">
        <v>2706</v>
      </c>
      <c r="K389" s="378" t="s">
        <v>2707</v>
      </c>
      <c r="L389" s="401" t="s">
        <v>2568</v>
      </c>
      <c r="M389" s="397"/>
      <c r="N389" s="482">
        <v>764260.74</v>
      </c>
      <c r="O389" s="482">
        <v>1229500</v>
      </c>
      <c r="P389" s="493">
        <v>1230000</v>
      </c>
      <c r="Q389" s="482">
        <v>1244000</v>
      </c>
      <c r="R389" s="482"/>
      <c r="S389" s="479"/>
      <c r="T389" s="199">
        <f t="shared" si="92"/>
        <v>479739.26</v>
      </c>
      <c r="U389" s="61">
        <f t="shared" si="93"/>
        <v>0.62771673970849273</v>
      </c>
      <c r="V389" s="199">
        <f t="shared" si="86"/>
        <v>14500</v>
      </c>
      <c r="W389" s="61">
        <f t="shared" si="94"/>
        <v>1.1793411956079707E-2</v>
      </c>
      <c r="X389" s="199">
        <f t="shared" si="95"/>
        <v>14000</v>
      </c>
      <c r="Y389" s="61">
        <f t="shared" si="96"/>
        <v>1.1382113821138212E-2</v>
      </c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</row>
    <row r="390" spans="1:37" ht="21">
      <c r="A390" s="407" t="s">
        <v>2101</v>
      </c>
      <c r="B390" s="408" t="s">
        <v>2588</v>
      </c>
      <c r="C390" s="409" t="s">
        <v>2008</v>
      </c>
      <c r="D390" s="409" t="s">
        <v>3011</v>
      </c>
      <c r="E390" s="375" t="s">
        <v>2103</v>
      </c>
      <c r="F390" s="375" t="s">
        <v>2102</v>
      </c>
      <c r="G390" s="376"/>
      <c r="H390" s="376"/>
      <c r="I390" s="417"/>
      <c r="J390" s="377"/>
      <c r="K390" s="378"/>
      <c r="L390" s="397"/>
      <c r="M390" s="397"/>
      <c r="N390" s="482">
        <v>0</v>
      </c>
      <c r="O390" s="482">
        <v>0</v>
      </c>
      <c r="P390" s="493">
        <v>0</v>
      </c>
      <c r="Q390" s="482">
        <v>0</v>
      </c>
      <c r="R390" s="482"/>
      <c r="S390" s="479"/>
      <c r="T390" s="199">
        <f t="shared" si="92"/>
        <v>0</v>
      </c>
      <c r="U390" s="61" t="str">
        <f t="shared" si="93"/>
        <v/>
      </c>
      <c r="V390" s="199">
        <f t="shared" si="86"/>
        <v>0</v>
      </c>
      <c r="W390" s="61" t="str">
        <f t="shared" si="94"/>
        <v/>
      </c>
      <c r="X390" s="199">
        <f t="shared" si="95"/>
        <v>0</v>
      </c>
      <c r="Y390" s="61" t="str">
        <f t="shared" si="96"/>
        <v/>
      </c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</row>
    <row r="391" spans="1:37">
      <c r="A391" s="398" t="s">
        <v>2104</v>
      </c>
      <c r="B391" s="415" t="s">
        <v>2588</v>
      </c>
      <c r="C391" s="416" t="s">
        <v>2008</v>
      </c>
      <c r="D391" s="416" t="s">
        <v>3009</v>
      </c>
      <c r="E391" s="379" t="s">
        <v>2103</v>
      </c>
      <c r="F391" s="379" t="s">
        <v>2102</v>
      </c>
      <c r="G391" s="376" t="s">
        <v>1114</v>
      </c>
      <c r="H391" s="376" t="s">
        <v>3558</v>
      </c>
      <c r="I391" s="417" t="s">
        <v>2595</v>
      </c>
      <c r="J391" s="377" t="s">
        <v>192</v>
      </c>
      <c r="K391" s="378" t="s">
        <v>2720</v>
      </c>
      <c r="L391" s="401" t="s">
        <v>2568</v>
      </c>
      <c r="M391" s="397"/>
      <c r="N391" s="482">
        <v>82712.03</v>
      </c>
      <c r="O391" s="482">
        <v>107000</v>
      </c>
      <c r="P391" s="493">
        <v>71000</v>
      </c>
      <c r="Q391" s="482">
        <v>72000</v>
      </c>
      <c r="R391" s="482"/>
      <c r="S391" s="479"/>
      <c r="T391" s="199">
        <f t="shared" si="92"/>
        <v>-10712.029999999999</v>
      </c>
      <c r="U391" s="61">
        <f t="shared" si="93"/>
        <v>-0.1295099394852236</v>
      </c>
      <c r="V391" s="199">
        <f t="shared" si="86"/>
        <v>-35000</v>
      </c>
      <c r="W391" s="61">
        <f t="shared" si="94"/>
        <v>-0.32710280373831774</v>
      </c>
      <c r="X391" s="199">
        <f t="shared" si="95"/>
        <v>1000</v>
      </c>
      <c r="Y391" s="61">
        <f t="shared" si="96"/>
        <v>1.4084507042253521E-2</v>
      </c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</row>
    <row r="392" spans="1:37" ht="31.5">
      <c r="A392" s="398" t="s">
        <v>4781</v>
      </c>
      <c r="B392" s="415" t="s">
        <v>2588</v>
      </c>
      <c r="C392" s="416" t="s">
        <v>2008</v>
      </c>
      <c r="D392" s="416" t="s">
        <v>1295</v>
      </c>
      <c r="E392" s="379" t="s">
        <v>4782</v>
      </c>
      <c r="F392" s="379" t="s">
        <v>5092</v>
      </c>
      <c r="G392" s="376" t="s">
        <v>4606</v>
      </c>
      <c r="H392" s="376" t="s">
        <v>4783</v>
      </c>
      <c r="I392" s="417" t="s">
        <v>4784</v>
      </c>
      <c r="J392" s="377" t="s">
        <v>192</v>
      </c>
      <c r="K392" s="374" t="s">
        <v>2720</v>
      </c>
      <c r="L392" s="399" t="s">
        <v>2568</v>
      </c>
      <c r="M392" s="397"/>
      <c r="N392" s="482">
        <v>0</v>
      </c>
      <c r="O392" s="482">
        <v>0</v>
      </c>
      <c r="P392" s="493">
        <v>0</v>
      </c>
      <c r="Q392" s="482">
        <v>0</v>
      </c>
      <c r="R392" s="482"/>
      <c r="S392" s="479"/>
      <c r="T392" s="199">
        <f t="shared" si="92"/>
        <v>0</v>
      </c>
      <c r="U392" s="61" t="str">
        <f t="shared" si="93"/>
        <v/>
      </c>
      <c r="V392" s="199">
        <f t="shared" ref="V392:V455" si="102">IF(O392="","",Q392-O392)</f>
        <v>0</v>
      </c>
      <c r="W392" s="61" t="str">
        <f t="shared" si="94"/>
        <v/>
      </c>
      <c r="X392" s="199">
        <f t="shared" si="95"/>
        <v>0</v>
      </c>
      <c r="Y392" s="61" t="str">
        <f t="shared" si="96"/>
        <v/>
      </c>
      <c r="AA392" s="55"/>
      <c r="AB392" s="363"/>
      <c r="AC392" s="55"/>
      <c r="AD392" s="55"/>
      <c r="AE392" s="55"/>
      <c r="AF392" s="55"/>
      <c r="AG392" s="55"/>
      <c r="AH392" s="55"/>
      <c r="AI392" s="55"/>
      <c r="AJ392" s="55"/>
      <c r="AK392" s="55"/>
    </row>
    <row r="393" spans="1:37" ht="21">
      <c r="A393" s="402" t="s">
        <v>2105</v>
      </c>
      <c r="B393" s="403" t="s">
        <v>2106</v>
      </c>
      <c r="C393" s="404" t="s">
        <v>3010</v>
      </c>
      <c r="D393" s="404" t="s">
        <v>3011</v>
      </c>
      <c r="E393" s="370" t="s">
        <v>2108</v>
      </c>
      <c r="F393" s="370" t="s">
        <v>2107</v>
      </c>
      <c r="G393" s="371"/>
      <c r="H393" s="371"/>
      <c r="I393" s="405"/>
      <c r="J393" s="372"/>
      <c r="K393" s="373"/>
      <c r="L393" s="406"/>
      <c r="M393" s="397"/>
      <c r="N393" s="483">
        <v>0</v>
      </c>
      <c r="O393" s="483">
        <v>0</v>
      </c>
      <c r="P393" s="494">
        <v>0</v>
      </c>
      <c r="Q393" s="483">
        <v>0</v>
      </c>
      <c r="R393" s="483"/>
      <c r="S393" s="478"/>
      <c r="T393" s="199">
        <f t="shared" si="92"/>
        <v>0</v>
      </c>
      <c r="U393" s="61" t="str">
        <f t="shared" si="93"/>
        <v/>
      </c>
      <c r="V393" s="199">
        <f t="shared" si="102"/>
        <v>0</v>
      </c>
      <c r="W393" s="61" t="str">
        <f t="shared" si="94"/>
        <v/>
      </c>
      <c r="X393" s="199">
        <f t="shared" si="95"/>
        <v>0</v>
      </c>
      <c r="Y393" s="61" t="str">
        <f t="shared" si="96"/>
        <v/>
      </c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</row>
    <row r="394" spans="1:37" ht="21">
      <c r="A394" s="407" t="s">
        <v>2109</v>
      </c>
      <c r="B394" s="408" t="s">
        <v>2106</v>
      </c>
      <c r="C394" s="409" t="s">
        <v>3012</v>
      </c>
      <c r="D394" s="409" t="s">
        <v>3011</v>
      </c>
      <c r="E394" s="375" t="s">
        <v>2111</v>
      </c>
      <c r="F394" s="375" t="s">
        <v>2110</v>
      </c>
      <c r="G394" s="376"/>
      <c r="H394" s="376"/>
      <c r="I394" s="417"/>
      <c r="J394" s="377"/>
      <c r="K394" s="378"/>
      <c r="L394" s="397"/>
      <c r="M394" s="397"/>
      <c r="N394" s="482">
        <v>0</v>
      </c>
      <c r="O394" s="482">
        <v>0</v>
      </c>
      <c r="P394" s="493">
        <v>0</v>
      </c>
      <c r="Q394" s="482">
        <v>0</v>
      </c>
      <c r="R394" s="482"/>
      <c r="S394" s="479"/>
      <c r="T394" s="199">
        <f t="shared" si="92"/>
        <v>0</v>
      </c>
      <c r="U394" s="61" t="str">
        <f t="shared" si="93"/>
        <v/>
      </c>
      <c r="V394" s="199">
        <f t="shared" si="102"/>
        <v>0</v>
      </c>
      <c r="W394" s="61" t="str">
        <f t="shared" si="94"/>
        <v/>
      </c>
      <c r="X394" s="199">
        <f t="shared" si="95"/>
        <v>0</v>
      </c>
      <c r="Y394" s="61" t="str">
        <f t="shared" si="96"/>
        <v/>
      </c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55"/>
    </row>
    <row r="395" spans="1:37" ht="31.5">
      <c r="A395" s="398" t="s">
        <v>2112</v>
      </c>
      <c r="B395" s="415" t="s">
        <v>2106</v>
      </c>
      <c r="C395" s="416" t="s">
        <v>3012</v>
      </c>
      <c r="D395" s="416" t="s">
        <v>3009</v>
      </c>
      <c r="E395" s="379" t="s">
        <v>3842</v>
      </c>
      <c r="F395" s="379" t="s">
        <v>3843</v>
      </c>
      <c r="G395" s="376" t="s">
        <v>559</v>
      </c>
      <c r="H395" s="376" t="s">
        <v>3564</v>
      </c>
      <c r="I395" s="417" t="s">
        <v>3844</v>
      </c>
      <c r="J395" s="377" t="s">
        <v>925</v>
      </c>
      <c r="K395" s="378" t="s">
        <v>2714</v>
      </c>
      <c r="L395" s="401" t="s">
        <v>2113</v>
      </c>
      <c r="M395" s="397"/>
      <c r="N395" s="482">
        <v>112732455.23999999</v>
      </c>
      <c r="O395" s="482">
        <v>117766000</v>
      </c>
      <c r="P395" s="493">
        <v>112069000</v>
      </c>
      <c r="Q395" s="482">
        <v>113287000</v>
      </c>
      <c r="R395" s="482"/>
      <c r="S395" s="479"/>
      <c r="T395" s="199">
        <f t="shared" si="92"/>
        <v>554544.76000000536</v>
      </c>
      <c r="U395" s="61">
        <f t="shared" si="93"/>
        <v>4.9191225261564289E-3</v>
      </c>
      <c r="V395" s="199">
        <f t="shared" si="102"/>
        <v>-4479000</v>
      </c>
      <c r="W395" s="61">
        <f t="shared" si="94"/>
        <v>-3.8033048587877656E-2</v>
      </c>
      <c r="X395" s="199">
        <f t="shared" si="95"/>
        <v>1218000</v>
      </c>
      <c r="Y395" s="61">
        <f t="shared" si="96"/>
        <v>1.0868304348214047E-2</v>
      </c>
      <c r="AA395" s="55"/>
      <c r="AB395" s="363"/>
      <c r="AC395" s="55"/>
      <c r="AD395" s="55"/>
      <c r="AE395" s="55"/>
      <c r="AF395" s="55"/>
      <c r="AG395" s="55"/>
      <c r="AH395" s="55"/>
      <c r="AI395" s="55"/>
      <c r="AJ395" s="55"/>
      <c r="AK395" s="55"/>
    </row>
    <row r="396" spans="1:37" ht="21">
      <c r="A396" s="398" t="s">
        <v>3565</v>
      </c>
      <c r="B396" s="415" t="s">
        <v>2106</v>
      </c>
      <c r="C396" s="416" t="s">
        <v>3012</v>
      </c>
      <c r="D396" s="416" t="s">
        <v>2674</v>
      </c>
      <c r="E396" s="379" t="s">
        <v>3845</v>
      </c>
      <c r="F396" s="379" t="s">
        <v>3846</v>
      </c>
      <c r="G396" s="376" t="s">
        <v>562</v>
      </c>
      <c r="H396" s="376" t="s">
        <v>3566</v>
      </c>
      <c r="I396" s="417" t="s">
        <v>3847</v>
      </c>
      <c r="J396" s="377" t="s">
        <v>925</v>
      </c>
      <c r="K396" s="378" t="s">
        <v>2714</v>
      </c>
      <c r="L396" s="401" t="s">
        <v>2113</v>
      </c>
      <c r="M396" s="397"/>
      <c r="N396" s="482">
        <v>27535001.120000001</v>
      </c>
      <c r="O396" s="482">
        <v>28665000</v>
      </c>
      <c r="P396" s="493">
        <v>32274000</v>
      </c>
      <c r="Q396" s="482">
        <v>32665000</v>
      </c>
      <c r="R396" s="482"/>
      <c r="S396" s="479"/>
      <c r="T396" s="199">
        <f t="shared" si="92"/>
        <v>5129998.879999999</v>
      </c>
      <c r="U396" s="61">
        <f t="shared" si="93"/>
        <v>0.18630828659287155</v>
      </c>
      <c r="V396" s="199">
        <f t="shared" si="102"/>
        <v>4000000</v>
      </c>
      <c r="W396" s="61">
        <f t="shared" si="94"/>
        <v>0.13954299668585382</v>
      </c>
      <c r="X396" s="199">
        <f t="shared" si="95"/>
        <v>391000</v>
      </c>
      <c r="Y396" s="61">
        <f t="shared" si="96"/>
        <v>1.2115015182499845E-2</v>
      </c>
      <c r="AA396" s="55"/>
      <c r="AB396" s="363"/>
      <c r="AC396" s="55"/>
      <c r="AD396" s="55"/>
      <c r="AE396" s="55"/>
      <c r="AF396" s="55"/>
      <c r="AG396" s="55"/>
      <c r="AH396" s="55"/>
      <c r="AI396" s="55"/>
      <c r="AJ396" s="55"/>
      <c r="AK396" s="55"/>
    </row>
    <row r="397" spans="1:37" ht="31.5">
      <c r="A397" s="398" t="s">
        <v>2114</v>
      </c>
      <c r="B397" s="415" t="s">
        <v>2106</v>
      </c>
      <c r="C397" s="416" t="s">
        <v>3012</v>
      </c>
      <c r="D397" s="416" t="s">
        <v>3019</v>
      </c>
      <c r="E397" s="379" t="s">
        <v>3848</v>
      </c>
      <c r="F397" s="379" t="s">
        <v>3849</v>
      </c>
      <c r="G397" s="376" t="s">
        <v>559</v>
      </c>
      <c r="H397" s="376" t="s">
        <v>3564</v>
      </c>
      <c r="I397" s="417" t="s">
        <v>3844</v>
      </c>
      <c r="J397" s="377" t="s">
        <v>925</v>
      </c>
      <c r="K397" s="378" t="s">
        <v>2714</v>
      </c>
      <c r="L397" s="401" t="s">
        <v>2113</v>
      </c>
      <c r="M397" s="397"/>
      <c r="N397" s="482">
        <v>5030.66</v>
      </c>
      <c r="O397" s="482">
        <v>0</v>
      </c>
      <c r="P397" s="493">
        <v>0</v>
      </c>
      <c r="Q397" s="482">
        <v>0</v>
      </c>
      <c r="R397" s="482"/>
      <c r="S397" s="479"/>
      <c r="T397" s="199">
        <f t="shared" si="92"/>
        <v>-5030.66</v>
      </c>
      <c r="U397" s="61">
        <f t="shared" si="93"/>
        <v>-1</v>
      </c>
      <c r="V397" s="199">
        <f t="shared" si="102"/>
        <v>0</v>
      </c>
      <c r="W397" s="61" t="str">
        <f t="shared" si="94"/>
        <v/>
      </c>
      <c r="X397" s="199">
        <f t="shared" si="95"/>
        <v>0</v>
      </c>
      <c r="Y397" s="61" t="str">
        <f t="shared" si="96"/>
        <v/>
      </c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</row>
    <row r="398" spans="1:37" ht="31.5">
      <c r="A398" s="398" t="s">
        <v>3567</v>
      </c>
      <c r="B398" s="415" t="s">
        <v>2106</v>
      </c>
      <c r="C398" s="416" t="s">
        <v>3012</v>
      </c>
      <c r="D398" s="416" t="s">
        <v>1314</v>
      </c>
      <c r="E398" s="379" t="s">
        <v>3850</v>
      </c>
      <c r="F398" s="379" t="s">
        <v>3851</v>
      </c>
      <c r="G398" s="376" t="s">
        <v>562</v>
      </c>
      <c r="H398" s="376" t="s">
        <v>3566</v>
      </c>
      <c r="I398" s="417" t="s">
        <v>3847</v>
      </c>
      <c r="J398" s="377" t="s">
        <v>925</v>
      </c>
      <c r="K398" s="378" t="s">
        <v>2714</v>
      </c>
      <c r="L398" s="401" t="s">
        <v>2113</v>
      </c>
      <c r="M398" s="397"/>
      <c r="N398" s="482">
        <v>0</v>
      </c>
      <c r="O398" s="482">
        <v>0</v>
      </c>
      <c r="P398" s="493">
        <v>0</v>
      </c>
      <c r="Q398" s="482">
        <v>0</v>
      </c>
      <c r="R398" s="482"/>
      <c r="S398" s="479"/>
      <c r="T398" s="199">
        <f t="shared" si="92"/>
        <v>0</v>
      </c>
      <c r="U398" s="61" t="str">
        <f t="shared" si="93"/>
        <v/>
      </c>
      <c r="V398" s="199">
        <f t="shared" si="102"/>
        <v>0</v>
      </c>
      <c r="W398" s="61" t="str">
        <f t="shared" si="94"/>
        <v/>
      </c>
      <c r="X398" s="199">
        <f t="shared" si="95"/>
        <v>0</v>
      </c>
      <c r="Y398" s="61" t="str">
        <f t="shared" si="96"/>
        <v/>
      </c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</row>
    <row r="399" spans="1:37" ht="31.5">
      <c r="A399" s="398" t="s">
        <v>2115</v>
      </c>
      <c r="B399" s="415" t="s">
        <v>2106</v>
      </c>
      <c r="C399" s="416" t="s">
        <v>3012</v>
      </c>
      <c r="D399" s="416" t="s">
        <v>2485</v>
      </c>
      <c r="E399" s="379" t="s">
        <v>3852</v>
      </c>
      <c r="F399" s="379" t="s">
        <v>3853</v>
      </c>
      <c r="G399" s="376" t="s">
        <v>568</v>
      </c>
      <c r="H399" s="376" t="s">
        <v>3568</v>
      </c>
      <c r="I399" s="417" t="s">
        <v>3854</v>
      </c>
      <c r="J399" s="377" t="s">
        <v>948</v>
      </c>
      <c r="K399" s="378" t="s">
        <v>2715</v>
      </c>
      <c r="L399" s="401" t="s">
        <v>2113</v>
      </c>
      <c r="M399" s="397"/>
      <c r="N399" s="482">
        <v>19456520.440000001</v>
      </c>
      <c r="O399" s="482">
        <v>20477000</v>
      </c>
      <c r="P399" s="493">
        <v>20141000</v>
      </c>
      <c r="Q399" s="482">
        <v>20181000</v>
      </c>
      <c r="R399" s="482"/>
      <c r="S399" s="479"/>
      <c r="T399" s="199">
        <f t="shared" si="92"/>
        <v>724479.55999999866</v>
      </c>
      <c r="U399" s="61">
        <f t="shared" si="93"/>
        <v>3.7235823447165077E-2</v>
      </c>
      <c r="V399" s="199">
        <f t="shared" si="102"/>
        <v>-296000</v>
      </c>
      <c r="W399" s="61">
        <f t="shared" si="94"/>
        <v>-1.4455242467158276E-2</v>
      </c>
      <c r="X399" s="199">
        <f t="shared" si="95"/>
        <v>40000</v>
      </c>
      <c r="Y399" s="61">
        <f t="shared" si="96"/>
        <v>1.9859987091008389E-3</v>
      </c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  <c r="AK399" s="55"/>
    </row>
    <row r="400" spans="1:37" ht="31.5">
      <c r="A400" s="398" t="s">
        <v>3569</v>
      </c>
      <c r="B400" s="415" t="s">
        <v>2106</v>
      </c>
      <c r="C400" s="416" t="s">
        <v>3012</v>
      </c>
      <c r="D400" s="416" t="s">
        <v>2675</v>
      </c>
      <c r="E400" s="379" t="s">
        <v>3855</v>
      </c>
      <c r="F400" s="379" t="s">
        <v>3856</v>
      </c>
      <c r="G400" s="376" t="s">
        <v>570</v>
      </c>
      <c r="H400" s="376" t="s">
        <v>3570</v>
      </c>
      <c r="I400" s="417" t="s">
        <v>3857</v>
      </c>
      <c r="J400" s="377" t="s">
        <v>948</v>
      </c>
      <c r="K400" s="378" t="s">
        <v>2715</v>
      </c>
      <c r="L400" s="401" t="s">
        <v>2113</v>
      </c>
      <c r="M400" s="397"/>
      <c r="N400" s="482">
        <v>1845900.54</v>
      </c>
      <c r="O400" s="482">
        <v>1982000</v>
      </c>
      <c r="P400" s="493">
        <v>1828000</v>
      </c>
      <c r="Q400" s="482">
        <v>1685000</v>
      </c>
      <c r="R400" s="482"/>
      <c r="S400" s="479"/>
      <c r="T400" s="199">
        <f t="shared" si="92"/>
        <v>-160900.54000000004</v>
      </c>
      <c r="U400" s="61">
        <f t="shared" si="93"/>
        <v>-8.7166419053108915E-2</v>
      </c>
      <c r="V400" s="199">
        <f t="shared" si="102"/>
        <v>-297000</v>
      </c>
      <c r="W400" s="61">
        <f t="shared" si="94"/>
        <v>-0.14984863773965693</v>
      </c>
      <c r="X400" s="199">
        <f t="shared" si="95"/>
        <v>-143000</v>
      </c>
      <c r="Y400" s="61">
        <f t="shared" si="96"/>
        <v>-7.822757111597374E-2</v>
      </c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  <c r="AK400" s="55"/>
    </row>
    <row r="401" spans="1:37" ht="31.5">
      <c r="A401" s="398" t="s">
        <v>2609</v>
      </c>
      <c r="B401" s="415" t="s">
        <v>2106</v>
      </c>
      <c r="C401" s="416" t="s">
        <v>3012</v>
      </c>
      <c r="D401" s="416" t="s">
        <v>1321</v>
      </c>
      <c r="E401" s="379" t="s">
        <v>3858</v>
      </c>
      <c r="F401" s="379" t="s">
        <v>3859</v>
      </c>
      <c r="G401" s="376" t="s">
        <v>568</v>
      </c>
      <c r="H401" s="376" t="s">
        <v>3568</v>
      </c>
      <c r="I401" s="417" t="s">
        <v>3854</v>
      </c>
      <c r="J401" s="377" t="s">
        <v>948</v>
      </c>
      <c r="K401" s="378" t="s">
        <v>2715</v>
      </c>
      <c r="L401" s="401" t="s">
        <v>2113</v>
      </c>
      <c r="M401" s="397"/>
      <c r="N401" s="482">
        <v>0</v>
      </c>
      <c r="O401" s="482">
        <v>0</v>
      </c>
      <c r="P401" s="493">
        <v>0</v>
      </c>
      <c r="Q401" s="482">
        <v>0</v>
      </c>
      <c r="R401" s="482"/>
      <c r="S401" s="479"/>
      <c r="T401" s="199">
        <f t="shared" si="92"/>
        <v>0</v>
      </c>
      <c r="U401" s="61" t="str">
        <f t="shared" si="93"/>
        <v/>
      </c>
      <c r="V401" s="199">
        <f t="shared" si="102"/>
        <v>0</v>
      </c>
      <c r="W401" s="61" t="str">
        <f t="shared" si="94"/>
        <v/>
      </c>
      <c r="X401" s="199">
        <f t="shared" si="95"/>
        <v>0</v>
      </c>
      <c r="Y401" s="61" t="str">
        <f t="shared" si="96"/>
        <v/>
      </c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</row>
    <row r="402" spans="1:37" ht="31.5">
      <c r="A402" s="398" t="s">
        <v>3571</v>
      </c>
      <c r="B402" s="415" t="s">
        <v>2106</v>
      </c>
      <c r="C402" s="416" t="s">
        <v>3012</v>
      </c>
      <c r="D402" s="416" t="s">
        <v>1289</v>
      </c>
      <c r="E402" s="379" t="s">
        <v>3860</v>
      </c>
      <c r="F402" s="379" t="s">
        <v>3861</v>
      </c>
      <c r="G402" s="376" t="s">
        <v>570</v>
      </c>
      <c r="H402" s="376" t="s">
        <v>3570</v>
      </c>
      <c r="I402" s="417" t="s">
        <v>3857</v>
      </c>
      <c r="J402" s="377" t="s">
        <v>948</v>
      </c>
      <c r="K402" s="378" t="s">
        <v>2715</v>
      </c>
      <c r="L402" s="401" t="s">
        <v>2113</v>
      </c>
      <c r="M402" s="397"/>
      <c r="N402" s="482">
        <v>0</v>
      </c>
      <c r="O402" s="482">
        <v>0</v>
      </c>
      <c r="P402" s="493">
        <v>0</v>
      </c>
      <c r="Q402" s="482">
        <v>0</v>
      </c>
      <c r="R402" s="482"/>
      <c r="S402" s="479"/>
      <c r="T402" s="199">
        <f t="shared" si="92"/>
        <v>0</v>
      </c>
      <c r="U402" s="61" t="str">
        <f t="shared" si="93"/>
        <v/>
      </c>
      <c r="V402" s="199">
        <f t="shared" si="102"/>
        <v>0</v>
      </c>
      <c r="W402" s="61" t="str">
        <f t="shared" si="94"/>
        <v/>
      </c>
      <c r="X402" s="199">
        <f t="shared" si="95"/>
        <v>0</v>
      </c>
      <c r="Y402" s="61" t="str">
        <f t="shared" si="96"/>
        <v/>
      </c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</row>
    <row r="403" spans="1:37" ht="21">
      <c r="A403" s="398" t="s">
        <v>2610</v>
      </c>
      <c r="B403" s="415" t="s">
        <v>2106</v>
      </c>
      <c r="C403" s="416" t="s">
        <v>3012</v>
      </c>
      <c r="D403" s="416" t="s">
        <v>1322</v>
      </c>
      <c r="E403" s="379" t="s">
        <v>3862</v>
      </c>
      <c r="F403" s="379" t="s">
        <v>5214</v>
      </c>
      <c r="G403" s="376" t="s">
        <v>576</v>
      </c>
      <c r="H403" s="376" t="s">
        <v>3572</v>
      </c>
      <c r="I403" s="417" t="s">
        <v>3863</v>
      </c>
      <c r="J403" s="377" t="s">
        <v>980</v>
      </c>
      <c r="K403" s="378" t="s">
        <v>2716</v>
      </c>
      <c r="L403" s="401" t="s">
        <v>2113</v>
      </c>
      <c r="M403" s="397"/>
      <c r="N403" s="482">
        <v>143424043.00999999</v>
      </c>
      <c r="O403" s="482">
        <v>147269000</v>
      </c>
      <c r="P403" s="493">
        <v>148646000</v>
      </c>
      <c r="Q403" s="482">
        <v>151625000</v>
      </c>
      <c r="R403" s="482"/>
      <c r="S403" s="479"/>
      <c r="T403" s="199">
        <f t="shared" si="92"/>
        <v>8200956.9900000095</v>
      </c>
      <c r="U403" s="61">
        <f t="shared" si="93"/>
        <v>5.717979229903742E-2</v>
      </c>
      <c r="V403" s="199">
        <f t="shared" si="102"/>
        <v>4356000</v>
      </c>
      <c r="W403" s="61">
        <f t="shared" si="94"/>
        <v>2.9578526370111838E-2</v>
      </c>
      <c r="X403" s="199">
        <f t="shared" si="95"/>
        <v>2979000</v>
      </c>
      <c r="Y403" s="61">
        <f t="shared" si="96"/>
        <v>2.0040902546990837E-2</v>
      </c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</row>
    <row r="404" spans="1:37" ht="21">
      <c r="A404" s="398" t="s">
        <v>3573</v>
      </c>
      <c r="B404" s="415" t="s">
        <v>2106</v>
      </c>
      <c r="C404" s="416" t="s">
        <v>3012</v>
      </c>
      <c r="D404" s="416" t="s">
        <v>2914</v>
      </c>
      <c r="E404" s="379" t="s">
        <v>3864</v>
      </c>
      <c r="F404" s="379" t="s">
        <v>5215</v>
      </c>
      <c r="G404" s="376" t="s">
        <v>1360</v>
      </c>
      <c r="H404" s="376" t="s">
        <v>3574</v>
      </c>
      <c r="I404" s="417" t="s">
        <v>3865</v>
      </c>
      <c r="J404" s="377" t="s">
        <v>980</v>
      </c>
      <c r="K404" s="378" t="s">
        <v>2716</v>
      </c>
      <c r="L404" s="401" t="s">
        <v>2113</v>
      </c>
      <c r="M404" s="397"/>
      <c r="N404" s="482">
        <v>24012901.079999998</v>
      </c>
      <c r="O404" s="482">
        <v>24343000</v>
      </c>
      <c r="P404" s="493">
        <v>27794000</v>
      </c>
      <c r="Q404" s="482">
        <v>28279000</v>
      </c>
      <c r="R404" s="482"/>
      <c r="S404" s="479"/>
      <c r="T404" s="199">
        <f t="shared" si="92"/>
        <v>4266098.9200000018</v>
      </c>
      <c r="U404" s="61">
        <f t="shared" si="93"/>
        <v>0.17765862216261635</v>
      </c>
      <c r="V404" s="199">
        <f t="shared" si="102"/>
        <v>3936000</v>
      </c>
      <c r="W404" s="61">
        <f t="shared" si="94"/>
        <v>0.16168919196483589</v>
      </c>
      <c r="X404" s="199">
        <f t="shared" si="95"/>
        <v>485000</v>
      </c>
      <c r="Y404" s="61">
        <f t="shared" si="96"/>
        <v>1.7449809311362165E-2</v>
      </c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  <c r="AK404" s="55"/>
    </row>
    <row r="405" spans="1:37" ht="31.5">
      <c r="A405" s="398" t="s">
        <v>2611</v>
      </c>
      <c r="B405" s="415" t="s">
        <v>2106</v>
      </c>
      <c r="C405" s="416" t="s">
        <v>3012</v>
      </c>
      <c r="D405" s="416" t="s">
        <v>2156</v>
      </c>
      <c r="E405" s="379" t="s">
        <v>3866</v>
      </c>
      <c r="F405" s="379" t="s">
        <v>5216</v>
      </c>
      <c r="G405" s="376" t="s">
        <v>576</v>
      </c>
      <c r="H405" s="376" t="s">
        <v>3572</v>
      </c>
      <c r="I405" s="417" t="s">
        <v>3863</v>
      </c>
      <c r="J405" s="377" t="s">
        <v>980</v>
      </c>
      <c r="K405" s="378" t="s">
        <v>2716</v>
      </c>
      <c r="L405" s="401" t="s">
        <v>2113</v>
      </c>
      <c r="M405" s="397"/>
      <c r="N405" s="482">
        <v>20616.98</v>
      </c>
      <c r="O405" s="482">
        <v>5000</v>
      </c>
      <c r="P405" s="493">
        <v>7000</v>
      </c>
      <c r="Q405" s="482">
        <v>7000</v>
      </c>
      <c r="R405" s="482"/>
      <c r="S405" s="479"/>
      <c r="T405" s="199">
        <f t="shared" si="92"/>
        <v>-13616.98</v>
      </c>
      <c r="U405" s="61">
        <f t="shared" si="93"/>
        <v>-0.66047403644956726</v>
      </c>
      <c r="V405" s="199">
        <f t="shared" si="102"/>
        <v>2000</v>
      </c>
      <c r="W405" s="61">
        <f t="shared" si="94"/>
        <v>0.4</v>
      </c>
      <c r="X405" s="199">
        <f t="shared" si="95"/>
        <v>0</v>
      </c>
      <c r="Y405" s="61">
        <f t="shared" si="96"/>
        <v>0</v>
      </c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</row>
    <row r="406" spans="1:37" ht="31.5">
      <c r="A406" s="398" t="s">
        <v>3575</v>
      </c>
      <c r="B406" s="415" t="s">
        <v>2106</v>
      </c>
      <c r="C406" s="416" t="s">
        <v>3012</v>
      </c>
      <c r="D406" s="416" t="s">
        <v>2486</v>
      </c>
      <c r="E406" s="379" t="s">
        <v>3867</v>
      </c>
      <c r="F406" s="379" t="s">
        <v>5217</v>
      </c>
      <c r="G406" s="376" t="s">
        <v>1360</v>
      </c>
      <c r="H406" s="376" t="s">
        <v>3574</v>
      </c>
      <c r="I406" s="417" t="s">
        <v>3865</v>
      </c>
      <c r="J406" s="377" t="s">
        <v>980</v>
      </c>
      <c r="K406" s="378" t="s">
        <v>2716</v>
      </c>
      <c r="L406" s="401" t="s">
        <v>2113</v>
      </c>
      <c r="M406" s="397"/>
      <c r="N406" s="482">
        <v>0</v>
      </c>
      <c r="O406" s="482">
        <v>0</v>
      </c>
      <c r="P406" s="493">
        <v>0</v>
      </c>
      <c r="Q406" s="482">
        <v>0</v>
      </c>
      <c r="R406" s="482"/>
      <c r="S406" s="479"/>
      <c r="T406" s="199">
        <f t="shared" si="92"/>
        <v>0</v>
      </c>
      <c r="U406" s="61" t="str">
        <f t="shared" si="93"/>
        <v/>
      </c>
      <c r="V406" s="199">
        <f t="shared" si="102"/>
        <v>0</v>
      </c>
      <c r="W406" s="61" t="str">
        <f t="shared" si="94"/>
        <v/>
      </c>
      <c r="X406" s="199">
        <f t="shared" si="95"/>
        <v>0</v>
      </c>
      <c r="Y406" s="61" t="str">
        <f t="shared" si="96"/>
        <v/>
      </c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</row>
    <row r="407" spans="1:37" ht="21">
      <c r="A407" s="407" t="s">
        <v>2612</v>
      </c>
      <c r="B407" s="408" t="s">
        <v>2106</v>
      </c>
      <c r="C407" s="409" t="s">
        <v>3013</v>
      </c>
      <c r="D407" s="409" t="s">
        <v>3011</v>
      </c>
      <c r="E407" s="375" t="s">
        <v>2614</v>
      </c>
      <c r="F407" s="375" t="s">
        <v>2613</v>
      </c>
      <c r="G407" s="376"/>
      <c r="H407" s="376"/>
      <c r="I407" s="417"/>
      <c r="J407" s="377"/>
      <c r="K407" s="378"/>
      <c r="L407" s="397"/>
      <c r="M407" s="397"/>
      <c r="N407" s="482">
        <v>0</v>
      </c>
      <c r="O407" s="482">
        <v>0</v>
      </c>
      <c r="P407" s="493">
        <v>0</v>
      </c>
      <c r="Q407" s="482">
        <v>0</v>
      </c>
      <c r="R407" s="482"/>
      <c r="S407" s="479"/>
      <c r="T407" s="199">
        <f t="shared" si="92"/>
        <v>0</v>
      </c>
      <c r="U407" s="61" t="str">
        <f t="shared" si="93"/>
        <v/>
      </c>
      <c r="V407" s="199">
        <f t="shared" si="102"/>
        <v>0</v>
      </c>
      <c r="W407" s="61" t="str">
        <f t="shared" si="94"/>
        <v/>
      </c>
      <c r="X407" s="199">
        <f t="shared" si="95"/>
        <v>0</v>
      </c>
      <c r="Y407" s="61" t="str">
        <f t="shared" si="96"/>
        <v/>
      </c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</row>
    <row r="408" spans="1:37" ht="31.5">
      <c r="A408" s="398" t="s">
        <v>2615</v>
      </c>
      <c r="B408" s="415" t="s">
        <v>2106</v>
      </c>
      <c r="C408" s="416" t="s">
        <v>3013</v>
      </c>
      <c r="D408" s="416" t="s">
        <v>3009</v>
      </c>
      <c r="E408" s="379" t="s">
        <v>3868</v>
      </c>
      <c r="F408" s="379" t="s">
        <v>3869</v>
      </c>
      <c r="G408" s="376" t="s">
        <v>559</v>
      </c>
      <c r="H408" s="376" t="s">
        <v>3564</v>
      </c>
      <c r="I408" s="417" t="s">
        <v>3844</v>
      </c>
      <c r="J408" s="377" t="s">
        <v>925</v>
      </c>
      <c r="K408" s="378" t="s">
        <v>2714</v>
      </c>
      <c r="L408" s="401" t="s">
        <v>2113</v>
      </c>
      <c r="M408" s="397"/>
      <c r="N408" s="482">
        <v>14326677.870000001</v>
      </c>
      <c r="O408" s="482">
        <v>14408000</v>
      </c>
      <c r="P408" s="493">
        <v>14912000</v>
      </c>
      <c r="Q408" s="482">
        <v>14665000</v>
      </c>
      <c r="R408" s="482"/>
      <c r="S408" s="479"/>
      <c r="T408" s="199">
        <f t="shared" si="92"/>
        <v>338322.12999999896</v>
      </c>
      <c r="U408" s="61">
        <f t="shared" si="93"/>
        <v>2.3614834720926056E-2</v>
      </c>
      <c r="V408" s="199">
        <f t="shared" si="102"/>
        <v>257000</v>
      </c>
      <c r="W408" s="61">
        <f t="shared" si="94"/>
        <v>1.783731260410883E-2</v>
      </c>
      <c r="X408" s="199">
        <f t="shared" si="95"/>
        <v>-247000</v>
      </c>
      <c r="Y408" s="61">
        <f t="shared" si="96"/>
        <v>-1.656384120171674E-2</v>
      </c>
      <c r="AA408" s="55"/>
      <c r="AB408" s="55"/>
      <c r="AC408" s="55"/>
      <c r="AD408" s="55"/>
      <c r="AE408" s="55"/>
      <c r="AF408" s="55"/>
      <c r="AG408" s="55"/>
      <c r="AH408" s="55"/>
      <c r="AI408" s="55"/>
      <c r="AJ408" s="55"/>
      <c r="AK408" s="55"/>
    </row>
    <row r="409" spans="1:37" ht="31.5">
      <c r="A409" s="398" t="s">
        <v>3576</v>
      </c>
      <c r="B409" s="415" t="s">
        <v>2106</v>
      </c>
      <c r="C409" s="416" t="s">
        <v>3013</v>
      </c>
      <c r="D409" s="416" t="s">
        <v>2674</v>
      </c>
      <c r="E409" s="379" t="s">
        <v>3870</v>
      </c>
      <c r="F409" s="379" t="s">
        <v>3871</v>
      </c>
      <c r="G409" s="376" t="s">
        <v>562</v>
      </c>
      <c r="H409" s="376" t="s">
        <v>3566</v>
      </c>
      <c r="I409" s="417" t="s">
        <v>3847</v>
      </c>
      <c r="J409" s="377" t="s">
        <v>925</v>
      </c>
      <c r="K409" s="378" t="s">
        <v>2714</v>
      </c>
      <c r="L409" s="401" t="s">
        <v>2113</v>
      </c>
      <c r="M409" s="397"/>
      <c r="N409" s="482">
        <v>4573559.88</v>
      </c>
      <c r="O409" s="482">
        <v>4610000</v>
      </c>
      <c r="P409" s="493">
        <v>5363000</v>
      </c>
      <c r="Q409" s="482">
        <v>5326000</v>
      </c>
      <c r="R409" s="482"/>
      <c r="S409" s="479"/>
      <c r="T409" s="199">
        <f t="shared" si="92"/>
        <v>752440.12000000011</v>
      </c>
      <c r="U409" s="61">
        <f t="shared" si="93"/>
        <v>0.16451957331757949</v>
      </c>
      <c r="V409" s="199">
        <f t="shared" si="102"/>
        <v>716000</v>
      </c>
      <c r="W409" s="61">
        <f t="shared" si="94"/>
        <v>0.15531453362255965</v>
      </c>
      <c r="X409" s="199">
        <f t="shared" si="95"/>
        <v>-37000</v>
      </c>
      <c r="Y409" s="61">
        <f t="shared" si="96"/>
        <v>-6.8991236248368447E-3</v>
      </c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</row>
    <row r="410" spans="1:37" ht="31.5">
      <c r="A410" s="398" t="s">
        <v>2616</v>
      </c>
      <c r="B410" s="415" t="s">
        <v>2106</v>
      </c>
      <c r="C410" s="416" t="s">
        <v>3013</v>
      </c>
      <c r="D410" s="416" t="s">
        <v>3019</v>
      </c>
      <c r="E410" s="379" t="s">
        <v>3872</v>
      </c>
      <c r="F410" s="379" t="s">
        <v>3873</v>
      </c>
      <c r="G410" s="376" t="s">
        <v>568</v>
      </c>
      <c r="H410" s="376" t="s">
        <v>3568</v>
      </c>
      <c r="I410" s="417" t="s">
        <v>3854</v>
      </c>
      <c r="J410" s="377" t="s">
        <v>948</v>
      </c>
      <c r="K410" s="378" t="s">
        <v>2715</v>
      </c>
      <c r="L410" s="401" t="s">
        <v>2113</v>
      </c>
      <c r="M410" s="397"/>
      <c r="N410" s="482">
        <v>578000.79</v>
      </c>
      <c r="O410" s="482">
        <v>529000</v>
      </c>
      <c r="P410" s="493">
        <v>578000</v>
      </c>
      <c r="Q410" s="482">
        <v>388000</v>
      </c>
      <c r="R410" s="482"/>
      <c r="S410" s="479"/>
      <c r="T410" s="199">
        <f t="shared" si="92"/>
        <v>-190000.79000000004</v>
      </c>
      <c r="U410" s="61">
        <f t="shared" si="93"/>
        <v>-0.32872064067594098</v>
      </c>
      <c r="V410" s="199">
        <f t="shared" si="102"/>
        <v>-141000</v>
      </c>
      <c r="W410" s="61">
        <f t="shared" si="94"/>
        <v>-0.26654064272211719</v>
      </c>
      <c r="X410" s="199">
        <f t="shared" si="95"/>
        <v>-190000</v>
      </c>
      <c r="Y410" s="61">
        <f t="shared" si="96"/>
        <v>-0.32871972318339099</v>
      </c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</row>
    <row r="411" spans="1:37" ht="31.5">
      <c r="A411" s="398" t="s">
        <v>3431</v>
      </c>
      <c r="B411" s="415" t="s">
        <v>2106</v>
      </c>
      <c r="C411" s="416" t="s">
        <v>3013</v>
      </c>
      <c r="D411" s="416" t="s">
        <v>1314</v>
      </c>
      <c r="E411" s="379" t="s">
        <v>3874</v>
      </c>
      <c r="F411" s="379" t="s">
        <v>3875</v>
      </c>
      <c r="G411" s="376" t="s">
        <v>570</v>
      </c>
      <c r="H411" s="376" t="s">
        <v>3570</v>
      </c>
      <c r="I411" s="417" t="s">
        <v>3857</v>
      </c>
      <c r="J411" s="377" t="s">
        <v>948</v>
      </c>
      <c r="K411" s="378" t="s">
        <v>2715</v>
      </c>
      <c r="L411" s="401" t="s">
        <v>2113</v>
      </c>
      <c r="M411" s="397"/>
      <c r="N411" s="482">
        <v>58581.62</v>
      </c>
      <c r="O411" s="482">
        <v>66000</v>
      </c>
      <c r="P411" s="493">
        <v>69000</v>
      </c>
      <c r="Q411" s="482">
        <v>58000</v>
      </c>
      <c r="R411" s="482"/>
      <c r="S411" s="479"/>
      <c r="T411" s="199">
        <f t="shared" si="92"/>
        <v>-581.62000000000262</v>
      </c>
      <c r="U411" s="61">
        <f t="shared" si="93"/>
        <v>-9.9283700245913747E-3</v>
      </c>
      <c r="V411" s="199">
        <f t="shared" si="102"/>
        <v>-8000</v>
      </c>
      <c r="W411" s="61">
        <f t="shared" si="94"/>
        <v>-0.12121212121212122</v>
      </c>
      <c r="X411" s="199">
        <f t="shared" si="95"/>
        <v>-11000</v>
      </c>
      <c r="Y411" s="61">
        <f t="shared" si="96"/>
        <v>-0.15942028985507245</v>
      </c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</row>
    <row r="412" spans="1:37" ht="31.5">
      <c r="A412" s="398" t="s">
        <v>2617</v>
      </c>
      <c r="B412" s="415" t="s">
        <v>2106</v>
      </c>
      <c r="C412" s="416" t="s">
        <v>3013</v>
      </c>
      <c r="D412" s="416" t="s">
        <v>2485</v>
      </c>
      <c r="E412" s="379" t="s">
        <v>3876</v>
      </c>
      <c r="F412" s="379" t="s">
        <v>3877</v>
      </c>
      <c r="G412" s="376" t="s">
        <v>576</v>
      </c>
      <c r="H412" s="376" t="s">
        <v>3572</v>
      </c>
      <c r="I412" s="417" t="s">
        <v>3863</v>
      </c>
      <c r="J412" s="377" t="s">
        <v>980</v>
      </c>
      <c r="K412" s="378" t="s">
        <v>2716</v>
      </c>
      <c r="L412" s="401" t="s">
        <v>2113</v>
      </c>
      <c r="M412" s="397"/>
      <c r="N412" s="482">
        <v>10875927.91</v>
      </c>
      <c r="O412" s="482">
        <v>10124000</v>
      </c>
      <c r="P412" s="493">
        <v>15665000</v>
      </c>
      <c r="Q412" s="482">
        <v>15328000</v>
      </c>
      <c r="R412" s="482"/>
      <c r="S412" s="479"/>
      <c r="T412" s="199">
        <f t="shared" ref="T412:T475" si="103">IF(N412="","",Q412-N412)</f>
        <v>4452072.09</v>
      </c>
      <c r="U412" s="61">
        <f t="shared" ref="U412:U475" si="104">IF(N412=0,"",T412/N412)</f>
        <v>0.40935101141177016</v>
      </c>
      <c r="V412" s="199">
        <f t="shared" si="102"/>
        <v>5204000</v>
      </c>
      <c r="W412" s="61">
        <f t="shared" ref="W412:W475" si="105">IF(O412=0,"",V412/O412)</f>
        <v>0.51402607664954558</v>
      </c>
      <c r="X412" s="199">
        <f t="shared" ref="X412:X475" si="106">IF(P412="","",Q412-P412)</f>
        <v>-337000</v>
      </c>
      <c r="Y412" s="61">
        <f t="shared" ref="Y412:Y475" si="107">IF(P412=0,"",X412/P412)</f>
        <v>-2.1512926907117778E-2</v>
      </c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</row>
    <row r="413" spans="1:37" ht="31.5">
      <c r="A413" s="398" t="s">
        <v>3432</v>
      </c>
      <c r="B413" s="415" t="s">
        <v>2106</v>
      </c>
      <c r="C413" s="416" t="s">
        <v>3013</v>
      </c>
      <c r="D413" s="416" t="s">
        <v>2675</v>
      </c>
      <c r="E413" s="379" t="s">
        <v>5218</v>
      </c>
      <c r="F413" s="379" t="s">
        <v>5219</v>
      </c>
      <c r="G413" s="376" t="s">
        <v>1360</v>
      </c>
      <c r="H413" s="376" t="s">
        <v>3574</v>
      </c>
      <c r="I413" s="417" t="s">
        <v>3865</v>
      </c>
      <c r="J413" s="377" t="s">
        <v>980</v>
      </c>
      <c r="K413" s="378" t="s">
        <v>2716</v>
      </c>
      <c r="L413" s="401" t="s">
        <v>2113</v>
      </c>
      <c r="M413" s="397"/>
      <c r="N413" s="482">
        <v>3115558.93</v>
      </c>
      <c r="O413" s="482">
        <v>2922000</v>
      </c>
      <c r="P413" s="493">
        <v>4542000</v>
      </c>
      <c r="Q413" s="482">
        <v>4483000</v>
      </c>
      <c r="R413" s="482"/>
      <c r="S413" s="479"/>
      <c r="T413" s="199">
        <f t="shared" si="103"/>
        <v>1367441.0699999998</v>
      </c>
      <c r="U413" s="61">
        <f t="shared" si="104"/>
        <v>0.43890714338052972</v>
      </c>
      <c r="V413" s="199">
        <f t="shared" si="102"/>
        <v>1561000</v>
      </c>
      <c r="W413" s="61">
        <f t="shared" si="105"/>
        <v>0.53422313483915129</v>
      </c>
      <c r="X413" s="199">
        <f t="shared" si="106"/>
        <v>-59000</v>
      </c>
      <c r="Y413" s="61">
        <f t="shared" si="107"/>
        <v>-1.2989872302950243E-2</v>
      </c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</row>
    <row r="414" spans="1:37" ht="21">
      <c r="A414" s="407" t="s">
        <v>2618</v>
      </c>
      <c r="B414" s="408" t="s">
        <v>2106</v>
      </c>
      <c r="C414" s="409" t="s">
        <v>3015</v>
      </c>
      <c r="D414" s="409" t="s">
        <v>3011</v>
      </c>
      <c r="E414" s="375" t="s">
        <v>2117</v>
      </c>
      <c r="F414" s="375" t="s">
        <v>2116</v>
      </c>
      <c r="G414" s="376"/>
      <c r="H414" s="376"/>
      <c r="I414" s="417"/>
      <c r="J414" s="377"/>
      <c r="K414" s="378"/>
      <c r="L414" s="397"/>
      <c r="M414" s="397"/>
      <c r="N414" s="482">
        <v>0</v>
      </c>
      <c r="O414" s="482">
        <v>0</v>
      </c>
      <c r="P414" s="493">
        <v>0</v>
      </c>
      <c r="Q414" s="482">
        <v>0</v>
      </c>
      <c r="R414" s="482"/>
      <c r="S414" s="479"/>
      <c r="T414" s="199">
        <f t="shared" si="103"/>
        <v>0</v>
      </c>
      <c r="U414" s="61" t="str">
        <f t="shared" si="104"/>
        <v/>
      </c>
      <c r="V414" s="199">
        <f t="shared" si="102"/>
        <v>0</v>
      </c>
      <c r="W414" s="61" t="str">
        <f t="shared" si="105"/>
        <v/>
      </c>
      <c r="X414" s="199">
        <f t="shared" si="106"/>
        <v>0</v>
      </c>
      <c r="Y414" s="61" t="str">
        <f t="shared" si="107"/>
        <v/>
      </c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</row>
    <row r="415" spans="1:37" ht="31.5">
      <c r="A415" s="398" t="s">
        <v>2118</v>
      </c>
      <c r="B415" s="415" t="s">
        <v>2106</v>
      </c>
      <c r="C415" s="416" t="s">
        <v>3015</v>
      </c>
      <c r="D415" s="416" t="s">
        <v>3009</v>
      </c>
      <c r="E415" s="379" t="s">
        <v>3878</v>
      </c>
      <c r="F415" s="379" t="s">
        <v>5220</v>
      </c>
      <c r="G415" s="376" t="s">
        <v>559</v>
      </c>
      <c r="H415" s="376" t="s">
        <v>3564</v>
      </c>
      <c r="I415" s="417" t="s">
        <v>3844</v>
      </c>
      <c r="J415" s="377" t="s">
        <v>925</v>
      </c>
      <c r="K415" s="378" t="s">
        <v>2714</v>
      </c>
      <c r="L415" s="401" t="s">
        <v>2113</v>
      </c>
      <c r="M415" s="397"/>
      <c r="N415" s="482">
        <v>7215697.1699999999</v>
      </c>
      <c r="O415" s="482">
        <v>6485000</v>
      </c>
      <c r="P415" s="493">
        <v>6843000</v>
      </c>
      <c r="Q415" s="482">
        <v>6802000</v>
      </c>
      <c r="R415" s="482"/>
      <c r="S415" s="479"/>
      <c r="T415" s="199">
        <f t="shared" si="103"/>
        <v>-413697.16999999993</v>
      </c>
      <c r="U415" s="61">
        <f t="shared" si="104"/>
        <v>-5.7332945140767311E-2</v>
      </c>
      <c r="V415" s="199">
        <f t="shared" si="102"/>
        <v>317000</v>
      </c>
      <c r="W415" s="61">
        <f t="shared" si="105"/>
        <v>4.8882035466461062E-2</v>
      </c>
      <c r="X415" s="199">
        <f t="shared" si="106"/>
        <v>-41000</v>
      </c>
      <c r="Y415" s="61">
        <f t="shared" si="107"/>
        <v>-5.9915241852988455E-3</v>
      </c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</row>
    <row r="416" spans="1:37" ht="31.5">
      <c r="A416" s="398" t="s">
        <v>3433</v>
      </c>
      <c r="B416" s="415" t="s">
        <v>2106</v>
      </c>
      <c r="C416" s="416" t="s">
        <v>3015</v>
      </c>
      <c r="D416" s="416" t="s">
        <v>2674</v>
      </c>
      <c r="E416" s="379" t="s">
        <v>3879</v>
      </c>
      <c r="F416" s="379" t="s">
        <v>5221</v>
      </c>
      <c r="G416" s="376" t="s">
        <v>562</v>
      </c>
      <c r="H416" s="376" t="s">
        <v>3566</v>
      </c>
      <c r="I416" s="417" t="s">
        <v>3847</v>
      </c>
      <c r="J416" s="377" t="s">
        <v>925</v>
      </c>
      <c r="K416" s="378" t="s">
        <v>2714</v>
      </c>
      <c r="L416" s="401" t="s">
        <v>2113</v>
      </c>
      <c r="M416" s="397"/>
      <c r="N416" s="482">
        <v>1917671.32</v>
      </c>
      <c r="O416" s="482">
        <v>1609000</v>
      </c>
      <c r="P416" s="493">
        <v>2094000</v>
      </c>
      <c r="Q416" s="482">
        <v>1998000</v>
      </c>
      <c r="R416" s="482"/>
      <c r="S416" s="479"/>
      <c r="T416" s="199">
        <f t="shared" si="103"/>
        <v>80328.679999999935</v>
      </c>
      <c r="U416" s="61">
        <f t="shared" si="104"/>
        <v>4.1888659001272401E-2</v>
      </c>
      <c r="V416" s="199">
        <f t="shared" si="102"/>
        <v>389000</v>
      </c>
      <c r="W416" s="61">
        <f t="shared" si="105"/>
        <v>0.24176507147296458</v>
      </c>
      <c r="X416" s="199">
        <f t="shared" si="106"/>
        <v>-96000</v>
      </c>
      <c r="Y416" s="61">
        <f t="shared" si="107"/>
        <v>-4.5845272206303724E-2</v>
      </c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</row>
    <row r="417" spans="1:37" ht="31.5">
      <c r="A417" s="398" t="s">
        <v>2119</v>
      </c>
      <c r="B417" s="415" t="s">
        <v>2106</v>
      </c>
      <c r="C417" s="416" t="s">
        <v>3015</v>
      </c>
      <c r="D417" s="416" t="s">
        <v>3019</v>
      </c>
      <c r="E417" s="379" t="s">
        <v>3880</v>
      </c>
      <c r="F417" s="379" t="s">
        <v>3881</v>
      </c>
      <c r="G417" s="376" t="s">
        <v>568</v>
      </c>
      <c r="H417" s="376" t="s">
        <v>3568</v>
      </c>
      <c r="I417" s="417" t="s">
        <v>3854</v>
      </c>
      <c r="J417" s="377" t="s">
        <v>948</v>
      </c>
      <c r="K417" s="378" t="s">
        <v>2715</v>
      </c>
      <c r="L417" s="401" t="s">
        <v>2113</v>
      </c>
      <c r="M417" s="397"/>
      <c r="N417" s="482">
        <v>1236047.99</v>
      </c>
      <c r="O417" s="482">
        <v>1210000</v>
      </c>
      <c r="P417" s="493">
        <v>1256000</v>
      </c>
      <c r="Q417" s="482">
        <v>1257000</v>
      </c>
      <c r="R417" s="482"/>
      <c r="S417" s="479"/>
      <c r="T417" s="199">
        <f t="shared" si="103"/>
        <v>20952.010000000009</v>
      </c>
      <c r="U417" s="61">
        <f t="shared" si="104"/>
        <v>1.6950806254698907E-2</v>
      </c>
      <c r="V417" s="199">
        <f t="shared" si="102"/>
        <v>47000</v>
      </c>
      <c r="W417" s="61">
        <f t="shared" si="105"/>
        <v>3.884297520661157E-2</v>
      </c>
      <c r="X417" s="199">
        <f t="shared" si="106"/>
        <v>1000</v>
      </c>
      <c r="Y417" s="61">
        <f t="shared" si="107"/>
        <v>7.9617834394904463E-4</v>
      </c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</row>
    <row r="418" spans="1:37" ht="31.5">
      <c r="A418" s="398" t="s">
        <v>3434</v>
      </c>
      <c r="B418" s="415" t="s">
        <v>2106</v>
      </c>
      <c r="C418" s="416" t="s">
        <v>3015</v>
      </c>
      <c r="D418" s="416" t="s">
        <v>1314</v>
      </c>
      <c r="E418" s="379" t="s">
        <v>3882</v>
      </c>
      <c r="F418" s="379" t="s">
        <v>3883</v>
      </c>
      <c r="G418" s="376" t="s">
        <v>570</v>
      </c>
      <c r="H418" s="376" t="s">
        <v>3570</v>
      </c>
      <c r="I418" s="417" t="s">
        <v>3857</v>
      </c>
      <c r="J418" s="377" t="s">
        <v>948</v>
      </c>
      <c r="K418" s="378" t="s">
        <v>2715</v>
      </c>
      <c r="L418" s="401" t="s">
        <v>2113</v>
      </c>
      <c r="M418" s="397"/>
      <c r="N418" s="482">
        <v>135298.07</v>
      </c>
      <c r="O418" s="482">
        <v>123000</v>
      </c>
      <c r="P418" s="493">
        <v>242000</v>
      </c>
      <c r="Q418" s="482">
        <v>115000</v>
      </c>
      <c r="R418" s="482"/>
      <c r="S418" s="479"/>
      <c r="T418" s="199">
        <f t="shared" si="103"/>
        <v>-20298.070000000007</v>
      </c>
      <c r="U418" s="61">
        <f t="shared" si="104"/>
        <v>-0.15002483036158612</v>
      </c>
      <c r="V418" s="199">
        <f t="shared" si="102"/>
        <v>-8000</v>
      </c>
      <c r="W418" s="61">
        <f t="shared" si="105"/>
        <v>-6.5040650406504072E-2</v>
      </c>
      <c r="X418" s="199">
        <f t="shared" si="106"/>
        <v>-127000</v>
      </c>
      <c r="Y418" s="61">
        <f t="shared" si="107"/>
        <v>-0.52479338842975209</v>
      </c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</row>
    <row r="419" spans="1:37" ht="31.5">
      <c r="A419" s="398" t="s">
        <v>2120</v>
      </c>
      <c r="B419" s="415" t="s">
        <v>2106</v>
      </c>
      <c r="C419" s="416" t="s">
        <v>3015</v>
      </c>
      <c r="D419" s="416" t="s">
        <v>2485</v>
      </c>
      <c r="E419" s="379" t="s">
        <v>3884</v>
      </c>
      <c r="F419" s="379" t="s">
        <v>5222</v>
      </c>
      <c r="G419" s="376" t="s">
        <v>576</v>
      </c>
      <c r="H419" s="376" t="s">
        <v>3572</v>
      </c>
      <c r="I419" s="417" t="s">
        <v>3863</v>
      </c>
      <c r="J419" s="377" t="s">
        <v>980</v>
      </c>
      <c r="K419" s="378" t="s">
        <v>2716</v>
      </c>
      <c r="L419" s="401" t="s">
        <v>2113</v>
      </c>
      <c r="M419" s="397"/>
      <c r="N419" s="482">
        <v>10423176.060000001</v>
      </c>
      <c r="O419" s="482">
        <v>7638000</v>
      </c>
      <c r="P419" s="493">
        <v>10429000</v>
      </c>
      <c r="Q419" s="482">
        <v>10326000</v>
      </c>
      <c r="R419" s="482"/>
      <c r="S419" s="479"/>
      <c r="T419" s="199">
        <f t="shared" si="103"/>
        <v>-97176.060000000522</v>
      </c>
      <c r="U419" s="61">
        <f t="shared" si="104"/>
        <v>-9.3230757535530413E-3</v>
      </c>
      <c r="V419" s="199">
        <f t="shared" si="102"/>
        <v>2688000</v>
      </c>
      <c r="W419" s="61">
        <f t="shared" si="105"/>
        <v>0.35192458758837392</v>
      </c>
      <c r="X419" s="199">
        <f t="shared" si="106"/>
        <v>-103000</v>
      </c>
      <c r="Y419" s="61">
        <f t="shared" si="107"/>
        <v>-9.8763064531594592E-3</v>
      </c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</row>
    <row r="420" spans="1:37" ht="31.5">
      <c r="A420" s="398" t="s">
        <v>3435</v>
      </c>
      <c r="B420" s="415" t="s">
        <v>2106</v>
      </c>
      <c r="C420" s="416" t="s">
        <v>3015</v>
      </c>
      <c r="D420" s="416" t="s">
        <v>2675</v>
      </c>
      <c r="E420" s="379" t="s">
        <v>3885</v>
      </c>
      <c r="F420" s="379" t="s">
        <v>5223</v>
      </c>
      <c r="G420" s="376" t="s">
        <v>1360</v>
      </c>
      <c r="H420" s="376" t="s">
        <v>3574</v>
      </c>
      <c r="I420" s="417" t="s">
        <v>3865</v>
      </c>
      <c r="J420" s="377" t="s">
        <v>980</v>
      </c>
      <c r="K420" s="378" t="s">
        <v>2716</v>
      </c>
      <c r="L420" s="401" t="s">
        <v>2113</v>
      </c>
      <c r="M420" s="397"/>
      <c r="N420" s="482">
        <v>2747390.8</v>
      </c>
      <c r="O420" s="482">
        <v>2024000</v>
      </c>
      <c r="P420" s="493">
        <v>3058000</v>
      </c>
      <c r="Q420" s="482">
        <v>2979000</v>
      </c>
      <c r="R420" s="482"/>
      <c r="S420" s="479"/>
      <c r="T420" s="199">
        <f t="shared" si="103"/>
        <v>231609.20000000019</v>
      </c>
      <c r="U420" s="61">
        <f t="shared" si="104"/>
        <v>8.4301512547832733E-2</v>
      </c>
      <c r="V420" s="199">
        <f t="shared" si="102"/>
        <v>955000</v>
      </c>
      <c r="W420" s="61">
        <f t="shared" si="105"/>
        <v>0.47183794466403162</v>
      </c>
      <c r="X420" s="199">
        <f t="shared" si="106"/>
        <v>-79000</v>
      </c>
      <c r="Y420" s="61">
        <f t="shared" si="107"/>
        <v>-2.5833878351863963E-2</v>
      </c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</row>
    <row r="421" spans="1:37" ht="31.5">
      <c r="A421" s="407" t="s">
        <v>2121</v>
      </c>
      <c r="B421" s="408" t="s">
        <v>2106</v>
      </c>
      <c r="C421" s="409" t="s">
        <v>3020</v>
      </c>
      <c r="D421" s="409" t="s">
        <v>3011</v>
      </c>
      <c r="E421" s="375" t="s">
        <v>2123</v>
      </c>
      <c r="F421" s="375" t="s">
        <v>2122</v>
      </c>
      <c r="G421" s="376"/>
      <c r="H421" s="376"/>
      <c r="I421" s="417"/>
      <c r="J421" s="377"/>
      <c r="K421" s="378"/>
      <c r="L421" s="397"/>
      <c r="M421" s="397"/>
      <c r="N421" s="482">
        <v>0</v>
      </c>
      <c r="O421" s="482">
        <v>0</v>
      </c>
      <c r="P421" s="493">
        <v>0</v>
      </c>
      <c r="Q421" s="482">
        <v>0</v>
      </c>
      <c r="R421" s="482"/>
      <c r="S421" s="479"/>
      <c r="T421" s="199">
        <f t="shared" si="103"/>
        <v>0</v>
      </c>
      <c r="U421" s="61" t="str">
        <f t="shared" si="104"/>
        <v/>
      </c>
      <c r="V421" s="199">
        <f t="shared" si="102"/>
        <v>0</v>
      </c>
      <c r="W421" s="61" t="str">
        <f t="shared" si="105"/>
        <v/>
      </c>
      <c r="X421" s="199">
        <f t="shared" si="106"/>
        <v>0</v>
      </c>
      <c r="Y421" s="61" t="str">
        <f t="shared" si="107"/>
        <v/>
      </c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</row>
    <row r="422" spans="1:37" ht="31.5">
      <c r="A422" s="398" t="s">
        <v>2124</v>
      </c>
      <c r="B422" s="415" t="s">
        <v>2106</v>
      </c>
      <c r="C422" s="416" t="s">
        <v>3020</v>
      </c>
      <c r="D422" s="416" t="s">
        <v>3009</v>
      </c>
      <c r="E422" s="379" t="s">
        <v>3886</v>
      </c>
      <c r="F422" s="379" t="s">
        <v>5224</v>
      </c>
      <c r="G422" s="376" t="s">
        <v>559</v>
      </c>
      <c r="H422" s="376" t="s">
        <v>3564</v>
      </c>
      <c r="I422" s="417" t="s">
        <v>3844</v>
      </c>
      <c r="J422" s="377" t="s">
        <v>925</v>
      </c>
      <c r="K422" s="378" t="s">
        <v>2714</v>
      </c>
      <c r="L422" s="401" t="s">
        <v>2113</v>
      </c>
      <c r="M422" s="397"/>
      <c r="N422" s="482">
        <v>12260.97</v>
      </c>
      <c r="O422" s="482">
        <v>0</v>
      </c>
      <c r="P422" s="493">
        <v>37000</v>
      </c>
      <c r="Q422" s="482">
        <v>37000</v>
      </c>
      <c r="R422" s="482"/>
      <c r="S422" s="479"/>
      <c r="T422" s="199">
        <f t="shared" si="103"/>
        <v>24739.03</v>
      </c>
      <c r="U422" s="61">
        <f t="shared" si="104"/>
        <v>2.017705776949132</v>
      </c>
      <c r="V422" s="199">
        <f t="shared" si="102"/>
        <v>37000</v>
      </c>
      <c r="W422" s="61" t="str">
        <f t="shared" si="105"/>
        <v/>
      </c>
      <c r="X422" s="199">
        <f t="shared" si="106"/>
        <v>0</v>
      </c>
      <c r="Y422" s="61">
        <f t="shared" si="107"/>
        <v>0</v>
      </c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</row>
    <row r="423" spans="1:37" ht="31.5">
      <c r="A423" s="398" t="s">
        <v>3436</v>
      </c>
      <c r="B423" s="415" t="s">
        <v>2106</v>
      </c>
      <c r="C423" s="416" t="s">
        <v>3020</v>
      </c>
      <c r="D423" s="416" t="s">
        <v>2674</v>
      </c>
      <c r="E423" s="379" t="s">
        <v>3887</v>
      </c>
      <c r="F423" s="379" t="s">
        <v>5225</v>
      </c>
      <c r="G423" s="376" t="s">
        <v>562</v>
      </c>
      <c r="H423" s="376" t="s">
        <v>3566</v>
      </c>
      <c r="I423" s="417" t="s">
        <v>3847</v>
      </c>
      <c r="J423" s="377" t="s">
        <v>925</v>
      </c>
      <c r="K423" s="378" t="s">
        <v>2714</v>
      </c>
      <c r="L423" s="401" t="s">
        <v>2113</v>
      </c>
      <c r="M423" s="397"/>
      <c r="N423" s="482">
        <v>0</v>
      </c>
      <c r="O423" s="482">
        <v>0</v>
      </c>
      <c r="P423" s="493">
        <v>0</v>
      </c>
      <c r="Q423" s="482">
        <v>0</v>
      </c>
      <c r="R423" s="482"/>
      <c r="S423" s="479"/>
      <c r="T423" s="199">
        <f t="shared" si="103"/>
        <v>0</v>
      </c>
      <c r="U423" s="61" t="str">
        <f t="shared" si="104"/>
        <v/>
      </c>
      <c r="V423" s="199">
        <f t="shared" si="102"/>
        <v>0</v>
      </c>
      <c r="W423" s="61" t="str">
        <f t="shared" si="105"/>
        <v/>
      </c>
      <c r="X423" s="199">
        <f t="shared" si="106"/>
        <v>0</v>
      </c>
      <c r="Y423" s="61" t="str">
        <f t="shared" si="107"/>
        <v/>
      </c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</row>
    <row r="424" spans="1:37" ht="31.5">
      <c r="A424" s="398" t="s">
        <v>2125</v>
      </c>
      <c r="B424" s="415" t="s">
        <v>2106</v>
      </c>
      <c r="C424" s="416" t="s">
        <v>3020</v>
      </c>
      <c r="D424" s="416" t="s">
        <v>3019</v>
      </c>
      <c r="E424" s="379" t="s">
        <v>3888</v>
      </c>
      <c r="F424" s="379" t="s">
        <v>3889</v>
      </c>
      <c r="G424" s="376" t="s">
        <v>568</v>
      </c>
      <c r="H424" s="376" t="s">
        <v>3568</v>
      </c>
      <c r="I424" s="417" t="s">
        <v>3854</v>
      </c>
      <c r="J424" s="377" t="s">
        <v>948</v>
      </c>
      <c r="K424" s="378" t="s">
        <v>2715</v>
      </c>
      <c r="L424" s="401" t="s">
        <v>2113</v>
      </c>
      <c r="M424" s="397"/>
      <c r="N424" s="482">
        <v>549.01</v>
      </c>
      <c r="O424" s="482">
        <v>0</v>
      </c>
      <c r="P424" s="493">
        <v>9000</v>
      </c>
      <c r="Q424" s="482">
        <v>9000</v>
      </c>
      <c r="R424" s="482"/>
      <c r="S424" s="479"/>
      <c r="T424" s="199">
        <f t="shared" si="103"/>
        <v>8450.99</v>
      </c>
      <c r="U424" s="61">
        <f t="shared" si="104"/>
        <v>15.393144022877543</v>
      </c>
      <c r="V424" s="199">
        <f t="shared" si="102"/>
        <v>9000</v>
      </c>
      <c r="W424" s="61" t="str">
        <f t="shared" si="105"/>
        <v/>
      </c>
      <c r="X424" s="199">
        <f t="shared" si="106"/>
        <v>0</v>
      </c>
      <c r="Y424" s="61">
        <f t="shared" si="107"/>
        <v>0</v>
      </c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</row>
    <row r="425" spans="1:37" ht="31.5">
      <c r="A425" s="398" t="s">
        <v>3437</v>
      </c>
      <c r="B425" s="415" t="s">
        <v>2106</v>
      </c>
      <c r="C425" s="416" t="s">
        <v>3020</v>
      </c>
      <c r="D425" s="416" t="s">
        <v>1314</v>
      </c>
      <c r="E425" s="379" t="s">
        <v>3890</v>
      </c>
      <c r="F425" s="379" t="s">
        <v>3891</v>
      </c>
      <c r="G425" s="376" t="s">
        <v>570</v>
      </c>
      <c r="H425" s="376" t="s">
        <v>3570</v>
      </c>
      <c r="I425" s="417" t="s">
        <v>3857</v>
      </c>
      <c r="J425" s="377" t="s">
        <v>948</v>
      </c>
      <c r="K425" s="378" t="s">
        <v>2715</v>
      </c>
      <c r="L425" s="401" t="s">
        <v>2113</v>
      </c>
      <c r="M425" s="397"/>
      <c r="N425" s="482">
        <v>0</v>
      </c>
      <c r="O425" s="482">
        <v>0</v>
      </c>
      <c r="P425" s="493">
        <v>0</v>
      </c>
      <c r="Q425" s="482">
        <v>0</v>
      </c>
      <c r="R425" s="482"/>
      <c r="S425" s="479"/>
      <c r="T425" s="199">
        <f t="shared" si="103"/>
        <v>0</v>
      </c>
      <c r="U425" s="61" t="str">
        <f t="shared" si="104"/>
        <v/>
      </c>
      <c r="V425" s="199">
        <f t="shared" si="102"/>
        <v>0</v>
      </c>
      <c r="W425" s="61" t="str">
        <f t="shared" si="105"/>
        <v/>
      </c>
      <c r="X425" s="199">
        <f t="shared" si="106"/>
        <v>0</v>
      </c>
      <c r="Y425" s="61" t="str">
        <f t="shared" si="107"/>
        <v/>
      </c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</row>
    <row r="426" spans="1:37" ht="21">
      <c r="A426" s="407" t="s">
        <v>2126</v>
      </c>
      <c r="B426" s="408" t="s">
        <v>2106</v>
      </c>
      <c r="C426" s="409" t="s">
        <v>2483</v>
      </c>
      <c r="D426" s="409" t="s">
        <v>3011</v>
      </c>
      <c r="E426" s="375" t="s">
        <v>1455</v>
      </c>
      <c r="F426" s="375" t="s">
        <v>1454</v>
      </c>
      <c r="G426" s="376"/>
      <c r="H426" s="376"/>
      <c r="I426" s="417"/>
      <c r="J426" s="377"/>
      <c r="K426" s="378"/>
      <c r="L426" s="397"/>
      <c r="M426" s="397"/>
      <c r="N426" s="482">
        <v>0</v>
      </c>
      <c r="O426" s="482">
        <v>0</v>
      </c>
      <c r="P426" s="493">
        <v>0</v>
      </c>
      <c r="Q426" s="482">
        <v>0</v>
      </c>
      <c r="R426" s="482"/>
      <c r="S426" s="479"/>
      <c r="T426" s="199">
        <f t="shared" si="103"/>
        <v>0</v>
      </c>
      <c r="U426" s="61" t="str">
        <f t="shared" si="104"/>
        <v/>
      </c>
      <c r="V426" s="199">
        <f t="shared" si="102"/>
        <v>0</v>
      </c>
      <c r="W426" s="61" t="str">
        <f t="shared" si="105"/>
        <v/>
      </c>
      <c r="X426" s="199">
        <f t="shared" si="106"/>
        <v>0</v>
      </c>
      <c r="Y426" s="61" t="str">
        <f t="shared" si="107"/>
        <v/>
      </c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</row>
    <row r="427" spans="1:37" ht="31.5">
      <c r="A427" s="398" t="s">
        <v>1456</v>
      </c>
      <c r="B427" s="415" t="s">
        <v>2106</v>
      </c>
      <c r="C427" s="416" t="s">
        <v>2483</v>
      </c>
      <c r="D427" s="416" t="s">
        <v>3009</v>
      </c>
      <c r="E427" s="379" t="s">
        <v>3892</v>
      </c>
      <c r="F427" s="379" t="s">
        <v>3893</v>
      </c>
      <c r="G427" s="376" t="s">
        <v>559</v>
      </c>
      <c r="H427" s="376" t="s">
        <v>3564</v>
      </c>
      <c r="I427" s="417" t="s">
        <v>3844</v>
      </c>
      <c r="J427" s="377" t="s">
        <v>925</v>
      </c>
      <c r="K427" s="378" t="s">
        <v>2714</v>
      </c>
      <c r="L427" s="401" t="s">
        <v>2113</v>
      </c>
      <c r="M427" s="397"/>
      <c r="N427" s="482">
        <v>34753188.629999995</v>
      </c>
      <c r="O427" s="482">
        <v>38729000</v>
      </c>
      <c r="P427" s="493">
        <v>36635000</v>
      </c>
      <c r="Q427" s="482">
        <v>37226000</v>
      </c>
      <c r="R427" s="482"/>
      <c r="S427" s="479"/>
      <c r="T427" s="199">
        <f t="shared" si="103"/>
        <v>2472811.3700000048</v>
      </c>
      <c r="U427" s="61">
        <f t="shared" si="104"/>
        <v>7.1153510439770112E-2</v>
      </c>
      <c r="V427" s="199">
        <f t="shared" si="102"/>
        <v>-1503000</v>
      </c>
      <c r="W427" s="61">
        <f t="shared" si="105"/>
        <v>-3.8808128275968912E-2</v>
      </c>
      <c r="X427" s="199">
        <f t="shared" si="106"/>
        <v>591000</v>
      </c>
      <c r="Y427" s="61">
        <f t="shared" si="107"/>
        <v>1.6132114098539648E-2</v>
      </c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</row>
    <row r="428" spans="1:37" ht="31.5">
      <c r="A428" s="398" t="s">
        <v>3438</v>
      </c>
      <c r="B428" s="415" t="s">
        <v>2106</v>
      </c>
      <c r="C428" s="416" t="s">
        <v>2483</v>
      </c>
      <c r="D428" s="416" t="s">
        <v>2674</v>
      </c>
      <c r="E428" s="379" t="s">
        <v>3894</v>
      </c>
      <c r="F428" s="379" t="s">
        <v>3895</v>
      </c>
      <c r="G428" s="376" t="s">
        <v>562</v>
      </c>
      <c r="H428" s="376" t="s">
        <v>3566</v>
      </c>
      <c r="I428" s="417" t="s">
        <v>3847</v>
      </c>
      <c r="J428" s="377" t="s">
        <v>925</v>
      </c>
      <c r="K428" s="378" t="s">
        <v>2714</v>
      </c>
      <c r="L428" s="401" t="s">
        <v>2113</v>
      </c>
      <c r="M428" s="397"/>
      <c r="N428" s="482">
        <v>9126240.0800000001</v>
      </c>
      <c r="O428" s="482">
        <v>9930000</v>
      </c>
      <c r="P428" s="493">
        <v>10824000</v>
      </c>
      <c r="Q428" s="482">
        <v>10863000</v>
      </c>
      <c r="R428" s="482"/>
      <c r="S428" s="479"/>
      <c r="T428" s="199">
        <f t="shared" si="103"/>
        <v>1736759.92</v>
      </c>
      <c r="U428" s="61">
        <f t="shared" si="104"/>
        <v>0.19030399209046447</v>
      </c>
      <c r="V428" s="199">
        <f t="shared" si="102"/>
        <v>933000</v>
      </c>
      <c r="W428" s="61">
        <f t="shared" si="105"/>
        <v>9.3957703927492447E-2</v>
      </c>
      <c r="X428" s="199">
        <f t="shared" si="106"/>
        <v>39000</v>
      </c>
      <c r="Y428" s="61">
        <f t="shared" si="107"/>
        <v>3.6031042128603103E-3</v>
      </c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</row>
    <row r="429" spans="1:37" ht="31.5">
      <c r="A429" s="398" t="s">
        <v>1457</v>
      </c>
      <c r="B429" s="415" t="s">
        <v>2106</v>
      </c>
      <c r="C429" s="416" t="s">
        <v>2483</v>
      </c>
      <c r="D429" s="416" t="s">
        <v>3019</v>
      </c>
      <c r="E429" s="379" t="s">
        <v>3896</v>
      </c>
      <c r="F429" s="379" t="s">
        <v>5226</v>
      </c>
      <c r="G429" s="376" t="s">
        <v>568</v>
      </c>
      <c r="H429" s="376" t="s">
        <v>3568</v>
      </c>
      <c r="I429" s="417" t="s">
        <v>3854</v>
      </c>
      <c r="J429" s="377" t="s">
        <v>948</v>
      </c>
      <c r="K429" s="378" t="s">
        <v>2715</v>
      </c>
      <c r="L429" s="401" t="s">
        <v>2113</v>
      </c>
      <c r="M429" s="397"/>
      <c r="N429" s="482">
        <v>6103071.6299999999</v>
      </c>
      <c r="O429" s="482">
        <v>6587000</v>
      </c>
      <c r="P429" s="493">
        <v>6343000</v>
      </c>
      <c r="Q429" s="482">
        <v>6373000</v>
      </c>
      <c r="R429" s="482"/>
      <c r="S429" s="479"/>
      <c r="T429" s="199">
        <f t="shared" si="103"/>
        <v>269928.37000000011</v>
      </c>
      <c r="U429" s="61">
        <f t="shared" si="104"/>
        <v>4.4228281489136004E-2</v>
      </c>
      <c r="V429" s="199">
        <f t="shared" si="102"/>
        <v>-214000</v>
      </c>
      <c r="W429" s="61">
        <f t="shared" si="105"/>
        <v>-3.2488234401093059E-2</v>
      </c>
      <c r="X429" s="199">
        <f t="shared" si="106"/>
        <v>30000</v>
      </c>
      <c r="Y429" s="61">
        <f t="shared" si="107"/>
        <v>4.7296232066845337E-3</v>
      </c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</row>
    <row r="430" spans="1:37" ht="31.5">
      <c r="A430" s="398" t="s">
        <v>3439</v>
      </c>
      <c r="B430" s="415" t="s">
        <v>2106</v>
      </c>
      <c r="C430" s="416" t="s">
        <v>2483</v>
      </c>
      <c r="D430" s="416" t="s">
        <v>1314</v>
      </c>
      <c r="E430" s="379" t="s">
        <v>3897</v>
      </c>
      <c r="F430" s="379" t="s">
        <v>5227</v>
      </c>
      <c r="G430" s="376" t="s">
        <v>570</v>
      </c>
      <c r="H430" s="376" t="s">
        <v>3570</v>
      </c>
      <c r="I430" s="417" t="s">
        <v>3857</v>
      </c>
      <c r="J430" s="377" t="s">
        <v>948</v>
      </c>
      <c r="K430" s="378" t="s">
        <v>2715</v>
      </c>
      <c r="L430" s="401" t="s">
        <v>2113</v>
      </c>
      <c r="M430" s="397"/>
      <c r="N430" s="482">
        <v>602219.43000000005</v>
      </c>
      <c r="O430" s="482">
        <v>748000</v>
      </c>
      <c r="P430" s="493">
        <v>580000</v>
      </c>
      <c r="Q430" s="482">
        <v>530000</v>
      </c>
      <c r="R430" s="482"/>
      <c r="S430" s="479"/>
      <c r="T430" s="199">
        <f t="shared" si="103"/>
        <v>-72219.430000000051</v>
      </c>
      <c r="U430" s="61">
        <f t="shared" si="104"/>
        <v>-0.11992211875329238</v>
      </c>
      <c r="V430" s="199">
        <f t="shared" si="102"/>
        <v>-218000</v>
      </c>
      <c r="W430" s="61">
        <f t="shared" si="105"/>
        <v>-0.29144385026737968</v>
      </c>
      <c r="X430" s="199">
        <f t="shared" si="106"/>
        <v>-50000</v>
      </c>
      <c r="Y430" s="61">
        <f t="shared" si="107"/>
        <v>-8.6206896551724144E-2</v>
      </c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</row>
    <row r="431" spans="1:37" ht="21">
      <c r="A431" s="398" t="s">
        <v>1458</v>
      </c>
      <c r="B431" s="415" t="s">
        <v>2106</v>
      </c>
      <c r="C431" s="416" t="s">
        <v>2483</v>
      </c>
      <c r="D431" s="416" t="s">
        <v>2485</v>
      </c>
      <c r="E431" s="379" t="s">
        <v>3898</v>
      </c>
      <c r="F431" s="379" t="s">
        <v>5228</v>
      </c>
      <c r="G431" s="376" t="s">
        <v>576</v>
      </c>
      <c r="H431" s="376" t="s">
        <v>3572</v>
      </c>
      <c r="I431" s="417" t="s">
        <v>3863</v>
      </c>
      <c r="J431" s="377" t="s">
        <v>980</v>
      </c>
      <c r="K431" s="378" t="s">
        <v>2716</v>
      </c>
      <c r="L431" s="401" t="s">
        <v>2113</v>
      </c>
      <c r="M431" s="397"/>
      <c r="N431" s="482">
        <v>49598695.469999999</v>
      </c>
      <c r="O431" s="482">
        <v>50730000</v>
      </c>
      <c r="P431" s="493">
        <v>52001000</v>
      </c>
      <c r="Q431" s="482">
        <v>51592000</v>
      </c>
      <c r="R431" s="482"/>
      <c r="S431" s="479"/>
      <c r="T431" s="199">
        <f t="shared" si="103"/>
        <v>1993304.5300000012</v>
      </c>
      <c r="U431" s="61">
        <f t="shared" si="104"/>
        <v>4.0188648332609087E-2</v>
      </c>
      <c r="V431" s="199">
        <f t="shared" si="102"/>
        <v>862000</v>
      </c>
      <c r="W431" s="61">
        <f t="shared" si="105"/>
        <v>1.6991917997240293E-2</v>
      </c>
      <c r="X431" s="199">
        <f t="shared" si="106"/>
        <v>-409000</v>
      </c>
      <c r="Y431" s="61">
        <f t="shared" si="107"/>
        <v>-7.8652333608969054E-3</v>
      </c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</row>
    <row r="432" spans="1:37" ht="21">
      <c r="A432" s="398" t="s">
        <v>2762</v>
      </c>
      <c r="B432" s="415" t="s">
        <v>2106</v>
      </c>
      <c r="C432" s="416" t="s">
        <v>2483</v>
      </c>
      <c r="D432" s="416" t="s">
        <v>2675</v>
      </c>
      <c r="E432" s="379" t="s">
        <v>3899</v>
      </c>
      <c r="F432" s="379" t="s">
        <v>5229</v>
      </c>
      <c r="G432" s="376" t="s">
        <v>1360</v>
      </c>
      <c r="H432" s="376" t="s">
        <v>3574</v>
      </c>
      <c r="I432" s="417" t="s">
        <v>3865</v>
      </c>
      <c r="J432" s="377" t="s">
        <v>980</v>
      </c>
      <c r="K432" s="378" t="s">
        <v>2716</v>
      </c>
      <c r="L432" s="401" t="s">
        <v>2113</v>
      </c>
      <c r="M432" s="397"/>
      <c r="N432" s="482">
        <v>8720339.6400000006</v>
      </c>
      <c r="O432" s="482">
        <v>9096000</v>
      </c>
      <c r="P432" s="493">
        <v>10227000</v>
      </c>
      <c r="Q432" s="482">
        <v>9821000</v>
      </c>
      <c r="R432" s="482"/>
      <c r="S432" s="479"/>
      <c r="T432" s="199">
        <f t="shared" si="103"/>
        <v>1100660.3599999994</v>
      </c>
      <c r="U432" s="61">
        <f t="shared" si="104"/>
        <v>0.12621760223091485</v>
      </c>
      <c r="V432" s="199">
        <f t="shared" si="102"/>
        <v>725000</v>
      </c>
      <c r="W432" s="61">
        <f t="shared" si="105"/>
        <v>7.9705364995602462E-2</v>
      </c>
      <c r="X432" s="199">
        <f t="shared" si="106"/>
        <v>-406000</v>
      </c>
      <c r="Y432" s="61">
        <f t="shared" si="107"/>
        <v>-3.969883641341547E-2</v>
      </c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</row>
    <row r="433" spans="1:37" ht="42">
      <c r="A433" s="398" t="s">
        <v>1459</v>
      </c>
      <c r="B433" s="415" t="s">
        <v>2106</v>
      </c>
      <c r="C433" s="416" t="s">
        <v>2483</v>
      </c>
      <c r="D433" s="416" t="s">
        <v>1321</v>
      </c>
      <c r="E433" s="379" t="s">
        <v>3900</v>
      </c>
      <c r="F433" s="379" t="s">
        <v>3901</v>
      </c>
      <c r="G433" s="376" t="s">
        <v>559</v>
      </c>
      <c r="H433" s="376" t="s">
        <v>3564</v>
      </c>
      <c r="I433" s="417" t="s">
        <v>3844</v>
      </c>
      <c r="J433" s="377" t="s">
        <v>925</v>
      </c>
      <c r="K433" s="378" t="s">
        <v>2714</v>
      </c>
      <c r="L433" s="401" t="s">
        <v>2113</v>
      </c>
      <c r="M433" s="397"/>
      <c r="N433" s="482">
        <v>0</v>
      </c>
      <c r="O433" s="482">
        <v>0</v>
      </c>
      <c r="P433" s="493">
        <v>0</v>
      </c>
      <c r="Q433" s="482">
        <v>0</v>
      </c>
      <c r="R433" s="482"/>
      <c r="S433" s="479"/>
      <c r="T433" s="199">
        <f t="shared" si="103"/>
        <v>0</v>
      </c>
      <c r="U433" s="61" t="str">
        <f t="shared" si="104"/>
        <v/>
      </c>
      <c r="V433" s="199">
        <f t="shared" si="102"/>
        <v>0</v>
      </c>
      <c r="W433" s="61" t="str">
        <f t="shared" si="105"/>
        <v/>
      </c>
      <c r="X433" s="199">
        <f t="shared" si="106"/>
        <v>0</v>
      </c>
      <c r="Y433" s="61" t="str">
        <f t="shared" si="107"/>
        <v/>
      </c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</row>
    <row r="434" spans="1:37" ht="42">
      <c r="A434" s="398" t="s">
        <v>2763</v>
      </c>
      <c r="B434" s="415" t="s">
        <v>2106</v>
      </c>
      <c r="C434" s="416" t="s">
        <v>2483</v>
      </c>
      <c r="D434" s="416" t="s">
        <v>1289</v>
      </c>
      <c r="E434" s="379" t="s">
        <v>3902</v>
      </c>
      <c r="F434" s="379" t="s">
        <v>3903</v>
      </c>
      <c r="G434" s="376" t="s">
        <v>562</v>
      </c>
      <c r="H434" s="376" t="s">
        <v>3566</v>
      </c>
      <c r="I434" s="417" t="s">
        <v>3847</v>
      </c>
      <c r="J434" s="377" t="s">
        <v>925</v>
      </c>
      <c r="K434" s="378" t="s">
        <v>2714</v>
      </c>
      <c r="L434" s="401" t="s">
        <v>2113</v>
      </c>
      <c r="M434" s="397"/>
      <c r="N434" s="482">
        <v>0</v>
      </c>
      <c r="O434" s="482">
        <v>0</v>
      </c>
      <c r="P434" s="493">
        <v>0</v>
      </c>
      <c r="Q434" s="482">
        <v>0</v>
      </c>
      <c r="R434" s="482"/>
      <c r="S434" s="479"/>
      <c r="T434" s="199">
        <f t="shared" si="103"/>
        <v>0</v>
      </c>
      <c r="U434" s="61" t="str">
        <f t="shared" si="104"/>
        <v/>
      </c>
      <c r="V434" s="199">
        <f t="shared" si="102"/>
        <v>0</v>
      </c>
      <c r="W434" s="61" t="str">
        <f t="shared" si="105"/>
        <v/>
      </c>
      <c r="X434" s="199">
        <f t="shared" si="106"/>
        <v>0</v>
      </c>
      <c r="Y434" s="61" t="str">
        <f t="shared" si="107"/>
        <v/>
      </c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</row>
    <row r="435" spans="1:37" ht="42">
      <c r="A435" s="398" t="s">
        <v>1460</v>
      </c>
      <c r="B435" s="415" t="s">
        <v>2106</v>
      </c>
      <c r="C435" s="416" t="s">
        <v>2483</v>
      </c>
      <c r="D435" s="416" t="s">
        <v>1322</v>
      </c>
      <c r="E435" s="379" t="s">
        <v>3904</v>
      </c>
      <c r="F435" s="379" t="s">
        <v>3905</v>
      </c>
      <c r="G435" s="376" t="s">
        <v>568</v>
      </c>
      <c r="H435" s="376" t="s">
        <v>3568</v>
      </c>
      <c r="I435" s="417" t="s">
        <v>3854</v>
      </c>
      <c r="J435" s="377" t="s">
        <v>948</v>
      </c>
      <c r="K435" s="378" t="s">
        <v>2715</v>
      </c>
      <c r="L435" s="401" t="s">
        <v>2113</v>
      </c>
      <c r="M435" s="397"/>
      <c r="N435" s="482">
        <v>0</v>
      </c>
      <c r="O435" s="482">
        <v>0</v>
      </c>
      <c r="P435" s="493">
        <v>0</v>
      </c>
      <c r="Q435" s="482">
        <v>0</v>
      </c>
      <c r="R435" s="482"/>
      <c r="S435" s="479"/>
      <c r="T435" s="199">
        <f t="shared" si="103"/>
        <v>0</v>
      </c>
      <c r="U435" s="61" t="str">
        <f t="shared" si="104"/>
        <v/>
      </c>
      <c r="V435" s="199">
        <f t="shared" si="102"/>
        <v>0</v>
      </c>
      <c r="W435" s="61" t="str">
        <f t="shared" si="105"/>
        <v/>
      </c>
      <c r="X435" s="199">
        <f t="shared" si="106"/>
        <v>0</v>
      </c>
      <c r="Y435" s="61" t="str">
        <f t="shared" si="107"/>
        <v/>
      </c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</row>
    <row r="436" spans="1:37" ht="42">
      <c r="A436" s="398" t="s">
        <v>2764</v>
      </c>
      <c r="B436" s="415" t="s">
        <v>2106</v>
      </c>
      <c r="C436" s="416" t="s">
        <v>2483</v>
      </c>
      <c r="D436" s="416" t="s">
        <v>2914</v>
      </c>
      <c r="E436" s="379" t="s">
        <v>3906</v>
      </c>
      <c r="F436" s="379" t="s">
        <v>3907</v>
      </c>
      <c r="G436" s="376" t="s">
        <v>570</v>
      </c>
      <c r="H436" s="376" t="s">
        <v>3570</v>
      </c>
      <c r="I436" s="417" t="s">
        <v>3857</v>
      </c>
      <c r="J436" s="377" t="s">
        <v>948</v>
      </c>
      <c r="K436" s="378" t="s">
        <v>2715</v>
      </c>
      <c r="L436" s="401" t="s">
        <v>2113</v>
      </c>
      <c r="M436" s="397"/>
      <c r="N436" s="482">
        <v>0</v>
      </c>
      <c r="O436" s="482">
        <v>0</v>
      </c>
      <c r="P436" s="493">
        <v>0</v>
      </c>
      <c r="Q436" s="482">
        <v>0</v>
      </c>
      <c r="R436" s="482"/>
      <c r="S436" s="479"/>
      <c r="T436" s="199">
        <f t="shared" si="103"/>
        <v>0</v>
      </c>
      <c r="U436" s="61" t="str">
        <f t="shared" si="104"/>
        <v/>
      </c>
      <c r="V436" s="199">
        <f t="shared" si="102"/>
        <v>0</v>
      </c>
      <c r="W436" s="61" t="str">
        <f t="shared" si="105"/>
        <v/>
      </c>
      <c r="X436" s="199">
        <f t="shared" si="106"/>
        <v>0</v>
      </c>
      <c r="Y436" s="61" t="str">
        <f t="shared" si="107"/>
        <v/>
      </c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</row>
    <row r="437" spans="1:37" ht="42">
      <c r="A437" s="398" t="s">
        <v>1461</v>
      </c>
      <c r="B437" s="415" t="s">
        <v>2106</v>
      </c>
      <c r="C437" s="416" t="s">
        <v>2483</v>
      </c>
      <c r="D437" s="416" t="s">
        <v>2156</v>
      </c>
      <c r="E437" s="379" t="s">
        <v>3908</v>
      </c>
      <c r="F437" s="379" t="s">
        <v>5230</v>
      </c>
      <c r="G437" s="376" t="s">
        <v>576</v>
      </c>
      <c r="H437" s="376" t="s">
        <v>3572</v>
      </c>
      <c r="I437" s="417" t="s">
        <v>3863</v>
      </c>
      <c r="J437" s="377" t="s">
        <v>980</v>
      </c>
      <c r="K437" s="378" t="s">
        <v>2716</v>
      </c>
      <c r="L437" s="401" t="s">
        <v>2113</v>
      </c>
      <c r="M437" s="397"/>
      <c r="N437" s="482">
        <v>0</v>
      </c>
      <c r="O437" s="482">
        <v>0</v>
      </c>
      <c r="P437" s="493">
        <v>0</v>
      </c>
      <c r="Q437" s="482">
        <v>0</v>
      </c>
      <c r="R437" s="482"/>
      <c r="S437" s="479"/>
      <c r="T437" s="199">
        <f t="shared" si="103"/>
        <v>0</v>
      </c>
      <c r="U437" s="61" t="str">
        <f t="shared" si="104"/>
        <v/>
      </c>
      <c r="V437" s="199">
        <f t="shared" si="102"/>
        <v>0</v>
      </c>
      <c r="W437" s="61" t="str">
        <f t="shared" si="105"/>
        <v/>
      </c>
      <c r="X437" s="199">
        <f t="shared" si="106"/>
        <v>0</v>
      </c>
      <c r="Y437" s="61" t="str">
        <f t="shared" si="107"/>
        <v/>
      </c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</row>
    <row r="438" spans="1:37" ht="42">
      <c r="A438" s="398" t="s">
        <v>2765</v>
      </c>
      <c r="B438" s="415" t="s">
        <v>2106</v>
      </c>
      <c r="C438" s="416" t="s">
        <v>2483</v>
      </c>
      <c r="D438" s="416" t="s">
        <v>2486</v>
      </c>
      <c r="E438" s="379" t="s">
        <v>3909</v>
      </c>
      <c r="F438" s="379" t="s">
        <v>5231</v>
      </c>
      <c r="G438" s="376" t="s">
        <v>1360</v>
      </c>
      <c r="H438" s="376" t="s">
        <v>3574</v>
      </c>
      <c r="I438" s="417" t="s">
        <v>3865</v>
      </c>
      <c r="J438" s="377" t="s">
        <v>980</v>
      </c>
      <c r="K438" s="378" t="s">
        <v>2716</v>
      </c>
      <c r="L438" s="401" t="s">
        <v>2113</v>
      </c>
      <c r="M438" s="397"/>
      <c r="N438" s="482">
        <v>0</v>
      </c>
      <c r="O438" s="482">
        <v>0</v>
      </c>
      <c r="P438" s="493">
        <v>0</v>
      </c>
      <c r="Q438" s="482">
        <v>0</v>
      </c>
      <c r="R438" s="482"/>
      <c r="S438" s="479"/>
      <c r="T438" s="199">
        <f t="shared" si="103"/>
        <v>0</v>
      </c>
      <c r="U438" s="61" t="str">
        <f t="shared" si="104"/>
        <v/>
      </c>
      <c r="V438" s="199">
        <f t="shared" si="102"/>
        <v>0</v>
      </c>
      <c r="W438" s="61" t="str">
        <f t="shared" si="105"/>
        <v/>
      </c>
      <c r="X438" s="199">
        <f t="shared" si="106"/>
        <v>0</v>
      </c>
      <c r="Y438" s="61" t="str">
        <f t="shared" si="107"/>
        <v/>
      </c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</row>
    <row r="439" spans="1:37" ht="31.5">
      <c r="A439" s="407" t="s">
        <v>1462</v>
      </c>
      <c r="B439" s="408" t="s">
        <v>2106</v>
      </c>
      <c r="C439" s="409" t="s">
        <v>2484</v>
      </c>
      <c r="D439" s="409" t="s">
        <v>3011</v>
      </c>
      <c r="E439" s="375" t="s">
        <v>3910</v>
      </c>
      <c r="F439" s="375" t="s">
        <v>3911</v>
      </c>
      <c r="G439" s="376"/>
      <c r="H439" s="376"/>
      <c r="I439" s="417"/>
      <c r="J439" s="377"/>
      <c r="K439" s="378"/>
      <c r="L439" s="397"/>
      <c r="M439" s="397"/>
      <c r="N439" s="482">
        <v>0</v>
      </c>
      <c r="O439" s="482">
        <v>0</v>
      </c>
      <c r="P439" s="493">
        <v>0</v>
      </c>
      <c r="Q439" s="482">
        <v>0</v>
      </c>
      <c r="R439" s="482"/>
      <c r="S439" s="479"/>
      <c r="T439" s="199">
        <f t="shared" si="103"/>
        <v>0</v>
      </c>
      <c r="U439" s="61" t="str">
        <f t="shared" si="104"/>
        <v/>
      </c>
      <c r="V439" s="199">
        <f t="shared" si="102"/>
        <v>0</v>
      </c>
      <c r="W439" s="61" t="str">
        <f t="shared" si="105"/>
        <v/>
      </c>
      <c r="X439" s="199">
        <f t="shared" si="106"/>
        <v>0</v>
      </c>
      <c r="Y439" s="61" t="str">
        <f t="shared" si="107"/>
        <v/>
      </c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</row>
    <row r="440" spans="1:37" ht="42">
      <c r="A440" s="398" t="s">
        <v>1463</v>
      </c>
      <c r="B440" s="415" t="s">
        <v>2106</v>
      </c>
      <c r="C440" s="416" t="s">
        <v>2484</v>
      </c>
      <c r="D440" s="416" t="s">
        <v>3009</v>
      </c>
      <c r="E440" s="379" t="s">
        <v>4170</v>
      </c>
      <c r="F440" s="379" t="s">
        <v>5232</v>
      </c>
      <c r="G440" s="376" t="s">
        <v>559</v>
      </c>
      <c r="H440" s="376" t="s">
        <v>3564</v>
      </c>
      <c r="I440" s="417" t="s">
        <v>3844</v>
      </c>
      <c r="J440" s="377" t="s">
        <v>925</v>
      </c>
      <c r="K440" s="378" t="s">
        <v>2714</v>
      </c>
      <c r="L440" s="401" t="s">
        <v>2113</v>
      </c>
      <c r="M440" s="397"/>
      <c r="N440" s="482">
        <v>4200533.8</v>
      </c>
      <c r="O440" s="482">
        <v>4305000</v>
      </c>
      <c r="P440" s="493">
        <v>4201000</v>
      </c>
      <c r="Q440" s="482">
        <v>4201000</v>
      </c>
      <c r="R440" s="482"/>
      <c r="S440" s="479"/>
      <c r="T440" s="199">
        <f t="shared" si="103"/>
        <v>466.20000000018626</v>
      </c>
      <c r="U440" s="61">
        <f t="shared" si="104"/>
        <v>1.1098589422139307E-4</v>
      </c>
      <c r="V440" s="199">
        <f t="shared" si="102"/>
        <v>-104000</v>
      </c>
      <c r="W440" s="61">
        <f t="shared" si="105"/>
        <v>-2.4157955865272938E-2</v>
      </c>
      <c r="X440" s="199">
        <f t="shared" si="106"/>
        <v>0</v>
      </c>
      <c r="Y440" s="61">
        <f t="shared" si="107"/>
        <v>0</v>
      </c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</row>
    <row r="441" spans="1:37" ht="42">
      <c r="A441" s="398" t="s">
        <v>2766</v>
      </c>
      <c r="B441" s="415" t="s">
        <v>2106</v>
      </c>
      <c r="C441" s="416" t="s">
        <v>2484</v>
      </c>
      <c r="D441" s="416" t="s">
        <v>2674</v>
      </c>
      <c r="E441" s="379" t="s">
        <v>4171</v>
      </c>
      <c r="F441" s="379" t="s">
        <v>5233</v>
      </c>
      <c r="G441" s="376" t="s">
        <v>562</v>
      </c>
      <c r="H441" s="376" t="s">
        <v>3566</v>
      </c>
      <c r="I441" s="417" t="s">
        <v>3847</v>
      </c>
      <c r="J441" s="377" t="s">
        <v>925</v>
      </c>
      <c r="K441" s="378" t="s">
        <v>2714</v>
      </c>
      <c r="L441" s="401" t="s">
        <v>2113</v>
      </c>
      <c r="M441" s="397"/>
      <c r="N441" s="482">
        <v>866056.08</v>
      </c>
      <c r="O441" s="482">
        <v>830000</v>
      </c>
      <c r="P441" s="493">
        <v>866000</v>
      </c>
      <c r="Q441" s="482">
        <v>866000</v>
      </c>
      <c r="R441" s="482"/>
      <c r="S441" s="479"/>
      <c r="T441" s="199">
        <f t="shared" si="103"/>
        <v>-56.07999999995809</v>
      </c>
      <c r="U441" s="61">
        <f t="shared" si="104"/>
        <v>-6.4753312510614888E-5</v>
      </c>
      <c r="V441" s="199">
        <f t="shared" si="102"/>
        <v>36000</v>
      </c>
      <c r="W441" s="61">
        <f t="shared" si="105"/>
        <v>4.3373493975903614E-2</v>
      </c>
      <c r="X441" s="199">
        <f t="shared" si="106"/>
        <v>0</v>
      </c>
      <c r="Y441" s="61">
        <f t="shared" si="107"/>
        <v>0</v>
      </c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</row>
    <row r="442" spans="1:37" ht="42">
      <c r="A442" s="398" t="s">
        <v>1464</v>
      </c>
      <c r="B442" s="415" t="s">
        <v>2106</v>
      </c>
      <c r="C442" s="416" t="s">
        <v>2484</v>
      </c>
      <c r="D442" s="416" t="s">
        <v>2007</v>
      </c>
      <c r="E442" s="379" t="s">
        <v>4172</v>
      </c>
      <c r="F442" s="379" t="s">
        <v>5234</v>
      </c>
      <c r="G442" s="376" t="s">
        <v>568</v>
      </c>
      <c r="H442" s="376" t="s">
        <v>3568</v>
      </c>
      <c r="I442" s="417" t="s">
        <v>3854</v>
      </c>
      <c r="J442" s="377" t="s">
        <v>948</v>
      </c>
      <c r="K442" s="378" t="s">
        <v>2715</v>
      </c>
      <c r="L442" s="401" t="s">
        <v>2113</v>
      </c>
      <c r="M442" s="397"/>
      <c r="N442" s="482">
        <v>500360.83</v>
      </c>
      <c r="O442" s="482">
        <v>622000</v>
      </c>
      <c r="P442" s="493">
        <v>500000</v>
      </c>
      <c r="Q442" s="482">
        <v>500000</v>
      </c>
      <c r="R442" s="482"/>
      <c r="S442" s="479"/>
      <c r="T442" s="199">
        <f t="shared" si="103"/>
        <v>-360.8300000000163</v>
      </c>
      <c r="U442" s="61">
        <f t="shared" si="104"/>
        <v>-7.2113958240899135E-4</v>
      </c>
      <c r="V442" s="199">
        <f t="shared" si="102"/>
        <v>-122000</v>
      </c>
      <c r="W442" s="61">
        <f t="shared" si="105"/>
        <v>-0.19614147909967847</v>
      </c>
      <c r="X442" s="199">
        <f t="shared" si="106"/>
        <v>0</v>
      </c>
      <c r="Y442" s="61">
        <f t="shared" si="107"/>
        <v>0</v>
      </c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</row>
    <row r="443" spans="1:37" ht="42">
      <c r="A443" s="398" t="s">
        <v>2244</v>
      </c>
      <c r="B443" s="415" t="s">
        <v>2106</v>
      </c>
      <c r="C443" s="416" t="s">
        <v>2484</v>
      </c>
      <c r="D443" s="416" t="s">
        <v>2324</v>
      </c>
      <c r="E443" s="379" t="s">
        <v>4173</v>
      </c>
      <c r="F443" s="379" t="s">
        <v>5235</v>
      </c>
      <c r="G443" s="376" t="s">
        <v>570</v>
      </c>
      <c r="H443" s="376" t="s">
        <v>3570</v>
      </c>
      <c r="I443" s="417" t="s">
        <v>3857</v>
      </c>
      <c r="J443" s="377" t="s">
        <v>948</v>
      </c>
      <c r="K443" s="378" t="s">
        <v>2715</v>
      </c>
      <c r="L443" s="401" t="s">
        <v>2113</v>
      </c>
      <c r="M443" s="397"/>
      <c r="N443" s="482">
        <v>41258.519999999997</v>
      </c>
      <c r="O443" s="482">
        <v>88000</v>
      </c>
      <c r="P443" s="493">
        <v>41000</v>
      </c>
      <c r="Q443" s="482">
        <v>41000</v>
      </c>
      <c r="R443" s="482"/>
      <c r="S443" s="479"/>
      <c r="T443" s="199">
        <f t="shared" si="103"/>
        <v>-258.5199999999968</v>
      </c>
      <c r="U443" s="61">
        <f t="shared" si="104"/>
        <v>-6.2658573308009306E-3</v>
      </c>
      <c r="V443" s="199">
        <f t="shared" si="102"/>
        <v>-47000</v>
      </c>
      <c r="W443" s="61">
        <f t="shared" si="105"/>
        <v>-0.53409090909090906</v>
      </c>
      <c r="X443" s="199">
        <f t="shared" si="106"/>
        <v>0</v>
      </c>
      <c r="Y443" s="61">
        <f t="shared" si="107"/>
        <v>0</v>
      </c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</row>
    <row r="444" spans="1:37" ht="42">
      <c r="A444" s="398" t="s">
        <v>1465</v>
      </c>
      <c r="B444" s="415" t="s">
        <v>2106</v>
      </c>
      <c r="C444" s="416" t="s">
        <v>2484</v>
      </c>
      <c r="D444" s="416" t="s">
        <v>3019</v>
      </c>
      <c r="E444" s="379" t="s">
        <v>5236</v>
      </c>
      <c r="F444" s="379" t="s">
        <v>5237</v>
      </c>
      <c r="G444" s="376" t="s">
        <v>576</v>
      </c>
      <c r="H444" s="376" t="s">
        <v>3572</v>
      </c>
      <c r="I444" s="417" t="s">
        <v>3863</v>
      </c>
      <c r="J444" s="377" t="s">
        <v>980</v>
      </c>
      <c r="K444" s="378" t="s">
        <v>2716</v>
      </c>
      <c r="L444" s="401" t="s">
        <v>2113</v>
      </c>
      <c r="M444" s="397"/>
      <c r="N444" s="482">
        <v>5047218.41</v>
      </c>
      <c r="O444" s="482">
        <v>4001000</v>
      </c>
      <c r="P444" s="493">
        <v>5047000</v>
      </c>
      <c r="Q444" s="482">
        <v>3028000</v>
      </c>
      <c r="R444" s="482"/>
      <c r="S444" s="479"/>
      <c r="T444" s="199">
        <f t="shared" si="103"/>
        <v>-2019218.4100000001</v>
      </c>
      <c r="U444" s="61">
        <f t="shared" si="104"/>
        <v>-0.40006558979087259</v>
      </c>
      <c r="V444" s="199">
        <f t="shared" si="102"/>
        <v>-973000</v>
      </c>
      <c r="W444" s="61">
        <f t="shared" si="105"/>
        <v>-0.24318920269932517</v>
      </c>
      <c r="X444" s="199">
        <f t="shared" si="106"/>
        <v>-2019000</v>
      </c>
      <c r="Y444" s="61">
        <f t="shared" si="107"/>
        <v>-0.40003962750148603</v>
      </c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</row>
    <row r="445" spans="1:37" ht="42">
      <c r="A445" s="398" t="s">
        <v>2245</v>
      </c>
      <c r="B445" s="415" t="s">
        <v>2106</v>
      </c>
      <c r="C445" s="416" t="s">
        <v>2484</v>
      </c>
      <c r="D445" s="416" t="s">
        <v>1314</v>
      </c>
      <c r="E445" s="379" t="s">
        <v>4174</v>
      </c>
      <c r="F445" s="379" t="s">
        <v>5238</v>
      </c>
      <c r="G445" s="376" t="s">
        <v>1360</v>
      </c>
      <c r="H445" s="376" t="s">
        <v>3574</v>
      </c>
      <c r="I445" s="417" t="s">
        <v>3865</v>
      </c>
      <c r="J445" s="377" t="s">
        <v>980</v>
      </c>
      <c r="K445" s="378" t="s">
        <v>2716</v>
      </c>
      <c r="L445" s="401" t="s">
        <v>2113</v>
      </c>
      <c r="M445" s="397"/>
      <c r="N445" s="482">
        <v>753613.03</v>
      </c>
      <c r="O445" s="482">
        <v>736000</v>
      </c>
      <c r="P445" s="493">
        <v>754000</v>
      </c>
      <c r="Q445" s="482">
        <v>616000</v>
      </c>
      <c r="R445" s="482"/>
      <c r="S445" s="479"/>
      <c r="T445" s="199">
        <f t="shared" si="103"/>
        <v>-137613.03000000003</v>
      </c>
      <c r="U445" s="61">
        <f t="shared" si="104"/>
        <v>-0.18260436659382073</v>
      </c>
      <c r="V445" s="199">
        <f t="shared" si="102"/>
        <v>-120000</v>
      </c>
      <c r="W445" s="61">
        <f t="shared" si="105"/>
        <v>-0.16304347826086957</v>
      </c>
      <c r="X445" s="199">
        <f t="shared" si="106"/>
        <v>-138000</v>
      </c>
      <c r="Y445" s="61">
        <f t="shared" si="107"/>
        <v>-0.1830238726790451</v>
      </c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</row>
    <row r="446" spans="1:37" ht="31.5">
      <c r="A446" s="398" t="s">
        <v>1466</v>
      </c>
      <c r="B446" s="415" t="s">
        <v>2106</v>
      </c>
      <c r="C446" s="416" t="s">
        <v>2484</v>
      </c>
      <c r="D446" s="416" t="s">
        <v>1318</v>
      </c>
      <c r="E446" s="379" t="s">
        <v>3912</v>
      </c>
      <c r="F446" s="379" t="s">
        <v>5239</v>
      </c>
      <c r="G446" s="376" t="s">
        <v>559</v>
      </c>
      <c r="H446" s="376" t="s">
        <v>3564</v>
      </c>
      <c r="I446" s="417" t="s">
        <v>3844</v>
      </c>
      <c r="J446" s="377" t="s">
        <v>925</v>
      </c>
      <c r="K446" s="378" t="s">
        <v>2714</v>
      </c>
      <c r="L446" s="401" t="s">
        <v>2113</v>
      </c>
      <c r="M446" s="397"/>
      <c r="N446" s="482">
        <v>2059101.94</v>
      </c>
      <c r="O446" s="482">
        <v>2272000</v>
      </c>
      <c r="P446" s="493">
        <v>2059000</v>
      </c>
      <c r="Q446" s="482">
        <v>2059000</v>
      </c>
      <c r="R446" s="482"/>
      <c r="S446" s="479"/>
      <c r="T446" s="199">
        <f t="shared" si="103"/>
        <v>-101.93999999994412</v>
      </c>
      <c r="U446" s="61">
        <f t="shared" si="104"/>
        <v>-4.950701955044738E-5</v>
      </c>
      <c r="V446" s="199">
        <f t="shared" si="102"/>
        <v>-213000</v>
      </c>
      <c r="W446" s="61">
        <f t="shared" si="105"/>
        <v>-9.375E-2</v>
      </c>
      <c r="X446" s="199">
        <f t="shared" si="106"/>
        <v>0</v>
      </c>
      <c r="Y446" s="61">
        <f t="shared" si="107"/>
        <v>0</v>
      </c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</row>
    <row r="447" spans="1:37" ht="31.5">
      <c r="A447" s="398" t="s">
        <v>2246</v>
      </c>
      <c r="B447" s="415" t="s">
        <v>2106</v>
      </c>
      <c r="C447" s="416" t="s">
        <v>2484</v>
      </c>
      <c r="D447" s="416" t="s">
        <v>1319</v>
      </c>
      <c r="E447" s="379" t="s">
        <v>5240</v>
      </c>
      <c r="F447" s="379" t="s">
        <v>5241</v>
      </c>
      <c r="G447" s="376" t="s">
        <v>562</v>
      </c>
      <c r="H447" s="376" t="s">
        <v>3566</v>
      </c>
      <c r="I447" s="417" t="s">
        <v>3847</v>
      </c>
      <c r="J447" s="377" t="s">
        <v>925</v>
      </c>
      <c r="K447" s="378" t="s">
        <v>2714</v>
      </c>
      <c r="L447" s="401" t="s">
        <v>2113</v>
      </c>
      <c r="M447" s="397"/>
      <c r="N447" s="482">
        <v>211064.87</v>
      </c>
      <c r="O447" s="482">
        <v>353000</v>
      </c>
      <c r="P447" s="493">
        <v>211000</v>
      </c>
      <c r="Q447" s="482">
        <v>211000</v>
      </c>
      <c r="R447" s="482"/>
      <c r="S447" s="479"/>
      <c r="T447" s="199">
        <f t="shared" si="103"/>
        <v>-64.869999999995343</v>
      </c>
      <c r="U447" s="61">
        <f t="shared" si="104"/>
        <v>-3.0734626752427038E-4</v>
      </c>
      <c r="V447" s="199">
        <f t="shared" si="102"/>
        <v>-142000</v>
      </c>
      <c r="W447" s="61">
        <f t="shared" si="105"/>
        <v>-0.40226628895184136</v>
      </c>
      <c r="X447" s="199">
        <f t="shared" si="106"/>
        <v>0</v>
      </c>
      <c r="Y447" s="61">
        <f t="shared" si="107"/>
        <v>0</v>
      </c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</row>
    <row r="448" spans="1:37" ht="31.5">
      <c r="A448" s="398" t="s">
        <v>1467</v>
      </c>
      <c r="B448" s="415" t="s">
        <v>2106</v>
      </c>
      <c r="C448" s="416" t="s">
        <v>2484</v>
      </c>
      <c r="D448" s="416" t="s">
        <v>2485</v>
      </c>
      <c r="E448" s="379" t="s">
        <v>3913</v>
      </c>
      <c r="F448" s="379" t="s">
        <v>5242</v>
      </c>
      <c r="G448" s="376" t="s">
        <v>568</v>
      </c>
      <c r="H448" s="376" t="s">
        <v>3568</v>
      </c>
      <c r="I448" s="417" t="s">
        <v>3854</v>
      </c>
      <c r="J448" s="377" t="s">
        <v>948</v>
      </c>
      <c r="K448" s="378" t="s">
        <v>2715</v>
      </c>
      <c r="L448" s="401" t="s">
        <v>2113</v>
      </c>
      <c r="M448" s="397"/>
      <c r="N448" s="482">
        <v>253164.01</v>
      </c>
      <c r="O448" s="482">
        <v>266000</v>
      </c>
      <c r="P448" s="493">
        <v>253000</v>
      </c>
      <c r="Q448" s="482">
        <v>253000</v>
      </c>
      <c r="R448" s="482"/>
      <c r="S448" s="479"/>
      <c r="T448" s="199">
        <f t="shared" si="103"/>
        <v>-164.01000000000931</v>
      </c>
      <c r="U448" s="61">
        <f t="shared" si="104"/>
        <v>-6.4784089966030047E-4</v>
      </c>
      <c r="V448" s="199">
        <f t="shared" si="102"/>
        <v>-13000</v>
      </c>
      <c r="W448" s="61">
        <f t="shared" si="105"/>
        <v>-4.8872180451127817E-2</v>
      </c>
      <c r="X448" s="199">
        <f t="shared" si="106"/>
        <v>0</v>
      </c>
      <c r="Y448" s="61">
        <f t="shared" si="107"/>
        <v>0</v>
      </c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</row>
    <row r="449" spans="1:37" ht="31.5">
      <c r="A449" s="398" t="s">
        <v>2974</v>
      </c>
      <c r="B449" s="415" t="s">
        <v>2106</v>
      </c>
      <c r="C449" s="416" t="s">
        <v>2484</v>
      </c>
      <c r="D449" s="416" t="s">
        <v>2675</v>
      </c>
      <c r="E449" s="379" t="s">
        <v>3914</v>
      </c>
      <c r="F449" s="379" t="s">
        <v>5243</v>
      </c>
      <c r="G449" s="376" t="s">
        <v>570</v>
      </c>
      <c r="H449" s="376" t="s">
        <v>3570</v>
      </c>
      <c r="I449" s="417" t="s">
        <v>3857</v>
      </c>
      <c r="J449" s="377" t="s">
        <v>948</v>
      </c>
      <c r="K449" s="378" t="s">
        <v>2715</v>
      </c>
      <c r="L449" s="401" t="s">
        <v>2113</v>
      </c>
      <c r="M449" s="397"/>
      <c r="N449" s="482">
        <v>22298.23</v>
      </c>
      <c r="O449" s="482">
        <v>15000</v>
      </c>
      <c r="P449" s="493">
        <v>22000</v>
      </c>
      <c r="Q449" s="482">
        <v>22000</v>
      </c>
      <c r="R449" s="482"/>
      <c r="S449" s="479"/>
      <c r="T449" s="199">
        <f t="shared" si="103"/>
        <v>-298.22999999999956</v>
      </c>
      <c r="U449" s="61">
        <f t="shared" si="104"/>
        <v>-1.3374604172618166E-2</v>
      </c>
      <c r="V449" s="199">
        <f t="shared" si="102"/>
        <v>7000</v>
      </c>
      <c r="W449" s="61">
        <f t="shared" si="105"/>
        <v>0.46666666666666667</v>
      </c>
      <c r="X449" s="199">
        <f t="shared" si="106"/>
        <v>0</v>
      </c>
      <c r="Y449" s="61">
        <f t="shared" si="107"/>
        <v>0</v>
      </c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</row>
    <row r="450" spans="1:37" ht="31.5">
      <c r="A450" s="398" t="s">
        <v>1468</v>
      </c>
      <c r="B450" s="415" t="s">
        <v>2106</v>
      </c>
      <c r="C450" s="416" t="s">
        <v>2484</v>
      </c>
      <c r="D450" s="416" t="s">
        <v>1469</v>
      </c>
      <c r="E450" s="379" t="s">
        <v>4175</v>
      </c>
      <c r="F450" s="379" t="s">
        <v>5244</v>
      </c>
      <c r="G450" s="376" t="s">
        <v>576</v>
      </c>
      <c r="H450" s="376" t="s">
        <v>3572</v>
      </c>
      <c r="I450" s="417" t="s">
        <v>3863</v>
      </c>
      <c r="J450" s="377" t="s">
        <v>980</v>
      </c>
      <c r="K450" s="378" t="s">
        <v>2716</v>
      </c>
      <c r="L450" s="401" t="s">
        <v>2113</v>
      </c>
      <c r="M450" s="397"/>
      <c r="N450" s="482">
        <v>2010301.78</v>
      </c>
      <c r="O450" s="482">
        <v>1777000</v>
      </c>
      <c r="P450" s="493">
        <v>2010000</v>
      </c>
      <c r="Q450" s="482">
        <v>1206000</v>
      </c>
      <c r="R450" s="482"/>
      <c r="S450" s="479"/>
      <c r="T450" s="199">
        <f t="shared" si="103"/>
        <v>-804301.78</v>
      </c>
      <c r="U450" s="61">
        <f t="shared" si="104"/>
        <v>-0.40009007005903363</v>
      </c>
      <c r="V450" s="199">
        <f t="shared" si="102"/>
        <v>-571000</v>
      </c>
      <c r="W450" s="61">
        <f t="shared" si="105"/>
        <v>-0.32132808103545302</v>
      </c>
      <c r="X450" s="199">
        <f t="shared" si="106"/>
        <v>-804000</v>
      </c>
      <c r="Y450" s="61">
        <f t="shared" si="107"/>
        <v>-0.4</v>
      </c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</row>
    <row r="451" spans="1:37" ht="31.5">
      <c r="A451" s="398" t="s">
        <v>2975</v>
      </c>
      <c r="B451" s="415" t="s">
        <v>2106</v>
      </c>
      <c r="C451" s="416" t="s">
        <v>2484</v>
      </c>
      <c r="D451" s="416" t="s">
        <v>3022</v>
      </c>
      <c r="E451" s="379" t="s">
        <v>3915</v>
      </c>
      <c r="F451" s="379" t="s">
        <v>5245</v>
      </c>
      <c r="G451" s="376" t="s">
        <v>1360</v>
      </c>
      <c r="H451" s="376" t="s">
        <v>3574</v>
      </c>
      <c r="I451" s="417" t="s">
        <v>3865</v>
      </c>
      <c r="J451" s="377" t="s">
        <v>980</v>
      </c>
      <c r="K451" s="378" t="s">
        <v>2716</v>
      </c>
      <c r="L451" s="401" t="s">
        <v>2113</v>
      </c>
      <c r="M451" s="397"/>
      <c r="N451" s="482">
        <v>281586.11</v>
      </c>
      <c r="O451" s="482">
        <v>194000</v>
      </c>
      <c r="P451" s="493">
        <v>282000</v>
      </c>
      <c r="Q451" s="482">
        <v>282000</v>
      </c>
      <c r="R451" s="482"/>
      <c r="S451" s="479"/>
      <c r="T451" s="199">
        <f t="shared" si="103"/>
        <v>413.89000000001397</v>
      </c>
      <c r="U451" s="61">
        <f t="shared" si="104"/>
        <v>1.4698523304292742E-3</v>
      </c>
      <c r="V451" s="199">
        <f t="shared" si="102"/>
        <v>88000</v>
      </c>
      <c r="W451" s="61">
        <f t="shared" si="105"/>
        <v>0.45360824742268041</v>
      </c>
      <c r="X451" s="199">
        <f t="shared" si="106"/>
        <v>0</v>
      </c>
      <c r="Y451" s="61">
        <f t="shared" si="107"/>
        <v>0</v>
      </c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</row>
    <row r="452" spans="1:37" ht="31.5">
      <c r="A452" s="398" t="s">
        <v>1470</v>
      </c>
      <c r="B452" s="415" t="s">
        <v>2106</v>
      </c>
      <c r="C452" s="416" t="s">
        <v>2484</v>
      </c>
      <c r="D452" s="416" t="s">
        <v>1321</v>
      </c>
      <c r="E452" s="379" t="s">
        <v>3916</v>
      </c>
      <c r="F452" s="379" t="s">
        <v>3917</v>
      </c>
      <c r="G452" s="376" t="s">
        <v>559</v>
      </c>
      <c r="H452" s="376" t="s">
        <v>3564</v>
      </c>
      <c r="I452" s="417" t="s">
        <v>3844</v>
      </c>
      <c r="J452" s="377" t="s">
        <v>925</v>
      </c>
      <c r="K452" s="378" t="s">
        <v>2714</v>
      </c>
      <c r="L452" s="401" t="s">
        <v>2113</v>
      </c>
      <c r="M452" s="397"/>
      <c r="N452" s="482">
        <v>1702828.99</v>
      </c>
      <c r="O452" s="482">
        <v>1713000</v>
      </c>
      <c r="P452" s="493">
        <v>1703000</v>
      </c>
      <c r="Q452" s="482">
        <v>1703000</v>
      </c>
      <c r="R452" s="482"/>
      <c r="S452" s="479"/>
      <c r="T452" s="199">
        <f t="shared" si="103"/>
        <v>171.01000000000931</v>
      </c>
      <c r="U452" s="61">
        <f t="shared" si="104"/>
        <v>1.0042699590169023E-4</v>
      </c>
      <c r="V452" s="199">
        <f t="shared" si="102"/>
        <v>-10000</v>
      </c>
      <c r="W452" s="61">
        <f t="shared" si="105"/>
        <v>-5.837711617046118E-3</v>
      </c>
      <c r="X452" s="199">
        <f t="shared" si="106"/>
        <v>0</v>
      </c>
      <c r="Y452" s="61">
        <f t="shared" si="107"/>
        <v>0</v>
      </c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</row>
    <row r="453" spans="1:37" ht="31.5">
      <c r="A453" s="398" t="s">
        <v>2976</v>
      </c>
      <c r="B453" s="415" t="s">
        <v>2106</v>
      </c>
      <c r="C453" s="416" t="s">
        <v>2484</v>
      </c>
      <c r="D453" s="416" t="s">
        <v>1289</v>
      </c>
      <c r="E453" s="379" t="s">
        <v>3918</v>
      </c>
      <c r="F453" s="379" t="s">
        <v>3919</v>
      </c>
      <c r="G453" s="376" t="s">
        <v>562</v>
      </c>
      <c r="H453" s="376" t="s">
        <v>3566</v>
      </c>
      <c r="I453" s="417" t="s">
        <v>3847</v>
      </c>
      <c r="J453" s="377" t="s">
        <v>925</v>
      </c>
      <c r="K453" s="378" t="s">
        <v>2714</v>
      </c>
      <c r="L453" s="401" t="s">
        <v>2113</v>
      </c>
      <c r="M453" s="397"/>
      <c r="N453" s="482">
        <v>289174.43</v>
      </c>
      <c r="O453" s="482">
        <v>276000</v>
      </c>
      <c r="P453" s="493">
        <v>289000</v>
      </c>
      <c r="Q453" s="482">
        <v>289000</v>
      </c>
      <c r="R453" s="482"/>
      <c r="S453" s="479"/>
      <c r="T453" s="199">
        <f t="shared" si="103"/>
        <v>-174.42999999999302</v>
      </c>
      <c r="U453" s="61">
        <f t="shared" si="104"/>
        <v>-6.0319994406141998E-4</v>
      </c>
      <c r="V453" s="199">
        <f t="shared" si="102"/>
        <v>13000</v>
      </c>
      <c r="W453" s="61">
        <f t="shared" si="105"/>
        <v>4.710144927536232E-2</v>
      </c>
      <c r="X453" s="199">
        <f t="shared" si="106"/>
        <v>0</v>
      </c>
      <c r="Y453" s="61">
        <f t="shared" si="107"/>
        <v>0</v>
      </c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</row>
    <row r="454" spans="1:37" ht="31.5">
      <c r="A454" s="398" t="s">
        <v>1471</v>
      </c>
      <c r="B454" s="415" t="s">
        <v>2106</v>
      </c>
      <c r="C454" s="416" t="s">
        <v>2484</v>
      </c>
      <c r="D454" s="416" t="s">
        <v>1472</v>
      </c>
      <c r="E454" s="379" t="s">
        <v>3920</v>
      </c>
      <c r="F454" s="379" t="s">
        <v>3921</v>
      </c>
      <c r="G454" s="376" t="s">
        <v>568</v>
      </c>
      <c r="H454" s="376" t="s">
        <v>3568</v>
      </c>
      <c r="I454" s="417" t="s">
        <v>3854</v>
      </c>
      <c r="J454" s="377" t="s">
        <v>948</v>
      </c>
      <c r="K454" s="378" t="s">
        <v>2715</v>
      </c>
      <c r="L454" s="401" t="s">
        <v>2113</v>
      </c>
      <c r="M454" s="397"/>
      <c r="N454" s="482">
        <v>199684.08</v>
      </c>
      <c r="O454" s="482">
        <v>206000</v>
      </c>
      <c r="P454" s="493">
        <v>200000</v>
      </c>
      <c r="Q454" s="482">
        <v>200000</v>
      </c>
      <c r="R454" s="482"/>
      <c r="S454" s="479"/>
      <c r="T454" s="199">
        <f t="shared" si="103"/>
        <v>315.92000000001281</v>
      </c>
      <c r="U454" s="61">
        <f t="shared" si="104"/>
        <v>1.5820990837126967E-3</v>
      </c>
      <c r="V454" s="199">
        <f t="shared" si="102"/>
        <v>-6000</v>
      </c>
      <c r="W454" s="61">
        <f t="shared" si="105"/>
        <v>-2.9126213592233011E-2</v>
      </c>
      <c r="X454" s="199">
        <f t="shared" si="106"/>
        <v>0</v>
      </c>
      <c r="Y454" s="61">
        <f t="shared" si="107"/>
        <v>0</v>
      </c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  <c r="AK454" s="55"/>
    </row>
    <row r="455" spans="1:37" ht="31.5">
      <c r="A455" s="398" t="s">
        <v>2977</v>
      </c>
      <c r="B455" s="415" t="s">
        <v>2106</v>
      </c>
      <c r="C455" s="416" t="s">
        <v>2484</v>
      </c>
      <c r="D455" s="416" t="s">
        <v>2978</v>
      </c>
      <c r="E455" s="379" t="s">
        <v>3922</v>
      </c>
      <c r="F455" s="379" t="s">
        <v>3923</v>
      </c>
      <c r="G455" s="376" t="s">
        <v>570</v>
      </c>
      <c r="H455" s="376" t="s">
        <v>3570</v>
      </c>
      <c r="I455" s="417" t="s">
        <v>3857</v>
      </c>
      <c r="J455" s="377" t="s">
        <v>948</v>
      </c>
      <c r="K455" s="378" t="s">
        <v>2715</v>
      </c>
      <c r="L455" s="401" t="s">
        <v>2113</v>
      </c>
      <c r="M455" s="397"/>
      <c r="N455" s="482">
        <v>16842.54</v>
      </c>
      <c r="O455" s="482">
        <v>14000</v>
      </c>
      <c r="P455" s="493">
        <v>17000</v>
      </c>
      <c r="Q455" s="482">
        <v>17000</v>
      </c>
      <c r="R455" s="482"/>
      <c r="S455" s="479"/>
      <c r="T455" s="199">
        <f t="shared" si="103"/>
        <v>157.45999999999913</v>
      </c>
      <c r="U455" s="61">
        <f t="shared" si="104"/>
        <v>9.3489461803266671E-3</v>
      </c>
      <c r="V455" s="199">
        <f t="shared" si="102"/>
        <v>3000</v>
      </c>
      <c r="W455" s="61">
        <f t="shared" si="105"/>
        <v>0.21428571428571427</v>
      </c>
      <c r="X455" s="199">
        <f t="shared" si="106"/>
        <v>0</v>
      </c>
      <c r="Y455" s="61">
        <f t="shared" si="107"/>
        <v>0</v>
      </c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</row>
    <row r="456" spans="1:37" ht="31.5">
      <c r="A456" s="398" t="s">
        <v>1473</v>
      </c>
      <c r="B456" s="415" t="s">
        <v>2106</v>
      </c>
      <c r="C456" s="416" t="s">
        <v>2484</v>
      </c>
      <c r="D456" s="416" t="s">
        <v>1322</v>
      </c>
      <c r="E456" s="379" t="s">
        <v>3924</v>
      </c>
      <c r="F456" s="379" t="s">
        <v>5246</v>
      </c>
      <c r="G456" s="376" t="s">
        <v>576</v>
      </c>
      <c r="H456" s="376" t="s">
        <v>3572</v>
      </c>
      <c r="I456" s="417" t="s">
        <v>3863</v>
      </c>
      <c r="J456" s="377" t="s">
        <v>980</v>
      </c>
      <c r="K456" s="378" t="s">
        <v>2716</v>
      </c>
      <c r="L456" s="401" t="s">
        <v>2113</v>
      </c>
      <c r="M456" s="397"/>
      <c r="N456" s="482">
        <v>1874969.5</v>
      </c>
      <c r="O456" s="482">
        <v>1476000</v>
      </c>
      <c r="P456" s="493">
        <v>1875000</v>
      </c>
      <c r="Q456" s="482">
        <v>1125000</v>
      </c>
      <c r="R456" s="482"/>
      <c r="S456" s="479"/>
      <c r="T456" s="199">
        <f t="shared" si="103"/>
        <v>-749969.5</v>
      </c>
      <c r="U456" s="61">
        <f t="shared" si="104"/>
        <v>-0.39999023984123477</v>
      </c>
      <c r="V456" s="199">
        <f t="shared" ref="V456:V519" si="108">IF(O456="","",Q456-O456)</f>
        <v>-351000</v>
      </c>
      <c r="W456" s="61">
        <f t="shared" si="105"/>
        <v>-0.23780487804878048</v>
      </c>
      <c r="X456" s="199">
        <f t="shared" si="106"/>
        <v>-750000</v>
      </c>
      <c r="Y456" s="61">
        <f t="shared" si="107"/>
        <v>-0.4</v>
      </c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</row>
    <row r="457" spans="1:37" ht="31.5">
      <c r="A457" s="398" t="s">
        <v>2979</v>
      </c>
      <c r="B457" s="415" t="s">
        <v>2106</v>
      </c>
      <c r="C457" s="416" t="s">
        <v>2484</v>
      </c>
      <c r="D457" s="416" t="s">
        <v>2914</v>
      </c>
      <c r="E457" s="379" t="s">
        <v>3925</v>
      </c>
      <c r="F457" s="379" t="s">
        <v>3926</v>
      </c>
      <c r="G457" s="376" t="s">
        <v>1360</v>
      </c>
      <c r="H457" s="376" t="s">
        <v>3574</v>
      </c>
      <c r="I457" s="417" t="s">
        <v>3865</v>
      </c>
      <c r="J457" s="377" t="s">
        <v>980</v>
      </c>
      <c r="K457" s="378" t="s">
        <v>2716</v>
      </c>
      <c r="L457" s="401" t="s">
        <v>2113</v>
      </c>
      <c r="M457" s="397"/>
      <c r="N457" s="482">
        <v>275012.07</v>
      </c>
      <c r="O457" s="482">
        <v>222000</v>
      </c>
      <c r="P457" s="493">
        <v>275000</v>
      </c>
      <c r="Q457" s="482">
        <v>238000</v>
      </c>
      <c r="R457" s="482"/>
      <c r="S457" s="479"/>
      <c r="T457" s="199">
        <f t="shared" si="103"/>
        <v>-37012.070000000007</v>
      </c>
      <c r="U457" s="61">
        <f t="shared" si="104"/>
        <v>-0.13458343846508267</v>
      </c>
      <c r="V457" s="199">
        <f t="shared" si="108"/>
        <v>16000</v>
      </c>
      <c r="W457" s="61">
        <f t="shared" si="105"/>
        <v>7.2072072072072071E-2</v>
      </c>
      <c r="X457" s="199">
        <f t="shared" si="106"/>
        <v>-37000</v>
      </c>
      <c r="Y457" s="61">
        <f t="shared" si="107"/>
        <v>-0.13454545454545455</v>
      </c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</row>
    <row r="458" spans="1:37" ht="31.5">
      <c r="A458" s="398" t="s">
        <v>1474</v>
      </c>
      <c r="B458" s="415" t="s">
        <v>2106</v>
      </c>
      <c r="C458" s="416" t="s">
        <v>2484</v>
      </c>
      <c r="D458" s="416" t="s">
        <v>1475</v>
      </c>
      <c r="E458" s="379" t="s">
        <v>3927</v>
      </c>
      <c r="F458" s="379" t="s">
        <v>3928</v>
      </c>
      <c r="G458" s="376" t="s">
        <v>559</v>
      </c>
      <c r="H458" s="376" t="s">
        <v>3564</v>
      </c>
      <c r="I458" s="417" t="s">
        <v>3844</v>
      </c>
      <c r="J458" s="377" t="s">
        <v>925</v>
      </c>
      <c r="K458" s="378" t="s">
        <v>2714</v>
      </c>
      <c r="L458" s="401" t="s">
        <v>2113</v>
      </c>
      <c r="M458" s="397"/>
      <c r="N458" s="482">
        <v>187473.81</v>
      </c>
      <c r="O458" s="482">
        <v>0</v>
      </c>
      <c r="P458" s="493">
        <v>187000</v>
      </c>
      <c r="Q458" s="482">
        <v>187000</v>
      </c>
      <c r="R458" s="482"/>
      <c r="S458" s="479"/>
      <c r="T458" s="199">
        <f t="shared" si="103"/>
        <v>-473.80999999999767</v>
      </c>
      <c r="U458" s="61">
        <f t="shared" si="104"/>
        <v>-2.5273396854739211E-3</v>
      </c>
      <c r="V458" s="199">
        <f t="shared" si="108"/>
        <v>187000</v>
      </c>
      <c r="W458" s="61" t="str">
        <f t="shared" si="105"/>
        <v/>
      </c>
      <c r="X458" s="199">
        <f t="shared" si="106"/>
        <v>0</v>
      </c>
      <c r="Y458" s="61">
        <f t="shared" si="107"/>
        <v>0</v>
      </c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  <c r="AK458" s="55"/>
    </row>
    <row r="459" spans="1:37" ht="31.5">
      <c r="A459" s="398" t="s">
        <v>2423</v>
      </c>
      <c r="B459" s="415" t="s">
        <v>2106</v>
      </c>
      <c r="C459" s="416" t="s">
        <v>2484</v>
      </c>
      <c r="D459" s="416" t="s">
        <v>2424</v>
      </c>
      <c r="E459" s="379" t="s">
        <v>3929</v>
      </c>
      <c r="F459" s="379" t="s">
        <v>3930</v>
      </c>
      <c r="G459" s="376" t="s">
        <v>562</v>
      </c>
      <c r="H459" s="376" t="s">
        <v>3566</v>
      </c>
      <c r="I459" s="417" t="s">
        <v>3847</v>
      </c>
      <c r="J459" s="377" t="s">
        <v>925</v>
      </c>
      <c r="K459" s="378" t="s">
        <v>2714</v>
      </c>
      <c r="L459" s="401" t="s">
        <v>2113</v>
      </c>
      <c r="M459" s="397"/>
      <c r="N459" s="482">
        <v>21868.33</v>
      </c>
      <c r="O459" s="482">
        <v>0</v>
      </c>
      <c r="P459" s="493">
        <v>22000</v>
      </c>
      <c r="Q459" s="482">
        <v>22000</v>
      </c>
      <c r="R459" s="482"/>
      <c r="S459" s="479"/>
      <c r="T459" s="199">
        <f t="shared" si="103"/>
        <v>131.66999999999825</v>
      </c>
      <c r="U459" s="61">
        <f t="shared" si="104"/>
        <v>6.0210358998605855E-3</v>
      </c>
      <c r="V459" s="199">
        <f t="shared" si="108"/>
        <v>22000</v>
      </c>
      <c r="W459" s="61" t="str">
        <f t="shared" si="105"/>
        <v/>
      </c>
      <c r="X459" s="199">
        <f t="shared" si="106"/>
        <v>0</v>
      </c>
      <c r="Y459" s="61">
        <f t="shared" si="107"/>
        <v>0</v>
      </c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</row>
    <row r="460" spans="1:37" ht="31.5">
      <c r="A460" s="398" t="s">
        <v>1476</v>
      </c>
      <c r="B460" s="415" t="s">
        <v>2106</v>
      </c>
      <c r="C460" s="416" t="s">
        <v>2484</v>
      </c>
      <c r="D460" s="416" t="s">
        <v>2156</v>
      </c>
      <c r="E460" s="379" t="s">
        <v>3931</v>
      </c>
      <c r="F460" s="379" t="s">
        <v>5247</v>
      </c>
      <c r="G460" s="376" t="s">
        <v>568</v>
      </c>
      <c r="H460" s="376" t="s">
        <v>3568</v>
      </c>
      <c r="I460" s="417" t="s">
        <v>3854</v>
      </c>
      <c r="J460" s="377" t="s">
        <v>948</v>
      </c>
      <c r="K460" s="378" t="s">
        <v>2715</v>
      </c>
      <c r="L460" s="401" t="s">
        <v>2113</v>
      </c>
      <c r="M460" s="397"/>
      <c r="N460" s="482">
        <v>0</v>
      </c>
      <c r="O460" s="482">
        <v>0</v>
      </c>
      <c r="P460" s="493">
        <v>0</v>
      </c>
      <c r="Q460" s="482">
        <v>0</v>
      </c>
      <c r="R460" s="482"/>
      <c r="S460" s="479"/>
      <c r="T460" s="199">
        <f t="shared" si="103"/>
        <v>0</v>
      </c>
      <c r="U460" s="61" t="str">
        <f t="shared" si="104"/>
        <v/>
      </c>
      <c r="V460" s="199">
        <f t="shared" si="108"/>
        <v>0</v>
      </c>
      <c r="W460" s="61" t="str">
        <f t="shared" si="105"/>
        <v/>
      </c>
      <c r="X460" s="199">
        <f t="shared" si="106"/>
        <v>0</v>
      </c>
      <c r="Y460" s="61" t="str">
        <f t="shared" si="107"/>
        <v/>
      </c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</row>
    <row r="461" spans="1:37" ht="31.5">
      <c r="A461" s="398" t="s">
        <v>2425</v>
      </c>
      <c r="B461" s="415" t="s">
        <v>2106</v>
      </c>
      <c r="C461" s="416" t="s">
        <v>2484</v>
      </c>
      <c r="D461" s="416" t="s">
        <v>2486</v>
      </c>
      <c r="E461" s="379" t="s">
        <v>3932</v>
      </c>
      <c r="F461" s="379" t="s">
        <v>3933</v>
      </c>
      <c r="G461" s="376" t="s">
        <v>570</v>
      </c>
      <c r="H461" s="376" t="s">
        <v>3570</v>
      </c>
      <c r="I461" s="417" t="s">
        <v>3857</v>
      </c>
      <c r="J461" s="377" t="s">
        <v>948</v>
      </c>
      <c r="K461" s="378" t="s">
        <v>2715</v>
      </c>
      <c r="L461" s="401" t="s">
        <v>2113</v>
      </c>
      <c r="M461" s="397"/>
      <c r="N461" s="482">
        <v>0</v>
      </c>
      <c r="O461" s="482">
        <v>0</v>
      </c>
      <c r="P461" s="493">
        <v>0</v>
      </c>
      <c r="Q461" s="482">
        <v>0</v>
      </c>
      <c r="R461" s="482"/>
      <c r="S461" s="479"/>
      <c r="T461" s="199">
        <f t="shared" si="103"/>
        <v>0</v>
      </c>
      <c r="U461" s="61" t="str">
        <f t="shared" si="104"/>
        <v/>
      </c>
      <c r="V461" s="199">
        <f t="shared" si="108"/>
        <v>0</v>
      </c>
      <c r="W461" s="61" t="str">
        <f t="shared" si="105"/>
        <v/>
      </c>
      <c r="X461" s="199">
        <f t="shared" si="106"/>
        <v>0</v>
      </c>
      <c r="Y461" s="61" t="str">
        <f t="shared" si="107"/>
        <v/>
      </c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</row>
    <row r="462" spans="1:37" ht="31.5">
      <c r="A462" s="398" t="s">
        <v>79</v>
      </c>
      <c r="B462" s="415" t="s">
        <v>2106</v>
      </c>
      <c r="C462" s="416" t="s">
        <v>2484</v>
      </c>
      <c r="D462" s="416" t="s">
        <v>80</v>
      </c>
      <c r="E462" s="379" t="s">
        <v>3934</v>
      </c>
      <c r="F462" s="379" t="s">
        <v>3935</v>
      </c>
      <c r="G462" s="376" t="s">
        <v>576</v>
      </c>
      <c r="H462" s="376" t="s">
        <v>3572</v>
      </c>
      <c r="I462" s="417" t="s">
        <v>3863</v>
      </c>
      <c r="J462" s="377" t="s">
        <v>980</v>
      </c>
      <c r="K462" s="378" t="s">
        <v>2716</v>
      </c>
      <c r="L462" s="401" t="s">
        <v>2113</v>
      </c>
      <c r="M462" s="397"/>
      <c r="N462" s="482">
        <v>17836.419999999998</v>
      </c>
      <c r="O462" s="482">
        <v>0</v>
      </c>
      <c r="P462" s="493">
        <v>18000</v>
      </c>
      <c r="Q462" s="482">
        <v>18000</v>
      </c>
      <c r="R462" s="482"/>
      <c r="S462" s="479"/>
      <c r="T462" s="199">
        <f t="shared" si="103"/>
        <v>163.58000000000175</v>
      </c>
      <c r="U462" s="61">
        <f t="shared" si="104"/>
        <v>9.1711229047085549E-3</v>
      </c>
      <c r="V462" s="199">
        <f t="shared" si="108"/>
        <v>18000</v>
      </c>
      <c r="W462" s="61" t="str">
        <f t="shared" si="105"/>
        <v/>
      </c>
      <c r="X462" s="199">
        <f t="shared" si="106"/>
        <v>0</v>
      </c>
      <c r="Y462" s="61">
        <f t="shared" si="107"/>
        <v>0</v>
      </c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  <c r="AK462" s="55"/>
    </row>
    <row r="463" spans="1:37" ht="31.5">
      <c r="A463" s="398" t="s">
        <v>3236</v>
      </c>
      <c r="B463" s="415" t="s">
        <v>2106</v>
      </c>
      <c r="C463" s="416" t="s">
        <v>2484</v>
      </c>
      <c r="D463" s="416" t="s">
        <v>3237</v>
      </c>
      <c r="E463" s="379" t="s">
        <v>3936</v>
      </c>
      <c r="F463" s="379" t="s">
        <v>3937</v>
      </c>
      <c r="G463" s="376" t="s">
        <v>1360</v>
      </c>
      <c r="H463" s="376" t="s">
        <v>3574</v>
      </c>
      <c r="I463" s="417" t="s">
        <v>3865</v>
      </c>
      <c r="J463" s="377" t="s">
        <v>980</v>
      </c>
      <c r="K463" s="378" t="s">
        <v>2716</v>
      </c>
      <c r="L463" s="401" t="s">
        <v>2113</v>
      </c>
      <c r="M463" s="397"/>
      <c r="N463" s="482">
        <v>2582.25</v>
      </c>
      <c r="O463" s="482">
        <v>0</v>
      </c>
      <c r="P463" s="493">
        <v>3000</v>
      </c>
      <c r="Q463" s="482">
        <v>3000</v>
      </c>
      <c r="R463" s="482"/>
      <c r="S463" s="479"/>
      <c r="T463" s="199">
        <f t="shared" si="103"/>
        <v>417.75</v>
      </c>
      <c r="U463" s="61">
        <f t="shared" si="104"/>
        <v>0.16177751960499565</v>
      </c>
      <c r="V463" s="199">
        <f t="shared" si="108"/>
        <v>3000</v>
      </c>
      <c r="W463" s="61" t="str">
        <f t="shared" si="105"/>
        <v/>
      </c>
      <c r="X463" s="199">
        <f t="shared" si="106"/>
        <v>0</v>
      </c>
      <c r="Y463" s="61">
        <f t="shared" si="107"/>
        <v>0</v>
      </c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</row>
    <row r="464" spans="1:37" ht="31.5">
      <c r="A464" s="398" t="s">
        <v>81</v>
      </c>
      <c r="B464" s="415" t="s">
        <v>2106</v>
      </c>
      <c r="C464" s="416" t="s">
        <v>2484</v>
      </c>
      <c r="D464" s="416" t="s">
        <v>82</v>
      </c>
      <c r="E464" s="379" t="s">
        <v>3938</v>
      </c>
      <c r="F464" s="379" t="s">
        <v>3939</v>
      </c>
      <c r="G464" s="376" t="s">
        <v>4673</v>
      </c>
      <c r="H464" s="376" t="s">
        <v>4785</v>
      </c>
      <c r="I464" s="417" t="s">
        <v>4786</v>
      </c>
      <c r="J464" s="377" t="s">
        <v>2739</v>
      </c>
      <c r="K464" s="380" t="s">
        <v>2579</v>
      </c>
      <c r="L464" s="439" t="s">
        <v>199</v>
      </c>
      <c r="M464" s="397"/>
      <c r="N464" s="482">
        <v>1067963.75</v>
      </c>
      <c r="O464" s="482">
        <v>2202000</v>
      </c>
      <c r="P464" s="493">
        <v>1388000</v>
      </c>
      <c r="Q464" s="482">
        <v>1388000</v>
      </c>
      <c r="R464" s="482"/>
      <c r="S464" s="479"/>
      <c r="T464" s="199">
        <f t="shared" si="103"/>
        <v>320036.25</v>
      </c>
      <c r="U464" s="61">
        <f t="shared" si="104"/>
        <v>0.29966958148158118</v>
      </c>
      <c r="V464" s="199">
        <f t="shared" si="108"/>
        <v>-814000</v>
      </c>
      <c r="W464" s="61">
        <f t="shared" si="105"/>
        <v>-0.36966394187102636</v>
      </c>
      <c r="X464" s="199">
        <f t="shared" si="106"/>
        <v>0</v>
      </c>
      <c r="Y464" s="61">
        <f t="shared" si="107"/>
        <v>0</v>
      </c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</row>
    <row r="465" spans="1:37" ht="31.5">
      <c r="A465" s="398" t="s">
        <v>3238</v>
      </c>
      <c r="B465" s="415" t="s">
        <v>2106</v>
      </c>
      <c r="C465" s="416" t="s">
        <v>2484</v>
      </c>
      <c r="D465" s="416" t="s">
        <v>3239</v>
      </c>
      <c r="E465" s="379" t="s">
        <v>3940</v>
      </c>
      <c r="F465" s="379" t="s">
        <v>3941</v>
      </c>
      <c r="G465" s="376" t="s">
        <v>4673</v>
      </c>
      <c r="H465" s="376" t="s">
        <v>4785</v>
      </c>
      <c r="I465" s="417" t="s">
        <v>4786</v>
      </c>
      <c r="J465" s="377" t="s">
        <v>2739</v>
      </c>
      <c r="K465" s="380" t="s">
        <v>2579</v>
      </c>
      <c r="L465" s="439" t="s">
        <v>199</v>
      </c>
      <c r="M465" s="397"/>
      <c r="N465" s="482">
        <v>60957.81</v>
      </c>
      <c r="O465" s="482">
        <v>92000</v>
      </c>
      <c r="P465" s="493">
        <v>79000</v>
      </c>
      <c r="Q465" s="482">
        <v>79000</v>
      </c>
      <c r="R465" s="482"/>
      <c r="S465" s="479"/>
      <c r="T465" s="199">
        <f t="shared" si="103"/>
        <v>18042.190000000002</v>
      </c>
      <c r="U465" s="61">
        <f t="shared" si="104"/>
        <v>0.29597831680632891</v>
      </c>
      <c r="V465" s="199">
        <f t="shared" si="108"/>
        <v>-13000</v>
      </c>
      <c r="W465" s="61">
        <f t="shared" si="105"/>
        <v>-0.14130434782608695</v>
      </c>
      <c r="X465" s="199">
        <f t="shared" si="106"/>
        <v>0</v>
      </c>
      <c r="Y465" s="61">
        <f t="shared" si="107"/>
        <v>0</v>
      </c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</row>
    <row r="466" spans="1:37" ht="42">
      <c r="A466" s="398" t="s">
        <v>83</v>
      </c>
      <c r="B466" s="415" t="s">
        <v>2106</v>
      </c>
      <c r="C466" s="416" t="s">
        <v>2484</v>
      </c>
      <c r="D466" s="416" t="s">
        <v>2006</v>
      </c>
      <c r="E466" s="379" t="s">
        <v>3942</v>
      </c>
      <c r="F466" s="379" t="s">
        <v>3943</v>
      </c>
      <c r="G466" s="376" t="s">
        <v>4673</v>
      </c>
      <c r="H466" s="376" t="s">
        <v>4785</v>
      </c>
      <c r="I466" s="417" t="s">
        <v>4786</v>
      </c>
      <c r="J466" s="377" t="s">
        <v>2739</v>
      </c>
      <c r="K466" s="380" t="s">
        <v>2579</v>
      </c>
      <c r="L466" s="439" t="s">
        <v>199</v>
      </c>
      <c r="M466" s="397"/>
      <c r="N466" s="482">
        <v>104260.39</v>
      </c>
      <c r="O466" s="482">
        <v>210000</v>
      </c>
      <c r="P466" s="493">
        <v>136000</v>
      </c>
      <c r="Q466" s="482">
        <v>136000</v>
      </c>
      <c r="R466" s="482"/>
      <c r="S466" s="479"/>
      <c r="T466" s="199">
        <f t="shared" si="103"/>
        <v>31739.61</v>
      </c>
      <c r="U466" s="61">
        <f t="shared" si="104"/>
        <v>0.3044263502179495</v>
      </c>
      <c r="V466" s="199">
        <f t="shared" si="108"/>
        <v>-74000</v>
      </c>
      <c r="W466" s="61">
        <f t="shared" si="105"/>
        <v>-0.35238095238095241</v>
      </c>
      <c r="X466" s="199">
        <f t="shared" si="106"/>
        <v>0</v>
      </c>
      <c r="Y466" s="61">
        <f t="shared" si="107"/>
        <v>0</v>
      </c>
      <c r="AA466" s="55"/>
      <c r="AB466" s="55"/>
      <c r="AC466" s="55"/>
      <c r="AD466" s="55"/>
      <c r="AE466" s="55"/>
      <c r="AF466" s="55"/>
      <c r="AG466" s="55"/>
      <c r="AH466" s="55"/>
      <c r="AI466" s="55"/>
      <c r="AJ466" s="55"/>
      <c r="AK466" s="55"/>
    </row>
    <row r="467" spans="1:37" ht="42">
      <c r="A467" s="398" t="s">
        <v>3240</v>
      </c>
      <c r="B467" s="415" t="s">
        <v>2106</v>
      </c>
      <c r="C467" s="416" t="s">
        <v>2484</v>
      </c>
      <c r="D467" s="416" t="s">
        <v>1297</v>
      </c>
      <c r="E467" s="379" t="s">
        <v>3944</v>
      </c>
      <c r="F467" s="379" t="s">
        <v>3945</v>
      </c>
      <c r="G467" s="376" t="s">
        <v>4673</v>
      </c>
      <c r="H467" s="376" t="s">
        <v>4785</v>
      </c>
      <c r="I467" s="417" t="s">
        <v>4786</v>
      </c>
      <c r="J467" s="377" t="s">
        <v>2739</v>
      </c>
      <c r="K467" s="380" t="s">
        <v>2579</v>
      </c>
      <c r="L467" s="439" t="s">
        <v>199</v>
      </c>
      <c r="M467" s="397"/>
      <c r="N467" s="482">
        <v>3397.47</v>
      </c>
      <c r="O467" s="482">
        <v>6000</v>
      </c>
      <c r="P467" s="493">
        <v>4000</v>
      </c>
      <c r="Q467" s="482">
        <v>4000</v>
      </c>
      <c r="R467" s="482"/>
      <c r="S467" s="479"/>
      <c r="T467" s="199">
        <f t="shared" si="103"/>
        <v>602.5300000000002</v>
      </c>
      <c r="U467" s="61">
        <f t="shared" si="104"/>
        <v>0.17734667267113477</v>
      </c>
      <c r="V467" s="199">
        <f t="shared" si="108"/>
        <v>-2000</v>
      </c>
      <c r="W467" s="61">
        <f t="shared" si="105"/>
        <v>-0.33333333333333331</v>
      </c>
      <c r="X467" s="199">
        <f t="shared" si="106"/>
        <v>0</v>
      </c>
      <c r="Y467" s="61">
        <f t="shared" si="107"/>
        <v>0</v>
      </c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</row>
    <row r="468" spans="1:37" ht="31.5">
      <c r="A468" s="398" t="s">
        <v>84</v>
      </c>
      <c r="B468" s="415" t="s">
        <v>2106</v>
      </c>
      <c r="C468" s="416" t="s">
        <v>2484</v>
      </c>
      <c r="D468" s="416" t="s">
        <v>987</v>
      </c>
      <c r="E468" s="379" t="s">
        <v>3946</v>
      </c>
      <c r="F468" s="379" t="s">
        <v>5248</v>
      </c>
      <c r="G468" s="376" t="s">
        <v>4673</v>
      </c>
      <c r="H468" s="376" t="s">
        <v>4785</v>
      </c>
      <c r="I468" s="417" t="s">
        <v>4786</v>
      </c>
      <c r="J468" s="377" t="s">
        <v>2739</v>
      </c>
      <c r="K468" s="380" t="s">
        <v>2579</v>
      </c>
      <c r="L468" s="439" t="s">
        <v>199</v>
      </c>
      <c r="M468" s="397"/>
      <c r="N468" s="482">
        <v>1659574.98</v>
      </c>
      <c r="O468" s="482">
        <v>3510000</v>
      </c>
      <c r="P468" s="493">
        <v>2157000</v>
      </c>
      <c r="Q468" s="482">
        <v>2157000</v>
      </c>
      <c r="R468" s="482"/>
      <c r="S468" s="479"/>
      <c r="T468" s="199">
        <f t="shared" si="103"/>
        <v>497425.02</v>
      </c>
      <c r="U468" s="61">
        <f t="shared" si="104"/>
        <v>0.29973036831394023</v>
      </c>
      <c r="V468" s="199">
        <f t="shared" si="108"/>
        <v>-1353000</v>
      </c>
      <c r="W468" s="61">
        <f t="shared" si="105"/>
        <v>-0.38547008547008549</v>
      </c>
      <c r="X468" s="199">
        <f t="shared" si="106"/>
        <v>0</v>
      </c>
      <c r="Y468" s="61">
        <f t="shared" si="107"/>
        <v>0</v>
      </c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/>
    </row>
    <row r="469" spans="1:37" ht="31.5">
      <c r="A469" s="398" t="s">
        <v>3241</v>
      </c>
      <c r="B469" s="415" t="s">
        <v>2106</v>
      </c>
      <c r="C469" s="416" t="s">
        <v>2484</v>
      </c>
      <c r="D469" s="416" t="s">
        <v>3242</v>
      </c>
      <c r="E469" s="379" t="s">
        <v>3947</v>
      </c>
      <c r="F469" s="379" t="s">
        <v>5249</v>
      </c>
      <c r="G469" s="376" t="s">
        <v>4673</v>
      </c>
      <c r="H469" s="376" t="s">
        <v>4785</v>
      </c>
      <c r="I469" s="417" t="s">
        <v>4786</v>
      </c>
      <c r="J469" s="377" t="s">
        <v>2739</v>
      </c>
      <c r="K469" s="380" t="s">
        <v>2579</v>
      </c>
      <c r="L469" s="439" t="s">
        <v>199</v>
      </c>
      <c r="M469" s="397"/>
      <c r="N469" s="482">
        <v>72299.850000000006</v>
      </c>
      <c r="O469" s="482">
        <v>162000</v>
      </c>
      <c r="P469" s="493">
        <v>94000</v>
      </c>
      <c r="Q469" s="482">
        <v>94000</v>
      </c>
      <c r="R469" s="482"/>
      <c r="S469" s="479"/>
      <c r="T469" s="199">
        <f t="shared" si="103"/>
        <v>21700.149999999994</v>
      </c>
      <c r="U469" s="61">
        <f t="shared" si="104"/>
        <v>0.30014100997443277</v>
      </c>
      <c r="V469" s="199">
        <f t="shared" si="108"/>
        <v>-68000</v>
      </c>
      <c r="W469" s="61">
        <f t="shared" si="105"/>
        <v>-0.41975308641975306</v>
      </c>
      <c r="X469" s="199">
        <f t="shared" si="106"/>
        <v>0</v>
      </c>
      <c r="Y469" s="61">
        <f t="shared" si="107"/>
        <v>0</v>
      </c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/>
    </row>
    <row r="470" spans="1:37" ht="21">
      <c r="A470" s="402" t="s">
        <v>1477</v>
      </c>
      <c r="B470" s="403" t="s">
        <v>1478</v>
      </c>
      <c r="C470" s="404" t="s">
        <v>3010</v>
      </c>
      <c r="D470" s="404" t="s">
        <v>3011</v>
      </c>
      <c r="E470" s="370" t="s">
        <v>1480</v>
      </c>
      <c r="F470" s="370" t="s">
        <v>1479</v>
      </c>
      <c r="G470" s="371"/>
      <c r="H470" s="371"/>
      <c r="I470" s="405"/>
      <c r="J470" s="372"/>
      <c r="K470" s="373"/>
      <c r="L470" s="406"/>
      <c r="M470" s="397"/>
      <c r="N470" s="483">
        <v>0</v>
      </c>
      <c r="O470" s="483">
        <v>0</v>
      </c>
      <c r="P470" s="494">
        <v>0</v>
      </c>
      <c r="Q470" s="483">
        <v>0</v>
      </c>
      <c r="R470" s="483"/>
      <c r="S470" s="478"/>
      <c r="T470" s="199">
        <f t="shared" si="103"/>
        <v>0</v>
      </c>
      <c r="U470" s="61" t="str">
        <f t="shared" si="104"/>
        <v/>
      </c>
      <c r="V470" s="199">
        <f t="shared" si="108"/>
        <v>0</v>
      </c>
      <c r="W470" s="61" t="str">
        <f t="shared" si="105"/>
        <v/>
      </c>
      <c r="X470" s="199">
        <f t="shared" si="106"/>
        <v>0</v>
      </c>
      <c r="Y470" s="61" t="str">
        <f t="shared" si="107"/>
        <v/>
      </c>
      <c r="AA470" s="55"/>
      <c r="AB470" s="55"/>
      <c r="AC470" s="55"/>
      <c r="AD470" s="55"/>
      <c r="AE470" s="55"/>
      <c r="AF470" s="55"/>
      <c r="AG470" s="55"/>
      <c r="AH470" s="55"/>
      <c r="AI470" s="55"/>
      <c r="AJ470" s="55"/>
      <c r="AK470" s="55"/>
    </row>
    <row r="471" spans="1:37" ht="21">
      <c r="A471" s="407" t="s">
        <v>1481</v>
      </c>
      <c r="B471" s="408" t="s">
        <v>1478</v>
      </c>
      <c r="C471" s="409" t="s">
        <v>3012</v>
      </c>
      <c r="D471" s="409" t="s">
        <v>3011</v>
      </c>
      <c r="E471" s="375" t="s">
        <v>1483</v>
      </c>
      <c r="F471" s="375" t="s">
        <v>1482</v>
      </c>
      <c r="G471" s="376"/>
      <c r="H471" s="376"/>
      <c r="I471" s="417"/>
      <c r="J471" s="377"/>
      <c r="K471" s="378"/>
      <c r="L471" s="397"/>
      <c r="M471" s="397"/>
      <c r="N471" s="482">
        <v>0</v>
      </c>
      <c r="O471" s="482">
        <v>0</v>
      </c>
      <c r="P471" s="493">
        <v>0</v>
      </c>
      <c r="Q471" s="482">
        <v>0</v>
      </c>
      <c r="R471" s="482"/>
      <c r="S471" s="479"/>
      <c r="T471" s="199">
        <f t="shared" si="103"/>
        <v>0</v>
      </c>
      <c r="U471" s="61" t="str">
        <f t="shared" si="104"/>
        <v/>
      </c>
      <c r="V471" s="199">
        <f t="shared" si="108"/>
        <v>0</v>
      </c>
      <c r="W471" s="61" t="str">
        <f t="shared" si="105"/>
        <v/>
      </c>
      <c r="X471" s="199">
        <f t="shared" si="106"/>
        <v>0</v>
      </c>
      <c r="Y471" s="61" t="str">
        <f t="shared" si="107"/>
        <v/>
      </c>
      <c r="AA471" s="55"/>
      <c r="AB471" s="55"/>
      <c r="AC471" s="55"/>
      <c r="AD471" s="55"/>
      <c r="AE471" s="55"/>
      <c r="AF471" s="55"/>
      <c r="AG471" s="55"/>
      <c r="AH471" s="55"/>
      <c r="AI471" s="55"/>
      <c r="AJ471" s="55"/>
      <c r="AK471" s="55"/>
    </row>
    <row r="472" spans="1:37" ht="21">
      <c r="A472" s="398" t="s">
        <v>1484</v>
      </c>
      <c r="B472" s="415" t="s">
        <v>1478</v>
      </c>
      <c r="C472" s="416" t="s">
        <v>3012</v>
      </c>
      <c r="D472" s="416" t="s">
        <v>3009</v>
      </c>
      <c r="E472" s="379" t="s">
        <v>3948</v>
      </c>
      <c r="F472" s="379" t="s">
        <v>3949</v>
      </c>
      <c r="G472" s="376" t="s">
        <v>1367</v>
      </c>
      <c r="H472" s="376" t="s">
        <v>3243</v>
      </c>
      <c r="I472" s="417" t="s">
        <v>3950</v>
      </c>
      <c r="J472" s="377" t="s">
        <v>200</v>
      </c>
      <c r="K472" s="378" t="s">
        <v>2717</v>
      </c>
      <c r="L472" s="401" t="s">
        <v>2113</v>
      </c>
      <c r="M472" s="397"/>
      <c r="N472" s="482">
        <v>939006.39</v>
      </c>
      <c r="O472" s="482">
        <v>1274000</v>
      </c>
      <c r="P472" s="493">
        <v>1005000</v>
      </c>
      <c r="Q472" s="482">
        <v>997000</v>
      </c>
      <c r="R472" s="482"/>
      <c r="S472" s="479"/>
      <c r="T472" s="199">
        <f t="shared" si="103"/>
        <v>57993.609999999986</v>
      </c>
      <c r="U472" s="61">
        <f t="shared" si="104"/>
        <v>6.1760612725968764E-2</v>
      </c>
      <c r="V472" s="199">
        <f t="shared" si="108"/>
        <v>-277000</v>
      </c>
      <c r="W472" s="61">
        <f t="shared" si="105"/>
        <v>-0.21742543171114601</v>
      </c>
      <c r="X472" s="199">
        <f t="shared" si="106"/>
        <v>-8000</v>
      </c>
      <c r="Y472" s="61">
        <f t="shared" si="107"/>
        <v>-7.9601990049751239E-3</v>
      </c>
      <c r="AA472" s="55"/>
      <c r="AB472" s="55"/>
      <c r="AC472" s="55"/>
      <c r="AD472" s="55"/>
      <c r="AE472" s="55"/>
      <c r="AF472" s="55"/>
      <c r="AG472" s="55"/>
      <c r="AH472" s="55"/>
      <c r="AI472" s="55"/>
      <c r="AJ472" s="55"/>
      <c r="AK472" s="55"/>
    </row>
    <row r="473" spans="1:37" ht="21">
      <c r="A473" s="398" t="s">
        <v>3244</v>
      </c>
      <c r="B473" s="415" t="s">
        <v>1478</v>
      </c>
      <c r="C473" s="416" t="s">
        <v>3012</v>
      </c>
      <c r="D473" s="416" t="s">
        <v>2674</v>
      </c>
      <c r="E473" s="379" t="s">
        <v>3951</v>
      </c>
      <c r="F473" s="379" t="s">
        <v>3952</v>
      </c>
      <c r="G473" s="376" t="s">
        <v>1369</v>
      </c>
      <c r="H473" s="376" t="s">
        <v>3245</v>
      </c>
      <c r="I473" s="417" t="s">
        <v>3953</v>
      </c>
      <c r="J473" s="377" t="s">
        <v>200</v>
      </c>
      <c r="K473" s="378" t="s">
        <v>2717</v>
      </c>
      <c r="L473" s="401" t="s">
        <v>2113</v>
      </c>
      <c r="M473" s="397"/>
      <c r="N473" s="482">
        <v>0</v>
      </c>
      <c r="O473" s="482">
        <v>0</v>
      </c>
      <c r="P473" s="493">
        <v>0</v>
      </c>
      <c r="Q473" s="482">
        <v>0</v>
      </c>
      <c r="R473" s="482"/>
      <c r="S473" s="479"/>
      <c r="T473" s="199">
        <f t="shared" si="103"/>
        <v>0</v>
      </c>
      <c r="U473" s="61" t="str">
        <f t="shared" si="104"/>
        <v/>
      </c>
      <c r="V473" s="199">
        <f t="shared" si="108"/>
        <v>0</v>
      </c>
      <c r="W473" s="61" t="str">
        <f t="shared" si="105"/>
        <v/>
      </c>
      <c r="X473" s="199">
        <f t="shared" si="106"/>
        <v>0</v>
      </c>
      <c r="Y473" s="61" t="str">
        <f t="shared" si="107"/>
        <v/>
      </c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</row>
    <row r="474" spans="1:37" ht="31.5">
      <c r="A474" s="398" t="s">
        <v>1485</v>
      </c>
      <c r="B474" s="415" t="s">
        <v>1478</v>
      </c>
      <c r="C474" s="416" t="s">
        <v>3012</v>
      </c>
      <c r="D474" s="416" t="s">
        <v>3019</v>
      </c>
      <c r="E474" s="379" t="s">
        <v>3954</v>
      </c>
      <c r="F474" s="379" t="s">
        <v>3955</v>
      </c>
      <c r="G474" s="376" t="s">
        <v>1367</v>
      </c>
      <c r="H474" s="376" t="s">
        <v>3243</v>
      </c>
      <c r="I474" s="417" t="s">
        <v>3950</v>
      </c>
      <c r="J474" s="377" t="s">
        <v>200</v>
      </c>
      <c r="K474" s="378" t="s">
        <v>2717</v>
      </c>
      <c r="L474" s="401" t="s">
        <v>2113</v>
      </c>
      <c r="M474" s="397"/>
      <c r="N474" s="482">
        <v>0</v>
      </c>
      <c r="O474" s="482">
        <v>0</v>
      </c>
      <c r="P474" s="493">
        <v>0</v>
      </c>
      <c r="Q474" s="482">
        <v>0</v>
      </c>
      <c r="R474" s="482"/>
      <c r="S474" s="479"/>
      <c r="T474" s="199">
        <f t="shared" si="103"/>
        <v>0</v>
      </c>
      <c r="U474" s="61" t="str">
        <f t="shared" si="104"/>
        <v/>
      </c>
      <c r="V474" s="199">
        <f t="shared" si="108"/>
        <v>0</v>
      </c>
      <c r="W474" s="61" t="str">
        <f t="shared" si="105"/>
        <v/>
      </c>
      <c r="X474" s="199">
        <f t="shared" si="106"/>
        <v>0</v>
      </c>
      <c r="Y474" s="61" t="str">
        <f t="shared" si="107"/>
        <v/>
      </c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</row>
    <row r="475" spans="1:37" ht="31.5">
      <c r="A475" s="398" t="s">
        <v>3040</v>
      </c>
      <c r="B475" s="415" t="s">
        <v>1478</v>
      </c>
      <c r="C475" s="416" t="s">
        <v>3012</v>
      </c>
      <c r="D475" s="416" t="s">
        <v>1314</v>
      </c>
      <c r="E475" s="379" t="s">
        <v>3956</v>
      </c>
      <c r="F475" s="379" t="s">
        <v>3957</v>
      </c>
      <c r="G475" s="376" t="s">
        <v>1369</v>
      </c>
      <c r="H475" s="376" t="s">
        <v>3245</v>
      </c>
      <c r="I475" s="417" t="s">
        <v>3953</v>
      </c>
      <c r="J475" s="377" t="s">
        <v>200</v>
      </c>
      <c r="K475" s="378" t="s">
        <v>2717</v>
      </c>
      <c r="L475" s="401" t="s">
        <v>2113</v>
      </c>
      <c r="M475" s="397"/>
      <c r="N475" s="482">
        <v>0</v>
      </c>
      <c r="O475" s="482">
        <v>0</v>
      </c>
      <c r="P475" s="493">
        <v>0</v>
      </c>
      <c r="Q475" s="482">
        <v>0</v>
      </c>
      <c r="R475" s="482"/>
      <c r="S475" s="479"/>
      <c r="T475" s="199">
        <f t="shared" si="103"/>
        <v>0</v>
      </c>
      <c r="U475" s="61" t="str">
        <f t="shared" si="104"/>
        <v/>
      </c>
      <c r="V475" s="199">
        <f t="shared" si="108"/>
        <v>0</v>
      </c>
      <c r="W475" s="61" t="str">
        <f t="shared" si="105"/>
        <v/>
      </c>
      <c r="X475" s="199">
        <f t="shared" si="106"/>
        <v>0</v>
      </c>
      <c r="Y475" s="61" t="str">
        <f t="shared" si="107"/>
        <v/>
      </c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</row>
    <row r="476" spans="1:37" ht="21">
      <c r="A476" s="398" t="s">
        <v>1486</v>
      </c>
      <c r="B476" s="415" t="s">
        <v>1478</v>
      </c>
      <c r="C476" s="416" t="s">
        <v>3012</v>
      </c>
      <c r="D476" s="416" t="s">
        <v>2485</v>
      </c>
      <c r="E476" s="379" t="s">
        <v>3958</v>
      </c>
      <c r="F476" s="379" t="s">
        <v>3959</v>
      </c>
      <c r="G476" s="376" t="s">
        <v>1375</v>
      </c>
      <c r="H476" s="376" t="s">
        <v>3041</v>
      </c>
      <c r="I476" s="417" t="s">
        <v>3960</v>
      </c>
      <c r="J476" s="377" t="s">
        <v>2718</v>
      </c>
      <c r="K476" s="378" t="s">
        <v>2719</v>
      </c>
      <c r="L476" s="401" t="s">
        <v>2113</v>
      </c>
      <c r="M476" s="397"/>
      <c r="N476" s="482">
        <v>950431.84</v>
      </c>
      <c r="O476" s="482">
        <v>982000</v>
      </c>
      <c r="P476" s="493">
        <v>1101000</v>
      </c>
      <c r="Q476" s="482">
        <v>1100000</v>
      </c>
      <c r="R476" s="482"/>
      <c r="S476" s="479"/>
      <c r="T476" s="199">
        <f t="shared" ref="T476:T539" si="109">IF(N476="","",Q476-N476)</f>
        <v>149568.16000000003</v>
      </c>
      <c r="U476" s="61">
        <f t="shared" ref="U476:U539" si="110">IF(N476=0,"",T476/N476)</f>
        <v>0.15736863360974948</v>
      </c>
      <c r="V476" s="199">
        <f t="shared" si="108"/>
        <v>118000</v>
      </c>
      <c r="W476" s="61">
        <f t="shared" ref="W476:W539" si="111">IF(O476=0,"",V476/O476)</f>
        <v>0.12016293279022404</v>
      </c>
      <c r="X476" s="199">
        <f t="shared" ref="X476:X539" si="112">IF(P476="","",Q476-P476)</f>
        <v>-1000</v>
      </c>
      <c r="Y476" s="61">
        <f t="shared" ref="Y476:Y539" si="113">IF(P476=0,"",X476/P476)</f>
        <v>-9.0826521344232513E-4</v>
      </c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  <c r="AK476" s="55"/>
    </row>
    <row r="477" spans="1:37" ht="21">
      <c r="A477" s="398" t="s">
        <v>3042</v>
      </c>
      <c r="B477" s="415" t="s">
        <v>1478</v>
      </c>
      <c r="C477" s="416" t="s">
        <v>3012</v>
      </c>
      <c r="D477" s="416" t="s">
        <v>2675</v>
      </c>
      <c r="E477" s="379" t="s">
        <v>3961</v>
      </c>
      <c r="F477" s="379" t="s">
        <v>5250</v>
      </c>
      <c r="G477" s="376" t="s">
        <v>1377</v>
      </c>
      <c r="H477" s="376" t="s">
        <v>3043</v>
      </c>
      <c r="I477" s="417" t="s">
        <v>3962</v>
      </c>
      <c r="J477" s="377" t="s">
        <v>2718</v>
      </c>
      <c r="K477" s="378" t="s">
        <v>2719</v>
      </c>
      <c r="L477" s="401" t="s">
        <v>2113</v>
      </c>
      <c r="M477" s="397"/>
      <c r="N477" s="482">
        <v>210647.21</v>
      </c>
      <c r="O477" s="482">
        <v>194000</v>
      </c>
      <c r="P477" s="493">
        <v>143000</v>
      </c>
      <c r="Q477" s="482">
        <v>143000</v>
      </c>
      <c r="R477" s="482"/>
      <c r="S477" s="479"/>
      <c r="T477" s="199">
        <f t="shared" si="109"/>
        <v>-67647.209999999992</v>
      </c>
      <c r="U477" s="61">
        <f t="shared" si="110"/>
        <v>-0.32113983375331673</v>
      </c>
      <c r="V477" s="199">
        <f t="shared" si="108"/>
        <v>-51000</v>
      </c>
      <c r="W477" s="61">
        <f t="shared" si="111"/>
        <v>-0.26288659793814434</v>
      </c>
      <c r="X477" s="199">
        <f t="shared" si="112"/>
        <v>0</v>
      </c>
      <c r="Y477" s="61">
        <f t="shared" si="113"/>
        <v>0</v>
      </c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  <c r="AK477" s="55"/>
    </row>
    <row r="478" spans="1:37" ht="31.5">
      <c r="A478" s="398" t="s">
        <v>1487</v>
      </c>
      <c r="B478" s="415" t="s">
        <v>1478</v>
      </c>
      <c r="C478" s="416" t="s">
        <v>3012</v>
      </c>
      <c r="D478" s="416" t="s">
        <v>1321</v>
      </c>
      <c r="E478" s="379" t="s">
        <v>3963</v>
      </c>
      <c r="F478" s="379" t="s">
        <v>3964</v>
      </c>
      <c r="G478" s="376" t="s">
        <v>1375</v>
      </c>
      <c r="H478" s="376" t="s">
        <v>3041</v>
      </c>
      <c r="I478" s="417" t="s">
        <v>3960</v>
      </c>
      <c r="J478" s="377" t="s">
        <v>2718</v>
      </c>
      <c r="K478" s="378" t="s">
        <v>2719</v>
      </c>
      <c r="L478" s="401" t="s">
        <v>2113</v>
      </c>
      <c r="M478" s="397"/>
      <c r="N478" s="482">
        <v>0</v>
      </c>
      <c r="O478" s="482">
        <v>0</v>
      </c>
      <c r="P478" s="493">
        <v>0</v>
      </c>
      <c r="Q478" s="482">
        <v>0</v>
      </c>
      <c r="R478" s="482"/>
      <c r="S478" s="479"/>
      <c r="T478" s="199">
        <f t="shared" si="109"/>
        <v>0</v>
      </c>
      <c r="U478" s="61" t="str">
        <f t="shared" si="110"/>
        <v/>
      </c>
      <c r="V478" s="199">
        <f t="shared" si="108"/>
        <v>0</v>
      </c>
      <c r="W478" s="61" t="str">
        <f t="shared" si="111"/>
        <v/>
      </c>
      <c r="X478" s="199">
        <f t="shared" si="112"/>
        <v>0</v>
      </c>
      <c r="Y478" s="61" t="str">
        <f t="shared" si="113"/>
        <v/>
      </c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  <c r="AK478" s="55"/>
    </row>
    <row r="479" spans="1:37" ht="31.5">
      <c r="A479" s="398" t="s">
        <v>3044</v>
      </c>
      <c r="B479" s="415" t="s">
        <v>1478</v>
      </c>
      <c r="C479" s="416" t="s">
        <v>3012</v>
      </c>
      <c r="D479" s="416" t="s">
        <v>1289</v>
      </c>
      <c r="E479" s="379" t="s">
        <v>3965</v>
      </c>
      <c r="F479" s="379" t="s">
        <v>3966</v>
      </c>
      <c r="G479" s="376" t="s">
        <v>1377</v>
      </c>
      <c r="H479" s="376" t="s">
        <v>3043</v>
      </c>
      <c r="I479" s="417" t="s">
        <v>3962</v>
      </c>
      <c r="J479" s="377" t="s">
        <v>2718</v>
      </c>
      <c r="K479" s="378" t="s">
        <v>2719</v>
      </c>
      <c r="L479" s="401" t="s">
        <v>2113</v>
      </c>
      <c r="M479" s="397"/>
      <c r="N479" s="482">
        <v>0</v>
      </c>
      <c r="O479" s="482">
        <v>0</v>
      </c>
      <c r="P479" s="493">
        <v>0</v>
      </c>
      <c r="Q479" s="482">
        <v>0</v>
      </c>
      <c r="R479" s="482"/>
      <c r="S479" s="479"/>
      <c r="T479" s="199">
        <f t="shared" si="109"/>
        <v>0</v>
      </c>
      <c r="U479" s="61" t="str">
        <f t="shared" si="110"/>
        <v/>
      </c>
      <c r="V479" s="199">
        <f t="shared" si="108"/>
        <v>0</v>
      </c>
      <c r="W479" s="61" t="str">
        <f t="shared" si="111"/>
        <v/>
      </c>
      <c r="X479" s="199">
        <f t="shared" si="112"/>
        <v>0</v>
      </c>
      <c r="Y479" s="61" t="str">
        <f t="shared" si="113"/>
        <v/>
      </c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  <c r="AK479" s="55"/>
    </row>
    <row r="480" spans="1:37" ht="21">
      <c r="A480" s="407" t="s">
        <v>1488</v>
      </c>
      <c r="B480" s="408" t="s">
        <v>1478</v>
      </c>
      <c r="C480" s="409" t="s">
        <v>3013</v>
      </c>
      <c r="D480" s="409" t="s">
        <v>3011</v>
      </c>
      <c r="E480" s="375" t="s">
        <v>1490</v>
      </c>
      <c r="F480" s="375" t="s">
        <v>1489</v>
      </c>
      <c r="G480" s="376"/>
      <c r="H480" s="376"/>
      <c r="I480" s="417"/>
      <c r="J480" s="377"/>
      <c r="K480" s="378"/>
      <c r="L480" s="397"/>
      <c r="M480" s="397"/>
      <c r="N480" s="482">
        <v>0</v>
      </c>
      <c r="O480" s="482">
        <v>0</v>
      </c>
      <c r="P480" s="493">
        <v>0</v>
      </c>
      <c r="Q480" s="482">
        <v>0</v>
      </c>
      <c r="R480" s="482"/>
      <c r="S480" s="479"/>
      <c r="T480" s="199">
        <f t="shared" si="109"/>
        <v>0</v>
      </c>
      <c r="U480" s="61" t="str">
        <f t="shared" si="110"/>
        <v/>
      </c>
      <c r="V480" s="199">
        <f t="shared" si="108"/>
        <v>0</v>
      </c>
      <c r="W480" s="61" t="str">
        <f t="shared" si="111"/>
        <v/>
      </c>
      <c r="X480" s="199">
        <f t="shared" si="112"/>
        <v>0</v>
      </c>
      <c r="Y480" s="61" t="str">
        <f t="shared" si="113"/>
        <v/>
      </c>
      <c r="AA480" s="55"/>
      <c r="AB480" s="55"/>
      <c r="AC480" s="55"/>
      <c r="AD480" s="55"/>
      <c r="AE480" s="55"/>
      <c r="AF480" s="55"/>
      <c r="AG480" s="55"/>
      <c r="AH480" s="55"/>
      <c r="AI480" s="55"/>
      <c r="AJ480" s="55"/>
      <c r="AK480" s="55"/>
    </row>
    <row r="481" spans="1:37" ht="21">
      <c r="A481" s="398" t="s">
        <v>1491</v>
      </c>
      <c r="B481" s="415" t="s">
        <v>1478</v>
      </c>
      <c r="C481" s="416" t="s">
        <v>3013</v>
      </c>
      <c r="D481" s="416" t="s">
        <v>3009</v>
      </c>
      <c r="E481" s="379" t="s">
        <v>3967</v>
      </c>
      <c r="F481" s="379" t="s">
        <v>3968</v>
      </c>
      <c r="G481" s="376" t="s">
        <v>1367</v>
      </c>
      <c r="H481" s="376" t="s">
        <v>3243</v>
      </c>
      <c r="I481" s="417" t="s">
        <v>3950</v>
      </c>
      <c r="J481" s="377" t="s">
        <v>200</v>
      </c>
      <c r="K481" s="378" t="s">
        <v>2717</v>
      </c>
      <c r="L481" s="401" t="s">
        <v>2113</v>
      </c>
      <c r="M481" s="397"/>
      <c r="N481" s="482">
        <v>40409.360000000001</v>
      </c>
      <c r="O481" s="482">
        <v>25000</v>
      </c>
      <c r="P481" s="493">
        <v>25000</v>
      </c>
      <c r="Q481" s="482">
        <v>25000</v>
      </c>
      <c r="R481" s="482"/>
      <c r="S481" s="479"/>
      <c r="T481" s="199">
        <f t="shared" si="109"/>
        <v>-15409.36</v>
      </c>
      <c r="U481" s="61">
        <f t="shared" si="110"/>
        <v>-0.38133145390077944</v>
      </c>
      <c r="V481" s="199">
        <f t="shared" si="108"/>
        <v>0</v>
      </c>
      <c r="W481" s="61">
        <f t="shared" si="111"/>
        <v>0</v>
      </c>
      <c r="X481" s="199">
        <f t="shared" si="112"/>
        <v>0</v>
      </c>
      <c r="Y481" s="61">
        <f t="shared" si="113"/>
        <v>0</v>
      </c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</row>
    <row r="482" spans="1:37" ht="21">
      <c r="A482" s="398" t="s">
        <v>3045</v>
      </c>
      <c r="B482" s="415" t="s">
        <v>1478</v>
      </c>
      <c r="C482" s="416" t="s">
        <v>3013</v>
      </c>
      <c r="D482" s="416" t="s">
        <v>2674</v>
      </c>
      <c r="E482" s="379" t="s">
        <v>3969</v>
      </c>
      <c r="F482" s="379" t="s">
        <v>3970</v>
      </c>
      <c r="G482" s="376" t="s">
        <v>1369</v>
      </c>
      <c r="H482" s="376" t="s">
        <v>3245</v>
      </c>
      <c r="I482" s="417" t="s">
        <v>3953</v>
      </c>
      <c r="J482" s="377" t="s">
        <v>200</v>
      </c>
      <c r="K482" s="378" t="s">
        <v>2717</v>
      </c>
      <c r="L482" s="401" t="s">
        <v>2113</v>
      </c>
      <c r="M482" s="397"/>
      <c r="N482" s="482">
        <v>0</v>
      </c>
      <c r="O482" s="482">
        <v>0</v>
      </c>
      <c r="P482" s="493">
        <v>0</v>
      </c>
      <c r="Q482" s="482">
        <v>0</v>
      </c>
      <c r="R482" s="482"/>
      <c r="S482" s="479"/>
      <c r="T482" s="199">
        <f t="shared" si="109"/>
        <v>0</v>
      </c>
      <c r="U482" s="61" t="str">
        <f t="shared" si="110"/>
        <v/>
      </c>
      <c r="V482" s="199">
        <f t="shared" si="108"/>
        <v>0</v>
      </c>
      <c r="W482" s="61" t="str">
        <f t="shared" si="111"/>
        <v/>
      </c>
      <c r="X482" s="199">
        <f t="shared" si="112"/>
        <v>0</v>
      </c>
      <c r="Y482" s="61" t="str">
        <f t="shared" si="113"/>
        <v/>
      </c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</row>
    <row r="483" spans="1:37" ht="21">
      <c r="A483" s="398" t="s">
        <v>1492</v>
      </c>
      <c r="B483" s="415" t="s">
        <v>1478</v>
      </c>
      <c r="C483" s="416" t="s">
        <v>3013</v>
      </c>
      <c r="D483" s="416" t="s">
        <v>3019</v>
      </c>
      <c r="E483" s="379" t="s">
        <v>3971</v>
      </c>
      <c r="F483" s="379" t="s">
        <v>3972</v>
      </c>
      <c r="G483" s="376" t="s">
        <v>1375</v>
      </c>
      <c r="H483" s="376" t="s">
        <v>3041</v>
      </c>
      <c r="I483" s="417" t="s">
        <v>3960</v>
      </c>
      <c r="J483" s="377" t="s">
        <v>2718</v>
      </c>
      <c r="K483" s="378" t="s">
        <v>2719</v>
      </c>
      <c r="L483" s="401" t="s">
        <v>2113</v>
      </c>
      <c r="M483" s="397"/>
      <c r="N483" s="482">
        <v>61697.13</v>
      </c>
      <c r="O483" s="482">
        <v>56000</v>
      </c>
      <c r="P483" s="493">
        <v>43000</v>
      </c>
      <c r="Q483" s="482">
        <v>45000</v>
      </c>
      <c r="R483" s="482"/>
      <c r="S483" s="479"/>
      <c r="T483" s="199">
        <f t="shared" si="109"/>
        <v>-16697.129999999997</v>
      </c>
      <c r="U483" s="61">
        <f t="shared" si="110"/>
        <v>-0.27063057876436064</v>
      </c>
      <c r="V483" s="199">
        <f t="shared" si="108"/>
        <v>-11000</v>
      </c>
      <c r="W483" s="61">
        <f t="shared" si="111"/>
        <v>-0.19642857142857142</v>
      </c>
      <c r="X483" s="199">
        <f t="shared" si="112"/>
        <v>2000</v>
      </c>
      <c r="Y483" s="61">
        <f t="shared" si="113"/>
        <v>4.6511627906976744E-2</v>
      </c>
      <c r="AA483" s="55"/>
      <c r="AB483" s="55"/>
      <c r="AC483" s="55"/>
      <c r="AD483" s="55"/>
      <c r="AE483" s="55"/>
      <c r="AF483" s="55"/>
      <c r="AG483" s="55"/>
      <c r="AH483" s="55"/>
      <c r="AI483" s="55"/>
      <c r="AJ483" s="55"/>
      <c r="AK483" s="55"/>
    </row>
    <row r="484" spans="1:37" ht="21">
      <c r="A484" s="398" t="s">
        <v>3046</v>
      </c>
      <c r="B484" s="415" t="s">
        <v>1478</v>
      </c>
      <c r="C484" s="416" t="s">
        <v>3013</v>
      </c>
      <c r="D484" s="416" t="s">
        <v>1314</v>
      </c>
      <c r="E484" s="379" t="s">
        <v>3973</v>
      </c>
      <c r="F484" s="379" t="s">
        <v>3974</v>
      </c>
      <c r="G484" s="376" t="s">
        <v>1377</v>
      </c>
      <c r="H484" s="376" t="s">
        <v>3043</v>
      </c>
      <c r="I484" s="417" t="s">
        <v>3962</v>
      </c>
      <c r="J484" s="377" t="s">
        <v>2718</v>
      </c>
      <c r="K484" s="378" t="s">
        <v>2719</v>
      </c>
      <c r="L484" s="401" t="s">
        <v>2113</v>
      </c>
      <c r="M484" s="397"/>
      <c r="N484" s="482">
        <v>3019.98</v>
      </c>
      <c r="O484" s="482">
        <v>9000</v>
      </c>
      <c r="P484" s="493">
        <v>5000</v>
      </c>
      <c r="Q484" s="482">
        <v>6000</v>
      </c>
      <c r="R484" s="482"/>
      <c r="S484" s="479"/>
      <c r="T484" s="199">
        <f t="shared" si="109"/>
        <v>2980.02</v>
      </c>
      <c r="U484" s="61">
        <f t="shared" si="110"/>
        <v>0.98676812429221383</v>
      </c>
      <c r="V484" s="199">
        <f t="shared" si="108"/>
        <v>-3000</v>
      </c>
      <c r="W484" s="61">
        <f t="shared" si="111"/>
        <v>-0.33333333333333331</v>
      </c>
      <c r="X484" s="199">
        <f t="shared" si="112"/>
        <v>1000</v>
      </c>
      <c r="Y484" s="61">
        <f t="shared" si="113"/>
        <v>0.2</v>
      </c>
      <c r="AA484" s="55"/>
      <c r="AB484" s="55"/>
      <c r="AC484" s="55"/>
      <c r="AD484" s="55"/>
      <c r="AE484" s="55"/>
      <c r="AF484" s="55"/>
      <c r="AG484" s="55"/>
      <c r="AH484" s="55"/>
      <c r="AI484" s="55"/>
      <c r="AJ484" s="55"/>
      <c r="AK484" s="55"/>
    </row>
    <row r="485" spans="1:37" ht="21">
      <c r="A485" s="407" t="s">
        <v>1493</v>
      </c>
      <c r="B485" s="408" t="s">
        <v>1478</v>
      </c>
      <c r="C485" s="409" t="s">
        <v>3015</v>
      </c>
      <c r="D485" s="409" t="s">
        <v>3011</v>
      </c>
      <c r="E485" s="375" t="s">
        <v>1495</v>
      </c>
      <c r="F485" s="375" t="s">
        <v>1494</v>
      </c>
      <c r="G485" s="376"/>
      <c r="H485" s="376"/>
      <c r="I485" s="417"/>
      <c r="J485" s="377"/>
      <c r="K485" s="378"/>
      <c r="L485" s="397"/>
      <c r="M485" s="397"/>
      <c r="N485" s="482">
        <v>0</v>
      </c>
      <c r="O485" s="482">
        <v>0</v>
      </c>
      <c r="P485" s="493">
        <v>0</v>
      </c>
      <c r="Q485" s="482">
        <v>0</v>
      </c>
      <c r="R485" s="482"/>
      <c r="S485" s="479"/>
      <c r="T485" s="199">
        <f t="shared" si="109"/>
        <v>0</v>
      </c>
      <c r="U485" s="61" t="str">
        <f t="shared" si="110"/>
        <v/>
      </c>
      <c r="V485" s="199">
        <f t="shared" si="108"/>
        <v>0</v>
      </c>
      <c r="W485" s="61" t="str">
        <f t="shared" si="111"/>
        <v/>
      </c>
      <c r="X485" s="199">
        <f t="shared" si="112"/>
        <v>0</v>
      </c>
      <c r="Y485" s="61" t="str">
        <f t="shared" si="113"/>
        <v/>
      </c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  <c r="AK485" s="55"/>
    </row>
    <row r="486" spans="1:37" ht="31.5">
      <c r="A486" s="398" t="s">
        <v>1496</v>
      </c>
      <c r="B486" s="415" t="s">
        <v>1478</v>
      </c>
      <c r="C486" s="416" t="s">
        <v>3015</v>
      </c>
      <c r="D486" s="416" t="s">
        <v>3009</v>
      </c>
      <c r="E486" s="379" t="s">
        <v>3975</v>
      </c>
      <c r="F486" s="379" t="s">
        <v>3976</v>
      </c>
      <c r="G486" s="376" t="s">
        <v>1367</v>
      </c>
      <c r="H486" s="376" t="s">
        <v>3243</v>
      </c>
      <c r="I486" s="417" t="s">
        <v>3950</v>
      </c>
      <c r="J486" s="377" t="s">
        <v>200</v>
      </c>
      <c r="K486" s="378" t="s">
        <v>2717</v>
      </c>
      <c r="L486" s="401" t="s">
        <v>2113</v>
      </c>
      <c r="M486" s="397"/>
      <c r="N486" s="482">
        <v>102564.07</v>
      </c>
      <c r="O486" s="482">
        <v>98000</v>
      </c>
      <c r="P486" s="493">
        <v>115000</v>
      </c>
      <c r="Q486" s="482">
        <v>122000</v>
      </c>
      <c r="R486" s="482"/>
      <c r="S486" s="479"/>
      <c r="T486" s="199">
        <f t="shared" si="109"/>
        <v>19435.929999999993</v>
      </c>
      <c r="U486" s="61">
        <f t="shared" si="110"/>
        <v>0.18950037766636982</v>
      </c>
      <c r="V486" s="199">
        <f t="shared" si="108"/>
        <v>24000</v>
      </c>
      <c r="W486" s="61">
        <f t="shared" si="111"/>
        <v>0.24489795918367346</v>
      </c>
      <c r="X486" s="199">
        <f t="shared" si="112"/>
        <v>7000</v>
      </c>
      <c r="Y486" s="61">
        <f t="shared" si="113"/>
        <v>6.0869565217391307E-2</v>
      </c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  <c r="AK486" s="55"/>
    </row>
    <row r="487" spans="1:37" ht="31.5">
      <c r="A487" s="398" t="s">
        <v>3047</v>
      </c>
      <c r="B487" s="415" t="s">
        <v>1478</v>
      </c>
      <c r="C487" s="416" t="s">
        <v>3015</v>
      </c>
      <c r="D487" s="416" t="s">
        <v>2674</v>
      </c>
      <c r="E487" s="379" t="s">
        <v>3977</v>
      </c>
      <c r="F487" s="379" t="s">
        <v>3978</v>
      </c>
      <c r="G487" s="376" t="s">
        <v>1369</v>
      </c>
      <c r="H487" s="376" t="s">
        <v>3245</v>
      </c>
      <c r="I487" s="417" t="s">
        <v>3953</v>
      </c>
      <c r="J487" s="377" t="s">
        <v>200</v>
      </c>
      <c r="K487" s="378" t="s">
        <v>2717</v>
      </c>
      <c r="L487" s="401" t="s">
        <v>2113</v>
      </c>
      <c r="M487" s="397"/>
      <c r="N487" s="482">
        <v>0</v>
      </c>
      <c r="O487" s="482">
        <v>0</v>
      </c>
      <c r="P487" s="493">
        <v>0</v>
      </c>
      <c r="Q487" s="482">
        <v>0</v>
      </c>
      <c r="R487" s="482"/>
      <c r="S487" s="479"/>
      <c r="T487" s="199">
        <f t="shared" si="109"/>
        <v>0</v>
      </c>
      <c r="U487" s="61" t="str">
        <f t="shared" si="110"/>
        <v/>
      </c>
      <c r="V487" s="199">
        <f t="shared" si="108"/>
        <v>0</v>
      </c>
      <c r="W487" s="61" t="str">
        <f t="shared" si="111"/>
        <v/>
      </c>
      <c r="X487" s="199">
        <f t="shared" si="112"/>
        <v>0</v>
      </c>
      <c r="Y487" s="61" t="str">
        <f t="shared" si="113"/>
        <v/>
      </c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  <c r="AK487" s="55"/>
    </row>
    <row r="488" spans="1:37" ht="31.5">
      <c r="A488" s="398" t="s">
        <v>1497</v>
      </c>
      <c r="B488" s="415" t="s">
        <v>1478</v>
      </c>
      <c r="C488" s="416" t="s">
        <v>3015</v>
      </c>
      <c r="D488" s="416" t="s">
        <v>3019</v>
      </c>
      <c r="E488" s="379" t="s">
        <v>3979</v>
      </c>
      <c r="F488" s="379" t="s">
        <v>5251</v>
      </c>
      <c r="G488" s="376" t="s">
        <v>1375</v>
      </c>
      <c r="H488" s="376" t="s">
        <v>3041</v>
      </c>
      <c r="I488" s="417" t="s">
        <v>3960</v>
      </c>
      <c r="J488" s="377" t="s">
        <v>2718</v>
      </c>
      <c r="K488" s="378" t="s">
        <v>2719</v>
      </c>
      <c r="L488" s="401" t="s">
        <v>2113</v>
      </c>
      <c r="M488" s="397"/>
      <c r="N488" s="482">
        <v>70395.14</v>
      </c>
      <c r="O488" s="482">
        <v>70000</v>
      </c>
      <c r="P488" s="493">
        <v>83000</v>
      </c>
      <c r="Q488" s="482">
        <v>92000</v>
      </c>
      <c r="R488" s="482"/>
      <c r="S488" s="479"/>
      <c r="T488" s="199">
        <f t="shared" si="109"/>
        <v>21604.86</v>
      </c>
      <c r="U488" s="61">
        <f t="shared" si="110"/>
        <v>0.30690840305168793</v>
      </c>
      <c r="V488" s="199">
        <f t="shared" si="108"/>
        <v>22000</v>
      </c>
      <c r="W488" s="61">
        <f t="shared" si="111"/>
        <v>0.31428571428571428</v>
      </c>
      <c r="X488" s="199">
        <f t="shared" si="112"/>
        <v>9000</v>
      </c>
      <c r="Y488" s="61">
        <f t="shared" si="113"/>
        <v>0.10843373493975904</v>
      </c>
      <c r="AA488" s="55"/>
      <c r="AB488" s="55"/>
      <c r="AC488" s="55"/>
      <c r="AD488" s="55"/>
      <c r="AE488" s="55"/>
      <c r="AF488" s="55"/>
      <c r="AG488" s="55"/>
      <c r="AH488" s="55"/>
      <c r="AI488" s="55"/>
      <c r="AJ488" s="55"/>
      <c r="AK488" s="55"/>
    </row>
    <row r="489" spans="1:37" ht="31.5">
      <c r="A489" s="398" t="s">
        <v>3048</v>
      </c>
      <c r="B489" s="415" t="s">
        <v>1478</v>
      </c>
      <c r="C489" s="416" t="s">
        <v>3015</v>
      </c>
      <c r="D489" s="416" t="s">
        <v>1314</v>
      </c>
      <c r="E489" s="379" t="s">
        <v>3980</v>
      </c>
      <c r="F489" s="379" t="s">
        <v>5252</v>
      </c>
      <c r="G489" s="376" t="s">
        <v>1377</v>
      </c>
      <c r="H489" s="376" t="s">
        <v>3043</v>
      </c>
      <c r="I489" s="417" t="s">
        <v>3962</v>
      </c>
      <c r="J489" s="377" t="s">
        <v>2718</v>
      </c>
      <c r="K489" s="378" t="s">
        <v>2719</v>
      </c>
      <c r="L489" s="401" t="s">
        <v>2113</v>
      </c>
      <c r="M489" s="397"/>
      <c r="N489" s="482">
        <v>23995.61</v>
      </c>
      <c r="O489" s="482">
        <v>25000</v>
      </c>
      <c r="P489" s="493">
        <v>10000</v>
      </c>
      <c r="Q489" s="482">
        <v>10000</v>
      </c>
      <c r="R489" s="482"/>
      <c r="S489" s="479"/>
      <c r="T489" s="199">
        <f t="shared" si="109"/>
        <v>-13995.61</v>
      </c>
      <c r="U489" s="61">
        <f t="shared" si="110"/>
        <v>-0.58325710411196052</v>
      </c>
      <c r="V489" s="199">
        <f t="shared" si="108"/>
        <v>-15000</v>
      </c>
      <c r="W489" s="61">
        <f t="shared" si="111"/>
        <v>-0.6</v>
      </c>
      <c r="X489" s="199">
        <f t="shared" si="112"/>
        <v>0</v>
      </c>
      <c r="Y489" s="61">
        <f t="shared" si="113"/>
        <v>0</v>
      </c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  <c r="AK489" s="55"/>
    </row>
    <row r="490" spans="1:37" ht="21">
      <c r="A490" s="407" t="s">
        <v>1498</v>
      </c>
      <c r="B490" s="408" t="s">
        <v>1478</v>
      </c>
      <c r="C490" s="409" t="s">
        <v>3020</v>
      </c>
      <c r="D490" s="409" t="s">
        <v>3011</v>
      </c>
      <c r="E490" s="375" t="s">
        <v>766</v>
      </c>
      <c r="F490" s="375" t="s">
        <v>765</v>
      </c>
      <c r="G490" s="376"/>
      <c r="H490" s="376"/>
      <c r="I490" s="417"/>
      <c r="J490" s="377"/>
      <c r="K490" s="378"/>
      <c r="L490" s="397"/>
      <c r="M490" s="397"/>
      <c r="N490" s="482">
        <v>0</v>
      </c>
      <c r="O490" s="482">
        <v>0</v>
      </c>
      <c r="P490" s="493">
        <v>0</v>
      </c>
      <c r="Q490" s="482">
        <v>0</v>
      </c>
      <c r="R490" s="482"/>
      <c r="S490" s="479"/>
      <c r="T490" s="199">
        <f t="shared" si="109"/>
        <v>0</v>
      </c>
      <c r="U490" s="61" t="str">
        <f t="shared" si="110"/>
        <v/>
      </c>
      <c r="V490" s="199">
        <f t="shared" si="108"/>
        <v>0</v>
      </c>
      <c r="W490" s="61" t="str">
        <f t="shared" si="111"/>
        <v/>
      </c>
      <c r="X490" s="199">
        <f t="shared" si="112"/>
        <v>0</v>
      </c>
      <c r="Y490" s="61" t="str">
        <f t="shared" si="113"/>
        <v/>
      </c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  <c r="AK490" s="55"/>
    </row>
    <row r="491" spans="1:37" ht="21">
      <c r="A491" s="398" t="s">
        <v>767</v>
      </c>
      <c r="B491" s="415" t="s">
        <v>1478</v>
      </c>
      <c r="C491" s="416" t="s">
        <v>3020</v>
      </c>
      <c r="D491" s="416" t="s">
        <v>3009</v>
      </c>
      <c r="E491" s="379" t="s">
        <v>3981</v>
      </c>
      <c r="F491" s="379" t="s">
        <v>3982</v>
      </c>
      <c r="G491" s="376" t="s">
        <v>1367</v>
      </c>
      <c r="H491" s="376" t="s">
        <v>3243</v>
      </c>
      <c r="I491" s="417" t="s">
        <v>3950</v>
      </c>
      <c r="J491" s="377" t="s">
        <v>200</v>
      </c>
      <c r="K491" s="378" t="s">
        <v>2717</v>
      </c>
      <c r="L491" s="401" t="s">
        <v>2113</v>
      </c>
      <c r="M491" s="397"/>
      <c r="N491" s="482">
        <v>274158.3</v>
      </c>
      <c r="O491" s="482">
        <v>299000</v>
      </c>
      <c r="P491" s="493">
        <v>312000</v>
      </c>
      <c r="Q491" s="482">
        <v>314000</v>
      </c>
      <c r="R491" s="482"/>
      <c r="S491" s="479"/>
      <c r="T491" s="199">
        <f t="shared" si="109"/>
        <v>39841.700000000012</v>
      </c>
      <c r="U491" s="61">
        <f t="shared" si="110"/>
        <v>0.14532370531915326</v>
      </c>
      <c r="V491" s="199">
        <f t="shared" si="108"/>
        <v>15000</v>
      </c>
      <c r="W491" s="61">
        <f t="shared" si="111"/>
        <v>5.016722408026756E-2</v>
      </c>
      <c r="X491" s="199">
        <f t="shared" si="112"/>
        <v>2000</v>
      </c>
      <c r="Y491" s="61">
        <f t="shared" si="113"/>
        <v>6.41025641025641E-3</v>
      </c>
      <c r="AA491" s="55"/>
      <c r="AB491" s="55"/>
      <c r="AC491" s="55"/>
      <c r="AD491" s="55"/>
      <c r="AE491" s="55"/>
      <c r="AF491" s="55"/>
      <c r="AG491" s="55"/>
      <c r="AH491" s="55"/>
      <c r="AI491" s="55"/>
      <c r="AJ491" s="55"/>
      <c r="AK491" s="55"/>
    </row>
    <row r="492" spans="1:37" ht="21">
      <c r="A492" s="398" t="s">
        <v>3049</v>
      </c>
      <c r="B492" s="415" t="s">
        <v>1478</v>
      </c>
      <c r="C492" s="416" t="s">
        <v>3020</v>
      </c>
      <c r="D492" s="416" t="s">
        <v>2674</v>
      </c>
      <c r="E492" s="379" t="s">
        <v>3983</v>
      </c>
      <c r="F492" s="379" t="s">
        <v>3984</v>
      </c>
      <c r="G492" s="376" t="s">
        <v>1369</v>
      </c>
      <c r="H492" s="376" t="s">
        <v>3245</v>
      </c>
      <c r="I492" s="417" t="s">
        <v>3953</v>
      </c>
      <c r="J492" s="377" t="s">
        <v>200</v>
      </c>
      <c r="K492" s="378" t="s">
        <v>2717</v>
      </c>
      <c r="L492" s="401" t="s">
        <v>2113</v>
      </c>
      <c r="M492" s="397"/>
      <c r="N492" s="482">
        <v>0</v>
      </c>
      <c r="O492" s="482">
        <v>0</v>
      </c>
      <c r="P492" s="493">
        <v>0</v>
      </c>
      <c r="Q492" s="482">
        <v>0</v>
      </c>
      <c r="R492" s="482"/>
      <c r="S492" s="479"/>
      <c r="T492" s="199">
        <f t="shared" si="109"/>
        <v>0</v>
      </c>
      <c r="U492" s="61" t="str">
        <f t="shared" si="110"/>
        <v/>
      </c>
      <c r="V492" s="199">
        <f t="shared" si="108"/>
        <v>0</v>
      </c>
      <c r="W492" s="61" t="str">
        <f t="shared" si="111"/>
        <v/>
      </c>
      <c r="X492" s="199">
        <f t="shared" si="112"/>
        <v>0</v>
      </c>
      <c r="Y492" s="61" t="str">
        <f t="shared" si="113"/>
        <v/>
      </c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  <c r="AK492" s="55"/>
    </row>
    <row r="493" spans="1:37" ht="21">
      <c r="A493" s="398" t="s">
        <v>768</v>
      </c>
      <c r="B493" s="415" t="s">
        <v>1478</v>
      </c>
      <c r="C493" s="416" t="s">
        <v>3020</v>
      </c>
      <c r="D493" s="416" t="s">
        <v>3019</v>
      </c>
      <c r="E493" s="379" t="s">
        <v>3985</v>
      </c>
      <c r="F493" s="379" t="s">
        <v>5253</v>
      </c>
      <c r="G493" s="376" t="s">
        <v>1375</v>
      </c>
      <c r="H493" s="376" t="s">
        <v>3041</v>
      </c>
      <c r="I493" s="417" t="s">
        <v>3960</v>
      </c>
      <c r="J493" s="377" t="s">
        <v>2718</v>
      </c>
      <c r="K493" s="378" t="s">
        <v>2719</v>
      </c>
      <c r="L493" s="401" t="s">
        <v>2113</v>
      </c>
      <c r="M493" s="397"/>
      <c r="N493" s="482">
        <v>323076.76</v>
      </c>
      <c r="O493" s="482">
        <v>422000</v>
      </c>
      <c r="P493" s="493">
        <v>369000</v>
      </c>
      <c r="Q493" s="482">
        <v>364000</v>
      </c>
      <c r="R493" s="482"/>
      <c r="S493" s="479"/>
      <c r="T493" s="199">
        <f t="shared" si="109"/>
        <v>40923.239999999991</v>
      </c>
      <c r="U493" s="61">
        <f t="shared" si="110"/>
        <v>0.12666723536536639</v>
      </c>
      <c r="V493" s="199">
        <f t="shared" si="108"/>
        <v>-58000</v>
      </c>
      <c r="W493" s="61">
        <f t="shared" si="111"/>
        <v>-0.13744075829383887</v>
      </c>
      <c r="X493" s="199">
        <f t="shared" si="112"/>
        <v>-5000</v>
      </c>
      <c r="Y493" s="61">
        <f t="shared" si="113"/>
        <v>-1.3550135501355014E-2</v>
      </c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  <c r="AK493" s="55"/>
    </row>
    <row r="494" spans="1:37" ht="21">
      <c r="A494" s="398" t="s">
        <v>3050</v>
      </c>
      <c r="B494" s="415" t="s">
        <v>1478</v>
      </c>
      <c r="C494" s="416" t="s">
        <v>3020</v>
      </c>
      <c r="D494" s="416" t="s">
        <v>1314</v>
      </c>
      <c r="E494" s="379" t="s">
        <v>3986</v>
      </c>
      <c r="F494" s="379" t="s">
        <v>5254</v>
      </c>
      <c r="G494" s="376" t="s">
        <v>1377</v>
      </c>
      <c r="H494" s="376" t="s">
        <v>3043</v>
      </c>
      <c r="I494" s="417" t="s">
        <v>3962</v>
      </c>
      <c r="J494" s="377" t="s">
        <v>2718</v>
      </c>
      <c r="K494" s="378" t="s">
        <v>2719</v>
      </c>
      <c r="L494" s="401" t="s">
        <v>2113</v>
      </c>
      <c r="M494" s="397"/>
      <c r="N494" s="482">
        <v>75273.16</v>
      </c>
      <c r="O494" s="482">
        <v>72000</v>
      </c>
      <c r="P494" s="493">
        <v>53000</v>
      </c>
      <c r="Q494" s="482">
        <v>55000</v>
      </c>
      <c r="R494" s="482"/>
      <c r="S494" s="479"/>
      <c r="T494" s="199">
        <f t="shared" si="109"/>
        <v>-20273.160000000003</v>
      </c>
      <c r="U494" s="61">
        <f t="shared" si="110"/>
        <v>-0.26932787197986641</v>
      </c>
      <c r="V494" s="199">
        <f t="shared" si="108"/>
        <v>-17000</v>
      </c>
      <c r="W494" s="61">
        <f t="shared" si="111"/>
        <v>-0.2361111111111111</v>
      </c>
      <c r="X494" s="199">
        <f t="shared" si="112"/>
        <v>2000</v>
      </c>
      <c r="Y494" s="61">
        <f t="shared" si="113"/>
        <v>3.7735849056603772E-2</v>
      </c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  <c r="AK494" s="55"/>
    </row>
    <row r="495" spans="1:37" ht="31.5">
      <c r="A495" s="398" t="s">
        <v>769</v>
      </c>
      <c r="B495" s="415" t="s">
        <v>1478</v>
      </c>
      <c r="C495" s="416" t="s">
        <v>3020</v>
      </c>
      <c r="D495" s="416" t="s">
        <v>2485</v>
      </c>
      <c r="E495" s="379" t="s">
        <v>3987</v>
      </c>
      <c r="F495" s="379" t="s">
        <v>3988</v>
      </c>
      <c r="G495" s="376" t="s">
        <v>1367</v>
      </c>
      <c r="H495" s="376" t="s">
        <v>3243</v>
      </c>
      <c r="I495" s="417" t="s">
        <v>3950</v>
      </c>
      <c r="J495" s="377" t="s">
        <v>200</v>
      </c>
      <c r="K495" s="378" t="s">
        <v>2717</v>
      </c>
      <c r="L495" s="401" t="s">
        <v>2113</v>
      </c>
      <c r="M495" s="397"/>
      <c r="N495" s="482">
        <v>0</v>
      </c>
      <c r="O495" s="482">
        <v>0</v>
      </c>
      <c r="P495" s="493">
        <v>0</v>
      </c>
      <c r="Q495" s="482">
        <v>0</v>
      </c>
      <c r="R495" s="482"/>
      <c r="S495" s="479"/>
      <c r="T495" s="199">
        <f t="shared" si="109"/>
        <v>0</v>
      </c>
      <c r="U495" s="61" t="str">
        <f t="shared" si="110"/>
        <v/>
      </c>
      <c r="V495" s="199">
        <f t="shared" si="108"/>
        <v>0</v>
      </c>
      <c r="W495" s="61" t="str">
        <f t="shared" si="111"/>
        <v/>
      </c>
      <c r="X495" s="199">
        <f t="shared" si="112"/>
        <v>0</v>
      </c>
      <c r="Y495" s="61" t="str">
        <f t="shared" si="113"/>
        <v/>
      </c>
      <c r="AA495" s="55"/>
      <c r="AB495" s="55"/>
      <c r="AC495" s="55"/>
      <c r="AD495" s="55"/>
      <c r="AE495" s="55"/>
      <c r="AF495" s="55"/>
      <c r="AG495" s="55"/>
      <c r="AH495" s="55"/>
      <c r="AI495" s="55"/>
      <c r="AJ495" s="55"/>
      <c r="AK495" s="55"/>
    </row>
    <row r="496" spans="1:37" ht="31.5">
      <c r="A496" s="398" t="s">
        <v>3051</v>
      </c>
      <c r="B496" s="415" t="s">
        <v>1478</v>
      </c>
      <c r="C496" s="416" t="s">
        <v>3020</v>
      </c>
      <c r="D496" s="416" t="s">
        <v>2675</v>
      </c>
      <c r="E496" s="379" t="s">
        <v>3989</v>
      </c>
      <c r="F496" s="379" t="s">
        <v>3990</v>
      </c>
      <c r="G496" s="376" t="s">
        <v>1369</v>
      </c>
      <c r="H496" s="376" t="s">
        <v>3245</v>
      </c>
      <c r="I496" s="417" t="s">
        <v>3953</v>
      </c>
      <c r="J496" s="377" t="s">
        <v>200</v>
      </c>
      <c r="K496" s="378" t="s">
        <v>2717</v>
      </c>
      <c r="L496" s="401" t="s">
        <v>2113</v>
      </c>
      <c r="M496" s="397"/>
      <c r="N496" s="482">
        <v>0</v>
      </c>
      <c r="O496" s="482">
        <v>0</v>
      </c>
      <c r="P496" s="493">
        <v>0</v>
      </c>
      <c r="Q496" s="482">
        <v>0</v>
      </c>
      <c r="R496" s="482"/>
      <c r="S496" s="479"/>
      <c r="T496" s="199">
        <f t="shared" si="109"/>
        <v>0</v>
      </c>
      <c r="U496" s="61" t="str">
        <f t="shared" si="110"/>
        <v/>
      </c>
      <c r="V496" s="199">
        <f t="shared" si="108"/>
        <v>0</v>
      </c>
      <c r="W496" s="61" t="str">
        <f t="shared" si="111"/>
        <v/>
      </c>
      <c r="X496" s="199">
        <f t="shared" si="112"/>
        <v>0</v>
      </c>
      <c r="Y496" s="61" t="str">
        <f t="shared" si="113"/>
        <v/>
      </c>
      <c r="AA496" s="55"/>
      <c r="AB496" s="55"/>
      <c r="AC496" s="55"/>
      <c r="AD496" s="55"/>
      <c r="AE496" s="55"/>
      <c r="AF496" s="55"/>
      <c r="AG496" s="55"/>
      <c r="AH496" s="55"/>
      <c r="AI496" s="55"/>
      <c r="AJ496" s="55"/>
      <c r="AK496" s="55"/>
    </row>
    <row r="497" spans="1:37" ht="31.5">
      <c r="A497" s="398" t="s">
        <v>770</v>
      </c>
      <c r="B497" s="415" t="s">
        <v>1478</v>
      </c>
      <c r="C497" s="416" t="s">
        <v>3020</v>
      </c>
      <c r="D497" s="416" t="s">
        <v>1321</v>
      </c>
      <c r="E497" s="379" t="s">
        <v>3991</v>
      </c>
      <c r="F497" s="379" t="s">
        <v>5255</v>
      </c>
      <c r="G497" s="376" t="s">
        <v>1375</v>
      </c>
      <c r="H497" s="376" t="s">
        <v>3041</v>
      </c>
      <c r="I497" s="417" t="s">
        <v>3960</v>
      </c>
      <c r="J497" s="377" t="s">
        <v>2718</v>
      </c>
      <c r="K497" s="378" t="s">
        <v>2719</v>
      </c>
      <c r="L497" s="401" t="s">
        <v>2113</v>
      </c>
      <c r="M497" s="397"/>
      <c r="N497" s="482">
        <v>0</v>
      </c>
      <c r="O497" s="482">
        <v>0</v>
      </c>
      <c r="P497" s="493">
        <v>0</v>
      </c>
      <c r="Q497" s="482">
        <v>0</v>
      </c>
      <c r="R497" s="482"/>
      <c r="S497" s="479"/>
      <c r="T497" s="199">
        <f t="shared" si="109"/>
        <v>0</v>
      </c>
      <c r="U497" s="61" t="str">
        <f t="shared" si="110"/>
        <v/>
      </c>
      <c r="V497" s="199">
        <f t="shared" si="108"/>
        <v>0</v>
      </c>
      <c r="W497" s="61" t="str">
        <f t="shared" si="111"/>
        <v/>
      </c>
      <c r="X497" s="199">
        <f t="shared" si="112"/>
        <v>0</v>
      </c>
      <c r="Y497" s="61" t="str">
        <f t="shared" si="113"/>
        <v/>
      </c>
      <c r="AA497" s="55"/>
      <c r="AB497" s="55"/>
      <c r="AC497" s="55"/>
      <c r="AD497" s="55"/>
      <c r="AE497" s="55"/>
      <c r="AF497" s="55"/>
      <c r="AG497" s="55"/>
      <c r="AH497" s="55"/>
      <c r="AI497" s="55"/>
      <c r="AJ497" s="55"/>
      <c r="AK497" s="55"/>
    </row>
    <row r="498" spans="1:37" ht="31.5">
      <c r="A498" s="398" t="s">
        <v>3052</v>
      </c>
      <c r="B498" s="415" t="s">
        <v>1478</v>
      </c>
      <c r="C498" s="416" t="s">
        <v>3020</v>
      </c>
      <c r="D498" s="416" t="s">
        <v>1289</v>
      </c>
      <c r="E498" s="379" t="s">
        <v>3992</v>
      </c>
      <c r="F498" s="379" t="s">
        <v>5256</v>
      </c>
      <c r="G498" s="376" t="s">
        <v>1377</v>
      </c>
      <c r="H498" s="376" t="s">
        <v>3043</v>
      </c>
      <c r="I498" s="417" t="s">
        <v>3962</v>
      </c>
      <c r="J498" s="377" t="s">
        <v>2718</v>
      </c>
      <c r="K498" s="378" t="s">
        <v>2719</v>
      </c>
      <c r="L498" s="401" t="s">
        <v>2113</v>
      </c>
      <c r="M498" s="397"/>
      <c r="N498" s="482">
        <v>0</v>
      </c>
      <c r="O498" s="482">
        <v>0</v>
      </c>
      <c r="P498" s="493">
        <v>0</v>
      </c>
      <c r="Q498" s="482">
        <v>0</v>
      </c>
      <c r="R498" s="482"/>
      <c r="S498" s="479"/>
      <c r="T498" s="199">
        <f t="shared" si="109"/>
        <v>0</v>
      </c>
      <c r="U498" s="61" t="str">
        <f t="shared" si="110"/>
        <v/>
      </c>
      <c r="V498" s="199">
        <f t="shared" si="108"/>
        <v>0</v>
      </c>
      <c r="W498" s="61" t="str">
        <f t="shared" si="111"/>
        <v/>
      </c>
      <c r="X498" s="199">
        <f t="shared" si="112"/>
        <v>0</v>
      </c>
      <c r="Y498" s="61" t="str">
        <f t="shared" si="113"/>
        <v/>
      </c>
      <c r="AA498" s="55"/>
      <c r="AB498" s="55"/>
      <c r="AC498" s="55"/>
      <c r="AD498" s="55"/>
      <c r="AE498" s="55"/>
      <c r="AF498" s="55"/>
      <c r="AG498" s="55"/>
      <c r="AH498" s="55"/>
      <c r="AI498" s="55"/>
      <c r="AJ498" s="55"/>
      <c r="AK498" s="55"/>
    </row>
    <row r="499" spans="1:37" ht="31.5">
      <c r="A499" s="407" t="s">
        <v>771</v>
      </c>
      <c r="B499" s="408" t="s">
        <v>1478</v>
      </c>
      <c r="C499" s="409" t="s">
        <v>2483</v>
      </c>
      <c r="D499" s="409" t="s">
        <v>3011</v>
      </c>
      <c r="E499" s="375" t="s">
        <v>3993</v>
      </c>
      <c r="F499" s="375" t="s">
        <v>3994</v>
      </c>
      <c r="G499" s="376"/>
      <c r="H499" s="376"/>
      <c r="I499" s="417"/>
      <c r="J499" s="377"/>
      <c r="K499" s="378"/>
      <c r="L499" s="397"/>
      <c r="M499" s="397"/>
      <c r="N499" s="482">
        <v>0</v>
      </c>
      <c r="O499" s="482">
        <v>0</v>
      </c>
      <c r="P499" s="493">
        <v>0</v>
      </c>
      <c r="Q499" s="482">
        <v>0</v>
      </c>
      <c r="R499" s="482"/>
      <c r="S499" s="479"/>
      <c r="T499" s="199">
        <f t="shared" si="109"/>
        <v>0</v>
      </c>
      <c r="U499" s="61" t="str">
        <f t="shared" si="110"/>
        <v/>
      </c>
      <c r="V499" s="199">
        <f t="shared" si="108"/>
        <v>0</v>
      </c>
      <c r="W499" s="61" t="str">
        <f t="shared" si="111"/>
        <v/>
      </c>
      <c r="X499" s="199">
        <f t="shared" si="112"/>
        <v>0</v>
      </c>
      <c r="Y499" s="61" t="str">
        <f t="shared" si="113"/>
        <v/>
      </c>
      <c r="AA499" s="55"/>
      <c r="AB499" s="55"/>
      <c r="AC499" s="55"/>
      <c r="AD499" s="55"/>
      <c r="AE499" s="55"/>
      <c r="AF499" s="55"/>
      <c r="AG499" s="55"/>
      <c r="AH499" s="55"/>
      <c r="AI499" s="55"/>
      <c r="AJ499" s="55"/>
      <c r="AK499" s="55"/>
    </row>
    <row r="500" spans="1:37" ht="42">
      <c r="A500" s="398" t="s">
        <v>2136</v>
      </c>
      <c r="B500" s="415" t="s">
        <v>1478</v>
      </c>
      <c r="C500" s="416" t="s">
        <v>2483</v>
      </c>
      <c r="D500" s="416" t="s">
        <v>3009</v>
      </c>
      <c r="E500" s="379" t="s">
        <v>3995</v>
      </c>
      <c r="F500" s="379" t="s">
        <v>5257</v>
      </c>
      <c r="G500" s="376" t="s">
        <v>1367</v>
      </c>
      <c r="H500" s="376" t="s">
        <v>3243</v>
      </c>
      <c r="I500" s="417" t="s">
        <v>3950</v>
      </c>
      <c r="J500" s="377" t="s">
        <v>200</v>
      </c>
      <c r="K500" s="378" t="s">
        <v>2717</v>
      </c>
      <c r="L500" s="401" t="s">
        <v>2113</v>
      </c>
      <c r="M500" s="397"/>
      <c r="N500" s="482">
        <v>34082.199999999997</v>
      </c>
      <c r="O500" s="482">
        <v>31000</v>
      </c>
      <c r="P500" s="493">
        <v>34000</v>
      </c>
      <c r="Q500" s="482">
        <v>34000</v>
      </c>
      <c r="R500" s="482"/>
      <c r="S500" s="479"/>
      <c r="T500" s="199">
        <f t="shared" si="109"/>
        <v>-82.19999999999709</v>
      </c>
      <c r="U500" s="61">
        <f t="shared" si="110"/>
        <v>-2.4118161386294632E-3</v>
      </c>
      <c r="V500" s="199">
        <f t="shared" si="108"/>
        <v>3000</v>
      </c>
      <c r="W500" s="61">
        <f t="shared" si="111"/>
        <v>9.6774193548387094E-2</v>
      </c>
      <c r="X500" s="199">
        <f t="shared" si="112"/>
        <v>0</v>
      </c>
      <c r="Y500" s="61">
        <f t="shared" si="113"/>
        <v>0</v>
      </c>
      <c r="AA500" s="55"/>
      <c r="AB500" s="55"/>
      <c r="AC500" s="55"/>
      <c r="AD500" s="55"/>
      <c r="AE500" s="55"/>
      <c r="AF500" s="55"/>
      <c r="AG500" s="55"/>
      <c r="AH500" s="55"/>
      <c r="AI500" s="55"/>
      <c r="AJ500" s="55"/>
      <c r="AK500" s="55"/>
    </row>
    <row r="501" spans="1:37" ht="42">
      <c r="A501" s="398" t="s">
        <v>2524</v>
      </c>
      <c r="B501" s="415" t="s">
        <v>1478</v>
      </c>
      <c r="C501" s="416" t="s">
        <v>2483</v>
      </c>
      <c r="D501" s="416" t="s">
        <v>2674</v>
      </c>
      <c r="E501" s="379" t="s">
        <v>3996</v>
      </c>
      <c r="F501" s="379" t="s">
        <v>5258</v>
      </c>
      <c r="G501" s="376" t="s">
        <v>1369</v>
      </c>
      <c r="H501" s="376" t="s">
        <v>3245</v>
      </c>
      <c r="I501" s="417" t="s">
        <v>3953</v>
      </c>
      <c r="J501" s="377" t="s">
        <v>200</v>
      </c>
      <c r="K501" s="378" t="s">
        <v>2717</v>
      </c>
      <c r="L501" s="401" t="s">
        <v>2113</v>
      </c>
      <c r="M501" s="397"/>
      <c r="N501" s="482">
        <v>0</v>
      </c>
      <c r="O501" s="482">
        <v>0</v>
      </c>
      <c r="P501" s="493">
        <v>0</v>
      </c>
      <c r="Q501" s="482">
        <v>6000</v>
      </c>
      <c r="R501" s="482"/>
      <c r="S501" s="479"/>
      <c r="T501" s="199">
        <f t="shared" si="109"/>
        <v>6000</v>
      </c>
      <c r="U501" s="61" t="str">
        <f t="shared" si="110"/>
        <v/>
      </c>
      <c r="V501" s="199">
        <f t="shared" si="108"/>
        <v>6000</v>
      </c>
      <c r="W501" s="61" t="str">
        <f t="shared" si="111"/>
        <v/>
      </c>
      <c r="X501" s="199">
        <f t="shared" si="112"/>
        <v>6000</v>
      </c>
      <c r="Y501" s="61" t="str">
        <f t="shared" si="113"/>
        <v/>
      </c>
      <c r="AA501" s="55"/>
      <c r="AB501" s="55"/>
      <c r="AC501" s="55"/>
      <c r="AD501" s="55"/>
      <c r="AE501" s="55"/>
      <c r="AF501" s="55"/>
      <c r="AG501" s="55"/>
      <c r="AH501" s="55"/>
      <c r="AI501" s="55"/>
      <c r="AJ501" s="55"/>
      <c r="AK501" s="55"/>
    </row>
    <row r="502" spans="1:37" ht="42">
      <c r="A502" s="398" t="s">
        <v>2137</v>
      </c>
      <c r="B502" s="415" t="s">
        <v>1478</v>
      </c>
      <c r="C502" s="416" t="s">
        <v>2483</v>
      </c>
      <c r="D502" s="416" t="s">
        <v>2007</v>
      </c>
      <c r="E502" s="379" t="s">
        <v>3997</v>
      </c>
      <c r="F502" s="379" t="s">
        <v>5259</v>
      </c>
      <c r="G502" s="376" t="s">
        <v>1375</v>
      </c>
      <c r="H502" s="376" t="s">
        <v>3041</v>
      </c>
      <c r="I502" s="417" t="s">
        <v>3960</v>
      </c>
      <c r="J502" s="377" t="s">
        <v>2718</v>
      </c>
      <c r="K502" s="378" t="s">
        <v>2719</v>
      </c>
      <c r="L502" s="401" t="s">
        <v>2113</v>
      </c>
      <c r="M502" s="397"/>
      <c r="N502" s="482">
        <v>62172.36</v>
      </c>
      <c r="O502" s="482">
        <v>28000</v>
      </c>
      <c r="P502" s="493">
        <v>62000</v>
      </c>
      <c r="Q502" s="482">
        <v>62000</v>
      </c>
      <c r="R502" s="482"/>
      <c r="S502" s="479"/>
      <c r="T502" s="199">
        <f t="shared" si="109"/>
        <v>-172.36000000000058</v>
      </c>
      <c r="U502" s="61">
        <f t="shared" si="110"/>
        <v>-2.7722930253894266E-3</v>
      </c>
      <c r="V502" s="199">
        <f t="shared" si="108"/>
        <v>34000</v>
      </c>
      <c r="W502" s="61">
        <f t="shared" si="111"/>
        <v>1.2142857142857142</v>
      </c>
      <c r="X502" s="199">
        <f t="shared" si="112"/>
        <v>0</v>
      </c>
      <c r="Y502" s="61">
        <f t="shared" si="113"/>
        <v>0</v>
      </c>
      <c r="AA502" s="55"/>
      <c r="AB502" s="55"/>
      <c r="AC502" s="55"/>
      <c r="AD502" s="55"/>
      <c r="AE502" s="55"/>
      <c r="AF502" s="55"/>
      <c r="AG502" s="55"/>
      <c r="AH502" s="55"/>
      <c r="AI502" s="55"/>
      <c r="AJ502" s="55"/>
      <c r="AK502" s="55"/>
    </row>
    <row r="503" spans="1:37" ht="42">
      <c r="A503" s="398" t="s">
        <v>2525</v>
      </c>
      <c r="B503" s="415" t="s">
        <v>1478</v>
      </c>
      <c r="C503" s="416" t="s">
        <v>2483</v>
      </c>
      <c r="D503" s="416" t="s">
        <v>2324</v>
      </c>
      <c r="E503" s="379" t="s">
        <v>3998</v>
      </c>
      <c r="F503" s="379" t="s">
        <v>5260</v>
      </c>
      <c r="G503" s="376" t="s">
        <v>1377</v>
      </c>
      <c r="H503" s="376" t="s">
        <v>3043</v>
      </c>
      <c r="I503" s="417" t="s">
        <v>3962</v>
      </c>
      <c r="J503" s="377" t="s">
        <v>2718</v>
      </c>
      <c r="K503" s="378" t="s">
        <v>2719</v>
      </c>
      <c r="L503" s="401" t="s">
        <v>2113</v>
      </c>
      <c r="M503" s="397"/>
      <c r="N503" s="482">
        <v>3088.53</v>
      </c>
      <c r="O503" s="482">
        <v>2000</v>
      </c>
      <c r="P503" s="493">
        <v>3000</v>
      </c>
      <c r="Q503" s="482">
        <v>3000</v>
      </c>
      <c r="R503" s="482"/>
      <c r="S503" s="479"/>
      <c r="T503" s="199">
        <f t="shared" si="109"/>
        <v>-88.5300000000002</v>
      </c>
      <c r="U503" s="61">
        <f t="shared" si="110"/>
        <v>-2.8664121766665759E-2</v>
      </c>
      <c r="V503" s="199">
        <f t="shared" si="108"/>
        <v>1000</v>
      </c>
      <c r="W503" s="61">
        <f t="shared" si="111"/>
        <v>0.5</v>
      </c>
      <c r="X503" s="199">
        <f t="shared" si="112"/>
        <v>0</v>
      </c>
      <c r="Y503" s="61">
        <f t="shared" si="113"/>
        <v>0</v>
      </c>
      <c r="AA503" s="55"/>
      <c r="AB503" s="55"/>
      <c r="AC503" s="55"/>
      <c r="AD503" s="55"/>
      <c r="AE503" s="55"/>
      <c r="AF503" s="55"/>
      <c r="AG503" s="55"/>
      <c r="AH503" s="55"/>
      <c r="AI503" s="55"/>
      <c r="AJ503" s="55"/>
      <c r="AK503" s="55"/>
    </row>
    <row r="504" spans="1:37" ht="31.5">
      <c r="A504" s="398" t="s">
        <v>2138</v>
      </c>
      <c r="B504" s="415" t="s">
        <v>1478</v>
      </c>
      <c r="C504" s="416" t="s">
        <v>2483</v>
      </c>
      <c r="D504" s="416" t="s">
        <v>3019</v>
      </c>
      <c r="E504" s="379" t="s">
        <v>3999</v>
      </c>
      <c r="F504" s="379" t="s">
        <v>5261</v>
      </c>
      <c r="G504" s="376" t="s">
        <v>1367</v>
      </c>
      <c r="H504" s="376" t="s">
        <v>3243</v>
      </c>
      <c r="I504" s="417" t="s">
        <v>3950</v>
      </c>
      <c r="J504" s="377" t="s">
        <v>200</v>
      </c>
      <c r="K504" s="378" t="s">
        <v>2717</v>
      </c>
      <c r="L504" s="401" t="s">
        <v>2113</v>
      </c>
      <c r="M504" s="397"/>
      <c r="N504" s="482">
        <v>74397</v>
      </c>
      <c r="O504" s="482">
        <v>71000</v>
      </c>
      <c r="P504" s="493">
        <v>74000</v>
      </c>
      <c r="Q504" s="482">
        <v>74000</v>
      </c>
      <c r="R504" s="482"/>
      <c r="S504" s="479"/>
      <c r="T504" s="199">
        <f t="shared" si="109"/>
        <v>-397</v>
      </c>
      <c r="U504" s="61">
        <f t="shared" si="110"/>
        <v>-5.3362366762100622E-3</v>
      </c>
      <c r="V504" s="199">
        <f t="shared" si="108"/>
        <v>3000</v>
      </c>
      <c r="W504" s="61">
        <f t="shared" si="111"/>
        <v>4.2253521126760563E-2</v>
      </c>
      <c r="X504" s="199">
        <f t="shared" si="112"/>
        <v>0</v>
      </c>
      <c r="Y504" s="61">
        <f t="shared" si="113"/>
        <v>0</v>
      </c>
      <c r="AA504" s="55"/>
      <c r="AB504" s="55"/>
      <c r="AC504" s="55"/>
      <c r="AD504" s="55"/>
      <c r="AE504" s="55"/>
      <c r="AF504" s="55"/>
      <c r="AG504" s="55"/>
      <c r="AH504" s="55"/>
      <c r="AI504" s="55"/>
      <c r="AJ504" s="55"/>
      <c r="AK504" s="55"/>
    </row>
    <row r="505" spans="1:37" ht="31.5">
      <c r="A505" s="398" t="s">
        <v>2526</v>
      </c>
      <c r="B505" s="415" t="s">
        <v>1478</v>
      </c>
      <c r="C505" s="416" t="s">
        <v>2483</v>
      </c>
      <c r="D505" s="416" t="s">
        <v>1314</v>
      </c>
      <c r="E505" s="379" t="s">
        <v>4000</v>
      </c>
      <c r="F505" s="379" t="s">
        <v>5262</v>
      </c>
      <c r="G505" s="376" t="s">
        <v>1369</v>
      </c>
      <c r="H505" s="376" t="s">
        <v>3245</v>
      </c>
      <c r="I505" s="417" t="s">
        <v>3953</v>
      </c>
      <c r="J505" s="377" t="s">
        <v>200</v>
      </c>
      <c r="K505" s="378" t="s">
        <v>2717</v>
      </c>
      <c r="L505" s="401" t="s">
        <v>2113</v>
      </c>
      <c r="M505" s="397"/>
      <c r="N505" s="482">
        <v>0</v>
      </c>
      <c r="O505" s="482">
        <v>0</v>
      </c>
      <c r="P505" s="493">
        <v>0</v>
      </c>
      <c r="Q505" s="482">
        <v>11000</v>
      </c>
      <c r="R505" s="482"/>
      <c r="S505" s="479"/>
      <c r="T505" s="199">
        <f t="shared" si="109"/>
        <v>11000</v>
      </c>
      <c r="U505" s="61" t="str">
        <f t="shared" si="110"/>
        <v/>
      </c>
      <c r="V505" s="199">
        <f t="shared" si="108"/>
        <v>11000</v>
      </c>
      <c r="W505" s="61" t="str">
        <f t="shared" si="111"/>
        <v/>
      </c>
      <c r="X505" s="199">
        <f t="shared" si="112"/>
        <v>11000</v>
      </c>
      <c r="Y505" s="61" t="str">
        <f t="shared" si="113"/>
        <v/>
      </c>
      <c r="AA505" s="55"/>
      <c r="AB505" s="55"/>
      <c r="AC505" s="55"/>
      <c r="AD505" s="55"/>
      <c r="AE505" s="55"/>
      <c r="AF505" s="55"/>
      <c r="AG505" s="55"/>
      <c r="AH505" s="55"/>
      <c r="AI505" s="55"/>
      <c r="AJ505" s="55"/>
      <c r="AK505" s="55"/>
    </row>
    <row r="506" spans="1:37" ht="31.5">
      <c r="A506" s="398" t="s">
        <v>1499</v>
      </c>
      <c r="B506" s="415" t="s">
        <v>1478</v>
      </c>
      <c r="C506" s="416" t="s">
        <v>2483</v>
      </c>
      <c r="D506" s="416" t="s">
        <v>1318</v>
      </c>
      <c r="E506" s="379" t="s">
        <v>4001</v>
      </c>
      <c r="F506" s="379" t="s">
        <v>5263</v>
      </c>
      <c r="G506" s="376" t="s">
        <v>1375</v>
      </c>
      <c r="H506" s="376" t="s">
        <v>3041</v>
      </c>
      <c r="I506" s="417" t="s">
        <v>3960</v>
      </c>
      <c r="J506" s="377" t="s">
        <v>2718</v>
      </c>
      <c r="K506" s="378" t="s">
        <v>2719</v>
      </c>
      <c r="L506" s="401" t="s">
        <v>2113</v>
      </c>
      <c r="M506" s="397"/>
      <c r="N506" s="482">
        <v>20880.400000000001</v>
      </c>
      <c r="O506" s="482">
        <v>14000</v>
      </c>
      <c r="P506" s="493">
        <v>21000</v>
      </c>
      <c r="Q506" s="482">
        <v>21000</v>
      </c>
      <c r="R506" s="482"/>
      <c r="S506" s="479"/>
      <c r="T506" s="199">
        <f t="shared" si="109"/>
        <v>119.59999999999854</v>
      </c>
      <c r="U506" s="61">
        <f t="shared" si="110"/>
        <v>5.7278596195474481E-3</v>
      </c>
      <c r="V506" s="199">
        <f t="shared" si="108"/>
        <v>7000</v>
      </c>
      <c r="W506" s="61">
        <f t="shared" si="111"/>
        <v>0.5</v>
      </c>
      <c r="X506" s="199">
        <f t="shared" si="112"/>
        <v>0</v>
      </c>
      <c r="Y506" s="61">
        <f t="shared" si="113"/>
        <v>0</v>
      </c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  <c r="AK506" s="55"/>
    </row>
    <row r="507" spans="1:37" ht="31.5">
      <c r="A507" s="398" t="s">
        <v>2527</v>
      </c>
      <c r="B507" s="415" t="s">
        <v>1478</v>
      </c>
      <c r="C507" s="416" t="s">
        <v>2483</v>
      </c>
      <c r="D507" s="416" t="s">
        <v>1319</v>
      </c>
      <c r="E507" s="379" t="s">
        <v>4002</v>
      </c>
      <c r="F507" s="379" t="s">
        <v>5264</v>
      </c>
      <c r="G507" s="376" t="s">
        <v>1377</v>
      </c>
      <c r="H507" s="376" t="s">
        <v>3043</v>
      </c>
      <c r="I507" s="417" t="s">
        <v>3962</v>
      </c>
      <c r="J507" s="377" t="s">
        <v>2718</v>
      </c>
      <c r="K507" s="378" t="s">
        <v>2719</v>
      </c>
      <c r="L507" s="401" t="s">
        <v>2113</v>
      </c>
      <c r="M507" s="397"/>
      <c r="N507" s="482">
        <v>1046.92</v>
      </c>
      <c r="O507" s="482">
        <v>0</v>
      </c>
      <c r="P507" s="493">
        <v>1000</v>
      </c>
      <c r="Q507" s="482">
        <v>1000</v>
      </c>
      <c r="R507" s="482"/>
      <c r="S507" s="479"/>
      <c r="T507" s="199">
        <f t="shared" si="109"/>
        <v>-46.920000000000073</v>
      </c>
      <c r="U507" s="61">
        <f t="shared" si="110"/>
        <v>-4.4817178007870773E-2</v>
      </c>
      <c r="V507" s="199">
        <f t="shared" si="108"/>
        <v>1000</v>
      </c>
      <c r="W507" s="61" t="str">
        <f t="shared" si="111"/>
        <v/>
      </c>
      <c r="X507" s="199">
        <f t="shared" si="112"/>
        <v>0</v>
      </c>
      <c r="Y507" s="61">
        <f t="shared" si="113"/>
        <v>0</v>
      </c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  <c r="AK507" s="55"/>
    </row>
    <row r="508" spans="1:37" ht="31.5">
      <c r="A508" s="398" t="s">
        <v>1500</v>
      </c>
      <c r="B508" s="415" t="s">
        <v>1478</v>
      </c>
      <c r="C508" s="416" t="s">
        <v>2483</v>
      </c>
      <c r="D508" s="416" t="s">
        <v>2485</v>
      </c>
      <c r="E508" s="379" t="s">
        <v>4003</v>
      </c>
      <c r="F508" s="379" t="s">
        <v>5265</v>
      </c>
      <c r="G508" s="376" t="s">
        <v>1367</v>
      </c>
      <c r="H508" s="376" t="s">
        <v>3243</v>
      </c>
      <c r="I508" s="417" t="s">
        <v>3950</v>
      </c>
      <c r="J508" s="377" t="s">
        <v>200</v>
      </c>
      <c r="K508" s="378" t="s">
        <v>2717</v>
      </c>
      <c r="L508" s="401" t="s">
        <v>2113</v>
      </c>
      <c r="M508" s="397"/>
      <c r="N508" s="482">
        <v>28746.99</v>
      </c>
      <c r="O508" s="482">
        <v>27000</v>
      </c>
      <c r="P508" s="493">
        <v>29000</v>
      </c>
      <c r="Q508" s="482">
        <v>29000</v>
      </c>
      <c r="R508" s="482"/>
      <c r="S508" s="479"/>
      <c r="T508" s="199">
        <f t="shared" si="109"/>
        <v>253.0099999999984</v>
      </c>
      <c r="U508" s="61">
        <f t="shared" si="110"/>
        <v>8.8012692807142023E-3</v>
      </c>
      <c r="V508" s="199">
        <f t="shared" si="108"/>
        <v>2000</v>
      </c>
      <c r="W508" s="61">
        <f t="shared" si="111"/>
        <v>7.407407407407407E-2</v>
      </c>
      <c r="X508" s="199">
        <f t="shared" si="112"/>
        <v>0</v>
      </c>
      <c r="Y508" s="61">
        <f t="shared" si="113"/>
        <v>0</v>
      </c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  <c r="AK508" s="55"/>
    </row>
    <row r="509" spans="1:37" ht="31.5">
      <c r="A509" s="398" t="s">
        <v>2528</v>
      </c>
      <c r="B509" s="415" t="s">
        <v>1478</v>
      </c>
      <c r="C509" s="416" t="s">
        <v>2483</v>
      </c>
      <c r="D509" s="416" t="s">
        <v>2675</v>
      </c>
      <c r="E509" s="379" t="s">
        <v>4004</v>
      </c>
      <c r="F509" s="379" t="s">
        <v>5266</v>
      </c>
      <c r="G509" s="376" t="s">
        <v>1369</v>
      </c>
      <c r="H509" s="376" t="s">
        <v>3245</v>
      </c>
      <c r="I509" s="417" t="s">
        <v>3953</v>
      </c>
      <c r="J509" s="377" t="s">
        <v>200</v>
      </c>
      <c r="K509" s="378" t="s">
        <v>2717</v>
      </c>
      <c r="L509" s="401" t="s">
        <v>2113</v>
      </c>
      <c r="M509" s="397"/>
      <c r="N509" s="482">
        <v>0</v>
      </c>
      <c r="O509" s="482">
        <v>0</v>
      </c>
      <c r="P509" s="493">
        <v>0</v>
      </c>
      <c r="Q509" s="482">
        <v>5000</v>
      </c>
      <c r="R509" s="482"/>
      <c r="S509" s="479"/>
      <c r="T509" s="199">
        <f t="shared" si="109"/>
        <v>5000</v>
      </c>
      <c r="U509" s="61" t="str">
        <f t="shared" si="110"/>
        <v/>
      </c>
      <c r="V509" s="199">
        <f t="shared" si="108"/>
        <v>5000</v>
      </c>
      <c r="W509" s="61" t="str">
        <f t="shared" si="111"/>
        <v/>
      </c>
      <c r="X509" s="199">
        <f t="shared" si="112"/>
        <v>5000</v>
      </c>
      <c r="Y509" s="61" t="str">
        <f t="shared" si="113"/>
        <v/>
      </c>
      <c r="AA509" s="55"/>
      <c r="AB509" s="55"/>
      <c r="AC509" s="55"/>
      <c r="AD509" s="55"/>
      <c r="AE509" s="55"/>
      <c r="AF509" s="55"/>
      <c r="AG509" s="55"/>
      <c r="AH509" s="55"/>
      <c r="AI509" s="55"/>
      <c r="AJ509" s="55"/>
      <c r="AK509" s="55"/>
    </row>
    <row r="510" spans="1:37" ht="31.5">
      <c r="A510" s="398" t="s">
        <v>1501</v>
      </c>
      <c r="B510" s="415" t="s">
        <v>1478</v>
      </c>
      <c r="C510" s="416" t="s">
        <v>2483</v>
      </c>
      <c r="D510" s="416" t="s">
        <v>1469</v>
      </c>
      <c r="E510" s="379" t="s">
        <v>4005</v>
      </c>
      <c r="F510" s="379" t="s">
        <v>5267</v>
      </c>
      <c r="G510" s="376" t="s">
        <v>1375</v>
      </c>
      <c r="H510" s="376" t="s">
        <v>3041</v>
      </c>
      <c r="I510" s="417" t="s">
        <v>3960</v>
      </c>
      <c r="J510" s="377" t="s">
        <v>2718</v>
      </c>
      <c r="K510" s="378" t="s">
        <v>2719</v>
      </c>
      <c r="L510" s="401" t="s">
        <v>2113</v>
      </c>
      <c r="M510" s="397"/>
      <c r="N510" s="482">
        <v>27308.98</v>
      </c>
      <c r="O510" s="482">
        <v>45000</v>
      </c>
      <c r="P510" s="493">
        <v>27000</v>
      </c>
      <c r="Q510" s="482">
        <v>27000</v>
      </c>
      <c r="R510" s="482"/>
      <c r="S510" s="479"/>
      <c r="T510" s="199">
        <f t="shared" si="109"/>
        <v>-308.97999999999956</v>
      </c>
      <c r="U510" s="61">
        <f t="shared" si="110"/>
        <v>-1.1314227041800887E-2</v>
      </c>
      <c r="V510" s="199">
        <f t="shared" si="108"/>
        <v>-18000</v>
      </c>
      <c r="W510" s="61">
        <f t="shared" si="111"/>
        <v>-0.4</v>
      </c>
      <c r="X510" s="199">
        <f t="shared" si="112"/>
        <v>0</v>
      </c>
      <c r="Y510" s="61">
        <f t="shared" si="113"/>
        <v>0</v>
      </c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  <c r="AK510" s="55"/>
    </row>
    <row r="511" spans="1:37" ht="31.5">
      <c r="A511" s="398" t="s">
        <v>3053</v>
      </c>
      <c r="B511" s="415" t="s">
        <v>1478</v>
      </c>
      <c r="C511" s="416" t="s">
        <v>2483</v>
      </c>
      <c r="D511" s="416" t="s">
        <v>3022</v>
      </c>
      <c r="E511" s="379" t="s">
        <v>4006</v>
      </c>
      <c r="F511" s="379" t="s">
        <v>5268</v>
      </c>
      <c r="G511" s="376" t="s">
        <v>1377</v>
      </c>
      <c r="H511" s="376" t="s">
        <v>3043</v>
      </c>
      <c r="I511" s="417" t="s">
        <v>3962</v>
      </c>
      <c r="J511" s="377" t="s">
        <v>2718</v>
      </c>
      <c r="K511" s="378" t="s">
        <v>2719</v>
      </c>
      <c r="L511" s="401" t="s">
        <v>2113</v>
      </c>
      <c r="M511" s="397"/>
      <c r="N511" s="482">
        <v>1095.8900000000001</v>
      </c>
      <c r="O511" s="482">
        <v>1000</v>
      </c>
      <c r="P511" s="493">
        <v>1000</v>
      </c>
      <c r="Q511" s="482">
        <v>1000</v>
      </c>
      <c r="R511" s="482"/>
      <c r="S511" s="479"/>
      <c r="T511" s="199">
        <f t="shared" si="109"/>
        <v>-95.8900000000001</v>
      </c>
      <c r="U511" s="61">
        <f t="shared" si="110"/>
        <v>-8.7499657812371762E-2</v>
      </c>
      <c r="V511" s="199">
        <f t="shared" si="108"/>
        <v>0</v>
      </c>
      <c r="W511" s="61">
        <f t="shared" si="111"/>
        <v>0</v>
      </c>
      <c r="X511" s="199">
        <f t="shared" si="112"/>
        <v>0</v>
      </c>
      <c r="Y511" s="61">
        <f t="shared" si="113"/>
        <v>0</v>
      </c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  <c r="AK511" s="55"/>
    </row>
    <row r="512" spans="1:37" ht="31.5">
      <c r="A512" s="398" t="s">
        <v>1502</v>
      </c>
      <c r="B512" s="415" t="s">
        <v>1478</v>
      </c>
      <c r="C512" s="416" t="s">
        <v>2483</v>
      </c>
      <c r="D512" s="416" t="s">
        <v>1321</v>
      </c>
      <c r="E512" s="379" t="s">
        <v>4007</v>
      </c>
      <c r="F512" s="379" t="s">
        <v>4008</v>
      </c>
      <c r="G512" s="376" t="s">
        <v>1367</v>
      </c>
      <c r="H512" s="376" t="s">
        <v>3243</v>
      </c>
      <c r="I512" s="417" t="s">
        <v>3950</v>
      </c>
      <c r="J512" s="377" t="s">
        <v>200</v>
      </c>
      <c r="K512" s="378" t="s">
        <v>2717</v>
      </c>
      <c r="L512" s="401" t="s">
        <v>2113</v>
      </c>
      <c r="M512" s="397"/>
      <c r="N512" s="482">
        <v>0</v>
      </c>
      <c r="O512" s="482">
        <v>0</v>
      </c>
      <c r="P512" s="493">
        <v>0</v>
      </c>
      <c r="Q512" s="482">
        <v>0</v>
      </c>
      <c r="R512" s="482"/>
      <c r="S512" s="479"/>
      <c r="T512" s="199">
        <f t="shared" si="109"/>
        <v>0</v>
      </c>
      <c r="U512" s="61" t="str">
        <f t="shared" si="110"/>
        <v/>
      </c>
      <c r="V512" s="199">
        <f t="shared" si="108"/>
        <v>0</v>
      </c>
      <c r="W512" s="61" t="str">
        <f t="shared" si="111"/>
        <v/>
      </c>
      <c r="X512" s="199">
        <f t="shared" si="112"/>
        <v>0</v>
      </c>
      <c r="Y512" s="61" t="str">
        <f t="shared" si="113"/>
        <v/>
      </c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  <c r="AK512" s="55"/>
    </row>
    <row r="513" spans="1:37" ht="31.5">
      <c r="A513" s="398" t="s">
        <v>3054</v>
      </c>
      <c r="B513" s="415" t="s">
        <v>1478</v>
      </c>
      <c r="C513" s="416" t="s">
        <v>2483</v>
      </c>
      <c r="D513" s="416" t="s">
        <v>1289</v>
      </c>
      <c r="E513" s="379" t="s">
        <v>4009</v>
      </c>
      <c r="F513" s="379" t="s">
        <v>5269</v>
      </c>
      <c r="G513" s="376" t="s">
        <v>1369</v>
      </c>
      <c r="H513" s="376" t="s">
        <v>3245</v>
      </c>
      <c r="I513" s="417" t="s">
        <v>3953</v>
      </c>
      <c r="J513" s="377" t="s">
        <v>200</v>
      </c>
      <c r="K513" s="378" t="s">
        <v>2717</v>
      </c>
      <c r="L513" s="401" t="s">
        <v>2113</v>
      </c>
      <c r="M513" s="397"/>
      <c r="N513" s="482">
        <v>0</v>
      </c>
      <c r="O513" s="482">
        <v>0</v>
      </c>
      <c r="P513" s="493">
        <v>0</v>
      </c>
      <c r="Q513" s="482">
        <v>0</v>
      </c>
      <c r="R513" s="482"/>
      <c r="S513" s="479"/>
      <c r="T513" s="199">
        <f t="shared" si="109"/>
        <v>0</v>
      </c>
      <c r="U513" s="61" t="str">
        <f t="shared" si="110"/>
        <v/>
      </c>
      <c r="V513" s="199">
        <f t="shared" si="108"/>
        <v>0</v>
      </c>
      <c r="W513" s="61" t="str">
        <f t="shared" si="111"/>
        <v/>
      </c>
      <c r="X513" s="199">
        <f t="shared" si="112"/>
        <v>0</v>
      </c>
      <c r="Y513" s="61" t="str">
        <f t="shared" si="113"/>
        <v/>
      </c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  <c r="AK513" s="55"/>
    </row>
    <row r="514" spans="1:37" ht="31.5">
      <c r="A514" s="398" t="s">
        <v>1503</v>
      </c>
      <c r="B514" s="415" t="s">
        <v>1478</v>
      </c>
      <c r="C514" s="416" t="s">
        <v>2483</v>
      </c>
      <c r="D514" s="416" t="s">
        <v>1472</v>
      </c>
      <c r="E514" s="379" t="s">
        <v>4010</v>
      </c>
      <c r="F514" s="379" t="s">
        <v>4011</v>
      </c>
      <c r="G514" s="376" t="s">
        <v>1375</v>
      </c>
      <c r="H514" s="376" t="s">
        <v>3041</v>
      </c>
      <c r="I514" s="417" t="s">
        <v>3960</v>
      </c>
      <c r="J514" s="377" t="s">
        <v>2718</v>
      </c>
      <c r="K514" s="378" t="s">
        <v>2719</v>
      </c>
      <c r="L514" s="401" t="s">
        <v>2113</v>
      </c>
      <c r="M514" s="397"/>
      <c r="N514" s="482">
        <v>20000</v>
      </c>
      <c r="O514" s="482">
        <v>0</v>
      </c>
      <c r="P514" s="493">
        <v>20000</v>
      </c>
      <c r="Q514" s="482">
        <v>20000</v>
      </c>
      <c r="R514" s="482"/>
      <c r="S514" s="479"/>
      <c r="T514" s="199">
        <f t="shared" si="109"/>
        <v>0</v>
      </c>
      <c r="U514" s="61">
        <f t="shared" si="110"/>
        <v>0</v>
      </c>
      <c r="V514" s="199">
        <f t="shared" si="108"/>
        <v>20000</v>
      </c>
      <c r="W514" s="61" t="str">
        <f t="shared" si="111"/>
        <v/>
      </c>
      <c r="X514" s="199">
        <f t="shared" si="112"/>
        <v>0</v>
      </c>
      <c r="Y514" s="61">
        <f t="shared" si="113"/>
        <v>0</v>
      </c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  <c r="AK514" s="55"/>
    </row>
    <row r="515" spans="1:37" ht="31.5">
      <c r="A515" s="398" t="s">
        <v>3055</v>
      </c>
      <c r="B515" s="415" t="s">
        <v>1478</v>
      </c>
      <c r="C515" s="416" t="s">
        <v>2483</v>
      </c>
      <c r="D515" s="416" t="s">
        <v>2978</v>
      </c>
      <c r="E515" s="379" t="s">
        <v>4012</v>
      </c>
      <c r="F515" s="379" t="s">
        <v>4013</v>
      </c>
      <c r="G515" s="376" t="s">
        <v>1377</v>
      </c>
      <c r="H515" s="376" t="s">
        <v>3043</v>
      </c>
      <c r="I515" s="417" t="s">
        <v>3962</v>
      </c>
      <c r="J515" s="377" t="s">
        <v>2718</v>
      </c>
      <c r="K515" s="378" t="s">
        <v>2719</v>
      </c>
      <c r="L515" s="401" t="s">
        <v>2113</v>
      </c>
      <c r="M515" s="397"/>
      <c r="N515" s="482">
        <v>0</v>
      </c>
      <c r="O515" s="482">
        <v>0</v>
      </c>
      <c r="P515" s="493">
        <v>0</v>
      </c>
      <c r="Q515" s="482">
        <v>0</v>
      </c>
      <c r="R515" s="482"/>
      <c r="S515" s="479"/>
      <c r="T515" s="199">
        <f t="shared" si="109"/>
        <v>0</v>
      </c>
      <c r="U515" s="61" t="str">
        <f t="shared" si="110"/>
        <v/>
      </c>
      <c r="V515" s="199">
        <f t="shared" si="108"/>
        <v>0</v>
      </c>
      <c r="W515" s="61" t="str">
        <f t="shared" si="111"/>
        <v/>
      </c>
      <c r="X515" s="199">
        <f t="shared" si="112"/>
        <v>0</v>
      </c>
      <c r="Y515" s="61" t="str">
        <f t="shared" si="113"/>
        <v/>
      </c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  <c r="AK515" s="55"/>
    </row>
    <row r="516" spans="1:37" ht="31.5">
      <c r="A516" s="398" t="s">
        <v>1504</v>
      </c>
      <c r="B516" s="415" t="s">
        <v>1478</v>
      </c>
      <c r="C516" s="416" t="s">
        <v>2483</v>
      </c>
      <c r="D516" s="416" t="s">
        <v>2156</v>
      </c>
      <c r="E516" s="379" t="s">
        <v>4014</v>
      </c>
      <c r="F516" s="379" t="s">
        <v>4015</v>
      </c>
      <c r="G516" s="376" t="s">
        <v>4673</v>
      </c>
      <c r="H516" s="376" t="s">
        <v>4785</v>
      </c>
      <c r="I516" s="417" t="s">
        <v>4786</v>
      </c>
      <c r="J516" s="377" t="s">
        <v>2739</v>
      </c>
      <c r="K516" s="380" t="s">
        <v>2579</v>
      </c>
      <c r="L516" s="439" t="s">
        <v>199</v>
      </c>
      <c r="M516" s="397"/>
      <c r="N516" s="482">
        <v>5597.02</v>
      </c>
      <c r="O516" s="482">
        <v>16000</v>
      </c>
      <c r="P516" s="493">
        <v>7000</v>
      </c>
      <c r="Q516" s="482">
        <v>7000</v>
      </c>
      <c r="R516" s="482"/>
      <c r="S516" s="479"/>
      <c r="T516" s="199">
        <f t="shared" si="109"/>
        <v>1402.9799999999996</v>
      </c>
      <c r="U516" s="61">
        <f t="shared" si="110"/>
        <v>0.25066553272991687</v>
      </c>
      <c r="V516" s="199">
        <f t="shared" si="108"/>
        <v>-9000</v>
      </c>
      <c r="W516" s="61">
        <f t="shared" si="111"/>
        <v>-0.5625</v>
      </c>
      <c r="X516" s="199">
        <f t="shared" si="112"/>
        <v>0</v>
      </c>
      <c r="Y516" s="61">
        <f t="shared" si="113"/>
        <v>0</v>
      </c>
      <c r="AA516" s="55"/>
      <c r="AB516" s="55"/>
      <c r="AC516" s="55"/>
      <c r="AD516" s="55"/>
      <c r="AE516" s="55"/>
      <c r="AF516" s="55"/>
      <c r="AG516" s="55"/>
      <c r="AH516" s="55"/>
      <c r="AI516" s="55"/>
      <c r="AJ516" s="55"/>
      <c r="AK516" s="55"/>
    </row>
    <row r="517" spans="1:37" ht="31.5">
      <c r="A517" s="398" t="s">
        <v>3056</v>
      </c>
      <c r="B517" s="415" t="s">
        <v>1478</v>
      </c>
      <c r="C517" s="416" t="s">
        <v>2483</v>
      </c>
      <c r="D517" s="416" t="s">
        <v>2486</v>
      </c>
      <c r="E517" s="379" t="s">
        <v>4016</v>
      </c>
      <c r="F517" s="379" t="s">
        <v>4017</v>
      </c>
      <c r="G517" s="376" t="s">
        <v>4673</v>
      </c>
      <c r="H517" s="376" t="s">
        <v>4785</v>
      </c>
      <c r="I517" s="417" t="s">
        <v>4786</v>
      </c>
      <c r="J517" s="377" t="s">
        <v>2739</v>
      </c>
      <c r="K517" s="380" t="s">
        <v>2579</v>
      </c>
      <c r="L517" s="439" t="s">
        <v>199</v>
      </c>
      <c r="M517" s="397"/>
      <c r="N517" s="482">
        <v>0</v>
      </c>
      <c r="O517" s="482">
        <v>0</v>
      </c>
      <c r="P517" s="493">
        <v>0</v>
      </c>
      <c r="Q517" s="482">
        <v>0</v>
      </c>
      <c r="R517" s="482"/>
      <c r="S517" s="479"/>
      <c r="T517" s="199">
        <f t="shared" si="109"/>
        <v>0</v>
      </c>
      <c r="U517" s="61" t="str">
        <f t="shared" si="110"/>
        <v/>
      </c>
      <c r="V517" s="199">
        <f t="shared" si="108"/>
        <v>0</v>
      </c>
      <c r="W517" s="61" t="str">
        <f t="shared" si="111"/>
        <v/>
      </c>
      <c r="X517" s="199">
        <f t="shared" si="112"/>
        <v>0</v>
      </c>
      <c r="Y517" s="61" t="str">
        <f t="shared" si="113"/>
        <v/>
      </c>
      <c r="AA517" s="55"/>
      <c r="AB517" s="55"/>
      <c r="AC517" s="55"/>
      <c r="AD517" s="55"/>
      <c r="AE517" s="55"/>
      <c r="AF517" s="55"/>
      <c r="AG517" s="55"/>
      <c r="AH517" s="55"/>
      <c r="AI517" s="55"/>
      <c r="AJ517" s="55"/>
      <c r="AK517" s="55"/>
    </row>
    <row r="518" spans="1:37" ht="31.5">
      <c r="A518" s="398" t="s">
        <v>1505</v>
      </c>
      <c r="B518" s="415" t="s">
        <v>1478</v>
      </c>
      <c r="C518" s="416" t="s">
        <v>2483</v>
      </c>
      <c r="D518" s="416" t="s">
        <v>80</v>
      </c>
      <c r="E518" s="379" t="s">
        <v>4018</v>
      </c>
      <c r="F518" s="379" t="s">
        <v>5270</v>
      </c>
      <c r="G518" s="376" t="s">
        <v>4673</v>
      </c>
      <c r="H518" s="376" t="s">
        <v>4785</v>
      </c>
      <c r="I518" s="417" t="s">
        <v>4786</v>
      </c>
      <c r="J518" s="377" t="s">
        <v>2739</v>
      </c>
      <c r="K518" s="380" t="s">
        <v>2579</v>
      </c>
      <c r="L518" s="439" t="s">
        <v>199</v>
      </c>
      <c r="M518" s="397"/>
      <c r="N518" s="482">
        <v>5865.67</v>
      </c>
      <c r="O518" s="482">
        <v>12000</v>
      </c>
      <c r="P518" s="493">
        <v>8000</v>
      </c>
      <c r="Q518" s="482">
        <v>8000</v>
      </c>
      <c r="R518" s="482"/>
      <c r="S518" s="479"/>
      <c r="T518" s="199">
        <f t="shared" si="109"/>
        <v>2134.33</v>
      </c>
      <c r="U518" s="61">
        <f t="shared" si="110"/>
        <v>0.36386806622261392</v>
      </c>
      <c r="V518" s="199">
        <f t="shared" si="108"/>
        <v>-4000</v>
      </c>
      <c r="W518" s="61">
        <f t="shared" si="111"/>
        <v>-0.33333333333333331</v>
      </c>
      <c r="X518" s="199">
        <f t="shared" si="112"/>
        <v>0</v>
      </c>
      <c r="Y518" s="61">
        <f t="shared" si="113"/>
        <v>0</v>
      </c>
      <c r="AA518" s="55"/>
      <c r="AB518" s="55"/>
      <c r="AC518" s="55"/>
      <c r="AD518" s="55"/>
      <c r="AE518" s="55"/>
      <c r="AF518" s="55"/>
      <c r="AG518" s="55"/>
      <c r="AH518" s="55"/>
      <c r="AI518" s="55"/>
      <c r="AJ518" s="55"/>
      <c r="AK518" s="55"/>
    </row>
    <row r="519" spans="1:37" ht="31.5">
      <c r="A519" s="398" t="s">
        <v>3057</v>
      </c>
      <c r="B519" s="415" t="s">
        <v>1478</v>
      </c>
      <c r="C519" s="416" t="s">
        <v>2483</v>
      </c>
      <c r="D519" s="416" t="s">
        <v>3237</v>
      </c>
      <c r="E519" s="379" t="s">
        <v>4019</v>
      </c>
      <c r="F519" s="379" t="s">
        <v>5271</v>
      </c>
      <c r="G519" s="376" t="s">
        <v>4673</v>
      </c>
      <c r="H519" s="376" t="s">
        <v>4785</v>
      </c>
      <c r="I519" s="417" t="s">
        <v>4786</v>
      </c>
      <c r="J519" s="377" t="s">
        <v>2739</v>
      </c>
      <c r="K519" s="380" t="s">
        <v>2579</v>
      </c>
      <c r="L519" s="439" t="s">
        <v>199</v>
      </c>
      <c r="M519" s="397"/>
      <c r="N519" s="482">
        <v>342.59</v>
      </c>
      <c r="O519" s="482">
        <v>0</v>
      </c>
      <c r="P519" s="493">
        <v>0</v>
      </c>
      <c r="Q519" s="482">
        <v>0</v>
      </c>
      <c r="R519" s="482"/>
      <c r="S519" s="479"/>
      <c r="T519" s="199">
        <f t="shared" si="109"/>
        <v>-342.59</v>
      </c>
      <c r="U519" s="61">
        <f t="shared" si="110"/>
        <v>-1</v>
      </c>
      <c r="V519" s="199">
        <f t="shared" si="108"/>
        <v>0</v>
      </c>
      <c r="W519" s="61" t="str">
        <f t="shared" si="111"/>
        <v/>
      </c>
      <c r="X519" s="199">
        <f t="shared" si="112"/>
        <v>0</v>
      </c>
      <c r="Y519" s="61" t="str">
        <f t="shared" si="113"/>
        <v/>
      </c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  <c r="AK519" s="55"/>
    </row>
    <row r="520" spans="1:37" ht="21">
      <c r="A520" s="402" t="s">
        <v>2157</v>
      </c>
      <c r="B520" s="403" t="s">
        <v>2158</v>
      </c>
      <c r="C520" s="404" t="s">
        <v>3010</v>
      </c>
      <c r="D520" s="404" t="s">
        <v>3011</v>
      </c>
      <c r="E520" s="370" t="s">
        <v>2160</v>
      </c>
      <c r="F520" s="370" t="s">
        <v>2159</v>
      </c>
      <c r="G520" s="371"/>
      <c r="H520" s="371"/>
      <c r="I520" s="405"/>
      <c r="J520" s="372"/>
      <c r="K520" s="373"/>
      <c r="L520" s="406"/>
      <c r="M520" s="397"/>
      <c r="N520" s="483">
        <v>0</v>
      </c>
      <c r="O520" s="483">
        <v>0</v>
      </c>
      <c r="P520" s="494">
        <v>0</v>
      </c>
      <c r="Q520" s="483">
        <v>0</v>
      </c>
      <c r="R520" s="483"/>
      <c r="S520" s="478"/>
      <c r="T520" s="199">
        <f t="shared" si="109"/>
        <v>0</v>
      </c>
      <c r="U520" s="61" t="str">
        <f t="shared" si="110"/>
        <v/>
      </c>
      <c r="V520" s="199">
        <f t="shared" ref="V520:V583" si="114">IF(O520="","",Q520-O520)</f>
        <v>0</v>
      </c>
      <c r="W520" s="61" t="str">
        <f t="shared" si="111"/>
        <v/>
      </c>
      <c r="X520" s="199">
        <f t="shared" si="112"/>
        <v>0</v>
      </c>
      <c r="Y520" s="61" t="str">
        <f t="shared" si="113"/>
        <v/>
      </c>
      <c r="AA520" s="55"/>
      <c r="AB520" s="55"/>
      <c r="AC520" s="55"/>
      <c r="AD520" s="55"/>
      <c r="AE520" s="55"/>
      <c r="AF520" s="55"/>
      <c r="AG520" s="55"/>
      <c r="AH520" s="55"/>
      <c r="AI520" s="55"/>
      <c r="AJ520" s="55"/>
      <c r="AK520" s="55"/>
    </row>
    <row r="521" spans="1:37" ht="21">
      <c r="A521" s="407" t="s">
        <v>2161</v>
      </c>
      <c r="B521" s="408" t="s">
        <v>2158</v>
      </c>
      <c r="C521" s="409" t="s">
        <v>3012</v>
      </c>
      <c r="D521" s="409" t="s">
        <v>3011</v>
      </c>
      <c r="E521" s="375" t="s">
        <v>2163</v>
      </c>
      <c r="F521" s="375" t="s">
        <v>2162</v>
      </c>
      <c r="G521" s="376"/>
      <c r="H521" s="376"/>
      <c r="I521" s="417"/>
      <c r="J521" s="377"/>
      <c r="K521" s="378"/>
      <c r="L521" s="397"/>
      <c r="M521" s="397"/>
      <c r="N521" s="482">
        <v>0</v>
      </c>
      <c r="O521" s="482">
        <v>0</v>
      </c>
      <c r="P521" s="493">
        <v>0</v>
      </c>
      <c r="Q521" s="482">
        <v>0</v>
      </c>
      <c r="R521" s="482"/>
      <c r="S521" s="479"/>
      <c r="T521" s="199">
        <f t="shared" si="109"/>
        <v>0</v>
      </c>
      <c r="U521" s="61" t="str">
        <f t="shared" si="110"/>
        <v/>
      </c>
      <c r="V521" s="199">
        <f t="shared" si="114"/>
        <v>0</v>
      </c>
      <c r="W521" s="61" t="str">
        <f t="shared" si="111"/>
        <v/>
      </c>
      <c r="X521" s="199">
        <f t="shared" si="112"/>
        <v>0</v>
      </c>
      <c r="Y521" s="61" t="str">
        <f t="shared" si="113"/>
        <v/>
      </c>
      <c r="AA521" s="55"/>
      <c r="AB521" s="55"/>
      <c r="AC521" s="55"/>
      <c r="AD521" s="55"/>
      <c r="AE521" s="55"/>
      <c r="AF521" s="55"/>
      <c r="AG521" s="55"/>
      <c r="AH521" s="55"/>
      <c r="AI521" s="55"/>
      <c r="AJ521" s="55"/>
      <c r="AK521" s="55"/>
    </row>
    <row r="522" spans="1:37" ht="21">
      <c r="A522" s="398" t="s">
        <v>2164</v>
      </c>
      <c r="B522" s="415" t="s">
        <v>2158</v>
      </c>
      <c r="C522" s="416" t="s">
        <v>3012</v>
      </c>
      <c r="D522" s="416" t="s">
        <v>3009</v>
      </c>
      <c r="E522" s="379" t="s">
        <v>4020</v>
      </c>
      <c r="F522" s="379" t="s">
        <v>4021</v>
      </c>
      <c r="G522" s="376" t="s">
        <v>1385</v>
      </c>
      <c r="H522" s="376" t="s">
        <v>3058</v>
      </c>
      <c r="I522" s="417" t="s">
        <v>4022</v>
      </c>
      <c r="J522" s="377" t="s">
        <v>200</v>
      </c>
      <c r="K522" s="378" t="s">
        <v>2717</v>
      </c>
      <c r="L522" s="401" t="s">
        <v>2113</v>
      </c>
      <c r="M522" s="397"/>
      <c r="N522" s="482">
        <v>360154.98</v>
      </c>
      <c r="O522" s="482">
        <v>965000</v>
      </c>
      <c r="P522" s="493">
        <v>359000</v>
      </c>
      <c r="Q522" s="482">
        <v>365000</v>
      </c>
      <c r="R522" s="482"/>
      <c r="S522" s="479"/>
      <c r="T522" s="199">
        <f t="shared" si="109"/>
        <v>4845.0200000000186</v>
      </c>
      <c r="U522" s="61">
        <f t="shared" si="110"/>
        <v>1.3452597545645541E-2</v>
      </c>
      <c r="V522" s="199">
        <f t="shared" si="114"/>
        <v>-600000</v>
      </c>
      <c r="W522" s="61">
        <f t="shared" si="111"/>
        <v>-0.62176165803108807</v>
      </c>
      <c r="X522" s="199">
        <f t="shared" si="112"/>
        <v>6000</v>
      </c>
      <c r="Y522" s="61">
        <f t="shared" si="113"/>
        <v>1.6713091922005572E-2</v>
      </c>
      <c r="AA522" s="55"/>
      <c r="AB522" s="55"/>
      <c r="AC522" s="55"/>
      <c r="AD522" s="55"/>
      <c r="AE522" s="55"/>
      <c r="AF522" s="55"/>
      <c r="AG522" s="55"/>
      <c r="AH522" s="55"/>
      <c r="AI522" s="55"/>
      <c r="AJ522" s="55"/>
      <c r="AK522" s="55"/>
    </row>
    <row r="523" spans="1:37" ht="21">
      <c r="A523" s="398" t="s">
        <v>3059</v>
      </c>
      <c r="B523" s="415" t="s">
        <v>2158</v>
      </c>
      <c r="C523" s="416" t="s">
        <v>3012</v>
      </c>
      <c r="D523" s="416" t="s">
        <v>2674</v>
      </c>
      <c r="E523" s="379" t="s">
        <v>4023</v>
      </c>
      <c r="F523" s="379" t="s">
        <v>4024</v>
      </c>
      <c r="G523" s="376" t="s">
        <v>1387</v>
      </c>
      <c r="H523" s="376" t="s">
        <v>3060</v>
      </c>
      <c r="I523" s="417" t="s">
        <v>4025</v>
      </c>
      <c r="J523" s="377" t="s">
        <v>200</v>
      </c>
      <c r="K523" s="378" t="s">
        <v>2717</v>
      </c>
      <c r="L523" s="401" t="s">
        <v>2113</v>
      </c>
      <c r="M523" s="397"/>
      <c r="N523" s="482">
        <v>0</v>
      </c>
      <c r="O523" s="482">
        <v>0</v>
      </c>
      <c r="P523" s="493">
        <v>0</v>
      </c>
      <c r="Q523" s="482">
        <v>0</v>
      </c>
      <c r="R523" s="482"/>
      <c r="S523" s="479"/>
      <c r="T523" s="199">
        <f t="shared" si="109"/>
        <v>0</v>
      </c>
      <c r="U523" s="61" t="str">
        <f t="shared" si="110"/>
        <v/>
      </c>
      <c r="V523" s="199">
        <f t="shared" si="114"/>
        <v>0</v>
      </c>
      <c r="W523" s="61" t="str">
        <f t="shared" si="111"/>
        <v/>
      </c>
      <c r="X523" s="199">
        <f t="shared" si="112"/>
        <v>0</v>
      </c>
      <c r="Y523" s="61" t="str">
        <f t="shared" si="113"/>
        <v/>
      </c>
      <c r="AA523" s="55"/>
      <c r="AB523" s="55"/>
      <c r="AC523" s="55"/>
      <c r="AD523" s="55"/>
      <c r="AE523" s="55"/>
      <c r="AF523" s="55"/>
      <c r="AG523" s="55"/>
      <c r="AH523" s="55"/>
      <c r="AI523" s="55"/>
      <c r="AJ523" s="55"/>
      <c r="AK523" s="55"/>
    </row>
    <row r="524" spans="1:37" ht="31.5">
      <c r="A524" s="398" t="s">
        <v>2165</v>
      </c>
      <c r="B524" s="415" t="s">
        <v>2158</v>
      </c>
      <c r="C524" s="416" t="s">
        <v>3012</v>
      </c>
      <c r="D524" s="416" t="s">
        <v>3019</v>
      </c>
      <c r="E524" s="379" t="s">
        <v>4026</v>
      </c>
      <c r="F524" s="379" t="s">
        <v>4027</v>
      </c>
      <c r="G524" s="376" t="s">
        <v>1385</v>
      </c>
      <c r="H524" s="376" t="s">
        <v>3058</v>
      </c>
      <c r="I524" s="417" t="s">
        <v>4022</v>
      </c>
      <c r="J524" s="377" t="s">
        <v>200</v>
      </c>
      <c r="K524" s="378" t="s">
        <v>2717</v>
      </c>
      <c r="L524" s="401" t="s">
        <v>2113</v>
      </c>
      <c r="M524" s="397"/>
      <c r="N524" s="482">
        <v>0</v>
      </c>
      <c r="O524" s="482">
        <v>0</v>
      </c>
      <c r="P524" s="493">
        <v>0</v>
      </c>
      <c r="Q524" s="482">
        <v>0</v>
      </c>
      <c r="R524" s="482"/>
      <c r="S524" s="479"/>
      <c r="T524" s="199">
        <f t="shared" si="109"/>
        <v>0</v>
      </c>
      <c r="U524" s="61" t="str">
        <f t="shared" si="110"/>
        <v/>
      </c>
      <c r="V524" s="199">
        <f t="shared" si="114"/>
        <v>0</v>
      </c>
      <c r="W524" s="61" t="str">
        <f t="shared" si="111"/>
        <v/>
      </c>
      <c r="X524" s="199">
        <f t="shared" si="112"/>
        <v>0</v>
      </c>
      <c r="Y524" s="61" t="str">
        <f t="shared" si="113"/>
        <v/>
      </c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  <c r="AK524" s="55"/>
    </row>
    <row r="525" spans="1:37" ht="31.5">
      <c r="A525" s="398" t="s">
        <v>3061</v>
      </c>
      <c r="B525" s="415" t="s">
        <v>2158</v>
      </c>
      <c r="C525" s="416" t="s">
        <v>3012</v>
      </c>
      <c r="D525" s="416" t="s">
        <v>1314</v>
      </c>
      <c r="E525" s="379" t="s">
        <v>4028</v>
      </c>
      <c r="F525" s="379" t="s">
        <v>4029</v>
      </c>
      <c r="G525" s="376" t="s">
        <v>1387</v>
      </c>
      <c r="H525" s="376" t="s">
        <v>3060</v>
      </c>
      <c r="I525" s="417" t="s">
        <v>4025</v>
      </c>
      <c r="J525" s="377" t="s">
        <v>200</v>
      </c>
      <c r="K525" s="378" t="s">
        <v>2717</v>
      </c>
      <c r="L525" s="401" t="s">
        <v>2113</v>
      </c>
      <c r="M525" s="397"/>
      <c r="N525" s="482">
        <v>0</v>
      </c>
      <c r="O525" s="482">
        <v>0</v>
      </c>
      <c r="P525" s="493">
        <v>0</v>
      </c>
      <c r="Q525" s="482">
        <v>0</v>
      </c>
      <c r="R525" s="482"/>
      <c r="S525" s="479"/>
      <c r="T525" s="199">
        <f t="shared" si="109"/>
        <v>0</v>
      </c>
      <c r="U525" s="61" t="str">
        <f t="shared" si="110"/>
        <v/>
      </c>
      <c r="V525" s="199">
        <f t="shared" si="114"/>
        <v>0</v>
      </c>
      <c r="W525" s="61" t="str">
        <f t="shared" si="111"/>
        <v/>
      </c>
      <c r="X525" s="199">
        <f t="shared" si="112"/>
        <v>0</v>
      </c>
      <c r="Y525" s="61" t="str">
        <f t="shared" si="113"/>
        <v/>
      </c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  <c r="AK525" s="55"/>
    </row>
    <row r="526" spans="1:37" ht="21">
      <c r="A526" s="398" t="s">
        <v>2166</v>
      </c>
      <c r="B526" s="415" t="s">
        <v>2158</v>
      </c>
      <c r="C526" s="416" t="s">
        <v>3012</v>
      </c>
      <c r="D526" s="416" t="s">
        <v>2485</v>
      </c>
      <c r="E526" s="379" t="s">
        <v>4030</v>
      </c>
      <c r="F526" s="379" t="s">
        <v>5272</v>
      </c>
      <c r="G526" s="376" t="s">
        <v>1080</v>
      </c>
      <c r="H526" s="376" t="s">
        <v>3062</v>
      </c>
      <c r="I526" s="417" t="s">
        <v>4031</v>
      </c>
      <c r="J526" s="377" t="s">
        <v>2718</v>
      </c>
      <c r="K526" s="378" t="s">
        <v>2719</v>
      </c>
      <c r="L526" s="401" t="s">
        <v>2113</v>
      </c>
      <c r="M526" s="397"/>
      <c r="N526" s="482">
        <v>53859468.170000002</v>
      </c>
      <c r="O526" s="482">
        <v>54194000</v>
      </c>
      <c r="P526" s="493">
        <v>54523000</v>
      </c>
      <c r="Q526" s="482">
        <v>54926000</v>
      </c>
      <c r="R526" s="482"/>
      <c r="S526" s="479"/>
      <c r="T526" s="199">
        <f t="shared" si="109"/>
        <v>1066531.8299999982</v>
      </c>
      <c r="U526" s="61">
        <f t="shared" si="110"/>
        <v>1.9802123307895228E-2</v>
      </c>
      <c r="V526" s="199">
        <f t="shared" si="114"/>
        <v>732000</v>
      </c>
      <c r="W526" s="61">
        <f t="shared" si="111"/>
        <v>1.3507030298557036E-2</v>
      </c>
      <c r="X526" s="199">
        <f t="shared" si="112"/>
        <v>403000</v>
      </c>
      <c r="Y526" s="61">
        <f t="shared" si="113"/>
        <v>7.3913761165012928E-3</v>
      </c>
      <c r="AA526" s="55"/>
      <c r="AB526" s="55"/>
      <c r="AC526" s="55"/>
      <c r="AD526" s="55"/>
      <c r="AE526" s="55"/>
      <c r="AF526" s="55"/>
      <c r="AG526" s="55"/>
      <c r="AH526" s="55"/>
      <c r="AI526" s="55"/>
      <c r="AJ526" s="55"/>
      <c r="AK526" s="55"/>
    </row>
    <row r="527" spans="1:37" ht="21">
      <c r="A527" s="398" t="s">
        <v>3063</v>
      </c>
      <c r="B527" s="415" t="s">
        <v>2158</v>
      </c>
      <c r="C527" s="416" t="s">
        <v>3012</v>
      </c>
      <c r="D527" s="416" t="s">
        <v>2675</v>
      </c>
      <c r="E527" s="379" t="s">
        <v>4032</v>
      </c>
      <c r="F527" s="379" t="s">
        <v>5273</v>
      </c>
      <c r="G527" s="376" t="s">
        <v>1082</v>
      </c>
      <c r="H527" s="376" t="s">
        <v>3064</v>
      </c>
      <c r="I527" s="417" t="s">
        <v>4033</v>
      </c>
      <c r="J527" s="377" t="s">
        <v>2718</v>
      </c>
      <c r="K527" s="378" t="s">
        <v>2719</v>
      </c>
      <c r="L527" s="401" t="s">
        <v>2113</v>
      </c>
      <c r="M527" s="397"/>
      <c r="N527" s="482">
        <v>3040013.4</v>
      </c>
      <c r="O527" s="482">
        <v>2905000</v>
      </c>
      <c r="P527" s="493">
        <v>4470000</v>
      </c>
      <c r="Q527" s="482">
        <v>3263000</v>
      </c>
      <c r="R527" s="482"/>
      <c r="S527" s="479"/>
      <c r="T527" s="199">
        <f t="shared" si="109"/>
        <v>222986.60000000009</v>
      </c>
      <c r="U527" s="61">
        <f t="shared" si="110"/>
        <v>7.3350531941734243E-2</v>
      </c>
      <c r="V527" s="199">
        <f t="shared" si="114"/>
        <v>358000</v>
      </c>
      <c r="W527" s="61">
        <f t="shared" si="111"/>
        <v>0.12323580034423408</v>
      </c>
      <c r="X527" s="199">
        <f t="shared" si="112"/>
        <v>-1207000</v>
      </c>
      <c r="Y527" s="61">
        <f t="shared" si="113"/>
        <v>-0.27002237136465324</v>
      </c>
      <c r="AA527" s="55"/>
      <c r="AB527" s="55"/>
      <c r="AC527" s="55"/>
      <c r="AD527" s="55"/>
      <c r="AE527" s="55"/>
      <c r="AF527" s="55"/>
      <c r="AG527" s="55"/>
      <c r="AH527" s="55"/>
      <c r="AI527" s="55"/>
      <c r="AJ527" s="55"/>
      <c r="AK527" s="55"/>
    </row>
    <row r="528" spans="1:37" ht="31.5">
      <c r="A528" s="398" t="s">
        <v>2167</v>
      </c>
      <c r="B528" s="415" t="s">
        <v>2158</v>
      </c>
      <c r="C528" s="416" t="s">
        <v>3012</v>
      </c>
      <c r="D528" s="416" t="s">
        <v>1321</v>
      </c>
      <c r="E528" s="379" t="s">
        <v>4034</v>
      </c>
      <c r="F528" s="379" t="s">
        <v>5274</v>
      </c>
      <c r="G528" s="376" t="s">
        <v>1080</v>
      </c>
      <c r="H528" s="376" t="s">
        <v>3062</v>
      </c>
      <c r="I528" s="417" t="s">
        <v>4031</v>
      </c>
      <c r="J528" s="377" t="s">
        <v>2718</v>
      </c>
      <c r="K528" s="378" t="s">
        <v>2719</v>
      </c>
      <c r="L528" s="401" t="s">
        <v>2113</v>
      </c>
      <c r="M528" s="397"/>
      <c r="N528" s="482">
        <v>7623.51</v>
      </c>
      <c r="O528" s="482">
        <v>9000</v>
      </c>
      <c r="P528" s="493">
        <v>0</v>
      </c>
      <c r="Q528" s="482">
        <v>0</v>
      </c>
      <c r="R528" s="482"/>
      <c r="S528" s="479"/>
      <c r="T528" s="199">
        <f t="shared" si="109"/>
        <v>-7623.51</v>
      </c>
      <c r="U528" s="61">
        <f t="shared" si="110"/>
        <v>-1</v>
      </c>
      <c r="V528" s="199">
        <f t="shared" si="114"/>
        <v>-9000</v>
      </c>
      <c r="W528" s="61">
        <f t="shared" si="111"/>
        <v>-1</v>
      </c>
      <c r="X528" s="199">
        <f t="shared" si="112"/>
        <v>0</v>
      </c>
      <c r="Y528" s="61" t="str">
        <f t="shared" si="113"/>
        <v/>
      </c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  <c r="AK528" s="55"/>
    </row>
    <row r="529" spans="1:37" ht="31.5">
      <c r="A529" s="398" t="s">
        <v>3065</v>
      </c>
      <c r="B529" s="415" t="s">
        <v>2158</v>
      </c>
      <c r="C529" s="416" t="s">
        <v>3012</v>
      </c>
      <c r="D529" s="416" t="s">
        <v>1289</v>
      </c>
      <c r="E529" s="379" t="s">
        <v>4035</v>
      </c>
      <c r="F529" s="379" t="s">
        <v>5275</v>
      </c>
      <c r="G529" s="376" t="s">
        <v>1082</v>
      </c>
      <c r="H529" s="376" t="s">
        <v>3064</v>
      </c>
      <c r="I529" s="417" t="s">
        <v>4033</v>
      </c>
      <c r="J529" s="377" t="s">
        <v>2718</v>
      </c>
      <c r="K529" s="378" t="s">
        <v>2719</v>
      </c>
      <c r="L529" s="401" t="s">
        <v>2113</v>
      </c>
      <c r="M529" s="397"/>
      <c r="N529" s="482">
        <v>0</v>
      </c>
      <c r="O529" s="482">
        <v>0</v>
      </c>
      <c r="P529" s="493">
        <v>0</v>
      </c>
      <c r="Q529" s="482">
        <v>0</v>
      </c>
      <c r="R529" s="482"/>
      <c r="S529" s="479"/>
      <c r="T529" s="199">
        <f t="shared" si="109"/>
        <v>0</v>
      </c>
      <c r="U529" s="61" t="str">
        <f t="shared" si="110"/>
        <v/>
      </c>
      <c r="V529" s="199">
        <f t="shared" si="114"/>
        <v>0</v>
      </c>
      <c r="W529" s="61" t="str">
        <f t="shared" si="111"/>
        <v/>
      </c>
      <c r="X529" s="199">
        <f t="shared" si="112"/>
        <v>0</v>
      </c>
      <c r="Y529" s="61" t="str">
        <f t="shared" si="113"/>
        <v/>
      </c>
      <c r="AA529" s="55"/>
      <c r="AB529" s="55"/>
      <c r="AC529" s="55"/>
      <c r="AD529" s="55"/>
      <c r="AE529" s="55"/>
      <c r="AF529" s="55"/>
      <c r="AG529" s="55"/>
      <c r="AH529" s="55"/>
      <c r="AI529" s="55"/>
      <c r="AJ529" s="55"/>
      <c r="AK529" s="55"/>
    </row>
    <row r="530" spans="1:37" ht="21">
      <c r="A530" s="407" t="s">
        <v>2168</v>
      </c>
      <c r="B530" s="408" t="s">
        <v>2158</v>
      </c>
      <c r="C530" s="409" t="s">
        <v>3013</v>
      </c>
      <c r="D530" s="409" t="s">
        <v>3011</v>
      </c>
      <c r="E530" s="375" t="s">
        <v>2170</v>
      </c>
      <c r="F530" s="375" t="s">
        <v>2169</v>
      </c>
      <c r="G530" s="376"/>
      <c r="H530" s="376"/>
      <c r="I530" s="417"/>
      <c r="J530" s="377"/>
      <c r="K530" s="378"/>
      <c r="L530" s="397"/>
      <c r="M530" s="397"/>
      <c r="N530" s="482">
        <v>0</v>
      </c>
      <c r="O530" s="482">
        <v>0</v>
      </c>
      <c r="P530" s="493">
        <v>0</v>
      </c>
      <c r="Q530" s="482">
        <v>0</v>
      </c>
      <c r="R530" s="482"/>
      <c r="S530" s="479"/>
      <c r="T530" s="199">
        <f t="shared" si="109"/>
        <v>0</v>
      </c>
      <c r="U530" s="61" t="str">
        <f t="shared" si="110"/>
        <v/>
      </c>
      <c r="V530" s="199">
        <f t="shared" si="114"/>
        <v>0</v>
      </c>
      <c r="W530" s="61" t="str">
        <f t="shared" si="111"/>
        <v/>
      </c>
      <c r="X530" s="199">
        <f t="shared" si="112"/>
        <v>0</v>
      </c>
      <c r="Y530" s="61" t="str">
        <f t="shared" si="113"/>
        <v/>
      </c>
      <c r="AA530" s="55"/>
      <c r="AB530" s="55"/>
      <c r="AC530" s="55"/>
      <c r="AD530" s="55"/>
      <c r="AE530" s="55"/>
      <c r="AF530" s="55"/>
      <c r="AG530" s="55"/>
      <c r="AH530" s="55"/>
      <c r="AI530" s="55"/>
      <c r="AJ530" s="55"/>
      <c r="AK530" s="55"/>
    </row>
    <row r="531" spans="1:37" ht="21">
      <c r="A531" s="398" t="s">
        <v>2171</v>
      </c>
      <c r="B531" s="415" t="s">
        <v>2158</v>
      </c>
      <c r="C531" s="416" t="s">
        <v>3013</v>
      </c>
      <c r="D531" s="416" t="s">
        <v>3009</v>
      </c>
      <c r="E531" s="379" t="s">
        <v>4036</v>
      </c>
      <c r="F531" s="379" t="s">
        <v>4037</v>
      </c>
      <c r="G531" s="376" t="s">
        <v>1385</v>
      </c>
      <c r="H531" s="376" t="s">
        <v>3058</v>
      </c>
      <c r="I531" s="417" t="s">
        <v>4022</v>
      </c>
      <c r="J531" s="377" t="s">
        <v>200</v>
      </c>
      <c r="K531" s="378" t="s">
        <v>2717</v>
      </c>
      <c r="L531" s="401" t="s">
        <v>2113</v>
      </c>
      <c r="M531" s="397"/>
      <c r="N531" s="482">
        <v>16243.72</v>
      </c>
      <c r="O531" s="482">
        <v>30000</v>
      </c>
      <c r="P531" s="493">
        <v>30000</v>
      </c>
      <c r="Q531" s="482">
        <v>30000</v>
      </c>
      <c r="R531" s="482"/>
      <c r="S531" s="479"/>
      <c r="T531" s="199">
        <f t="shared" si="109"/>
        <v>13756.28</v>
      </c>
      <c r="U531" s="61">
        <f t="shared" si="110"/>
        <v>0.84686758944379747</v>
      </c>
      <c r="V531" s="199">
        <f t="shared" si="114"/>
        <v>0</v>
      </c>
      <c r="W531" s="61">
        <f t="shared" si="111"/>
        <v>0</v>
      </c>
      <c r="X531" s="199">
        <f t="shared" si="112"/>
        <v>0</v>
      </c>
      <c r="Y531" s="61">
        <f t="shared" si="113"/>
        <v>0</v>
      </c>
      <c r="AA531" s="55"/>
      <c r="AB531" s="55"/>
      <c r="AC531" s="55"/>
      <c r="AD531" s="55"/>
      <c r="AE531" s="55"/>
      <c r="AF531" s="55"/>
      <c r="AG531" s="55"/>
      <c r="AH531" s="55"/>
      <c r="AI531" s="55"/>
      <c r="AJ531" s="55"/>
      <c r="AK531" s="55"/>
    </row>
    <row r="532" spans="1:37" ht="21">
      <c r="A532" s="398" t="s">
        <v>3066</v>
      </c>
      <c r="B532" s="415" t="s">
        <v>2158</v>
      </c>
      <c r="C532" s="416" t="s">
        <v>3013</v>
      </c>
      <c r="D532" s="416" t="s">
        <v>2674</v>
      </c>
      <c r="E532" s="379" t="s">
        <v>4038</v>
      </c>
      <c r="F532" s="379" t="s">
        <v>4039</v>
      </c>
      <c r="G532" s="376" t="s">
        <v>1387</v>
      </c>
      <c r="H532" s="376" t="s">
        <v>3060</v>
      </c>
      <c r="I532" s="417" t="s">
        <v>4025</v>
      </c>
      <c r="J532" s="377" t="s">
        <v>200</v>
      </c>
      <c r="K532" s="378" t="s">
        <v>2717</v>
      </c>
      <c r="L532" s="401" t="s">
        <v>2113</v>
      </c>
      <c r="M532" s="397"/>
      <c r="N532" s="482">
        <v>0</v>
      </c>
      <c r="O532" s="482">
        <v>0</v>
      </c>
      <c r="P532" s="493">
        <v>0</v>
      </c>
      <c r="Q532" s="482">
        <v>0</v>
      </c>
      <c r="R532" s="482"/>
      <c r="S532" s="479"/>
      <c r="T532" s="199">
        <f t="shared" si="109"/>
        <v>0</v>
      </c>
      <c r="U532" s="61" t="str">
        <f t="shared" si="110"/>
        <v/>
      </c>
      <c r="V532" s="199">
        <f t="shared" si="114"/>
        <v>0</v>
      </c>
      <c r="W532" s="61" t="str">
        <f t="shared" si="111"/>
        <v/>
      </c>
      <c r="X532" s="199">
        <f t="shared" si="112"/>
        <v>0</v>
      </c>
      <c r="Y532" s="61" t="str">
        <f t="shared" si="113"/>
        <v/>
      </c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  <c r="AK532" s="55"/>
    </row>
    <row r="533" spans="1:37" ht="31.5">
      <c r="A533" s="398" t="s">
        <v>2172</v>
      </c>
      <c r="B533" s="415" t="s">
        <v>2158</v>
      </c>
      <c r="C533" s="416" t="s">
        <v>3013</v>
      </c>
      <c r="D533" s="416" t="s">
        <v>3019</v>
      </c>
      <c r="E533" s="379" t="s">
        <v>4040</v>
      </c>
      <c r="F533" s="379" t="s">
        <v>5276</v>
      </c>
      <c r="G533" s="376" t="s">
        <v>1080</v>
      </c>
      <c r="H533" s="376" t="s">
        <v>3062</v>
      </c>
      <c r="I533" s="417" t="s">
        <v>4031</v>
      </c>
      <c r="J533" s="377" t="s">
        <v>2718</v>
      </c>
      <c r="K533" s="378" t="s">
        <v>2719</v>
      </c>
      <c r="L533" s="401" t="s">
        <v>2113</v>
      </c>
      <c r="M533" s="397"/>
      <c r="N533" s="482">
        <v>4245888.07</v>
      </c>
      <c r="O533" s="482">
        <v>4224000</v>
      </c>
      <c r="P533" s="493">
        <v>4384000</v>
      </c>
      <c r="Q533" s="482">
        <v>4355000</v>
      </c>
      <c r="R533" s="482"/>
      <c r="S533" s="479"/>
      <c r="T533" s="199">
        <f t="shared" si="109"/>
        <v>109111.9299999997</v>
      </c>
      <c r="U533" s="61">
        <f t="shared" si="110"/>
        <v>2.5698258691967756E-2</v>
      </c>
      <c r="V533" s="199">
        <f t="shared" si="114"/>
        <v>131000</v>
      </c>
      <c r="W533" s="61">
        <f t="shared" si="111"/>
        <v>3.1013257575757576E-2</v>
      </c>
      <c r="X533" s="199">
        <f t="shared" si="112"/>
        <v>-29000</v>
      </c>
      <c r="Y533" s="61">
        <f t="shared" si="113"/>
        <v>-6.6149635036496348E-3</v>
      </c>
      <c r="AA533" s="55"/>
      <c r="AB533" s="55"/>
      <c r="AC533" s="55"/>
      <c r="AD533" s="55"/>
      <c r="AE533" s="55"/>
      <c r="AF533" s="55"/>
      <c r="AG533" s="55"/>
      <c r="AH533" s="55"/>
      <c r="AI533" s="55"/>
      <c r="AJ533" s="55"/>
      <c r="AK533" s="55"/>
    </row>
    <row r="534" spans="1:37" ht="31.5">
      <c r="A534" s="398" t="s">
        <v>3511</v>
      </c>
      <c r="B534" s="415" t="s">
        <v>2158</v>
      </c>
      <c r="C534" s="416" t="s">
        <v>3013</v>
      </c>
      <c r="D534" s="416" t="s">
        <v>1314</v>
      </c>
      <c r="E534" s="379" t="s">
        <v>4041</v>
      </c>
      <c r="F534" s="379" t="s">
        <v>5277</v>
      </c>
      <c r="G534" s="376" t="s">
        <v>1082</v>
      </c>
      <c r="H534" s="376" t="s">
        <v>3064</v>
      </c>
      <c r="I534" s="417" t="s">
        <v>4033</v>
      </c>
      <c r="J534" s="377" t="s">
        <v>2718</v>
      </c>
      <c r="K534" s="378" t="s">
        <v>2719</v>
      </c>
      <c r="L534" s="401" t="s">
        <v>2113</v>
      </c>
      <c r="M534" s="397"/>
      <c r="N534" s="482">
        <v>232338.27</v>
      </c>
      <c r="O534" s="482">
        <v>207000</v>
      </c>
      <c r="P534" s="493">
        <v>314000</v>
      </c>
      <c r="Q534" s="482">
        <v>281000</v>
      </c>
      <c r="R534" s="482"/>
      <c r="S534" s="479"/>
      <c r="T534" s="199">
        <f t="shared" si="109"/>
        <v>48661.73000000001</v>
      </c>
      <c r="U534" s="61">
        <f t="shared" si="110"/>
        <v>0.20944345501066189</v>
      </c>
      <c r="V534" s="199">
        <f t="shared" si="114"/>
        <v>74000</v>
      </c>
      <c r="W534" s="61">
        <f t="shared" si="111"/>
        <v>0.35748792270531399</v>
      </c>
      <c r="X534" s="199">
        <f t="shared" si="112"/>
        <v>-33000</v>
      </c>
      <c r="Y534" s="61">
        <f t="shared" si="113"/>
        <v>-0.10509554140127389</v>
      </c>
      <c r="AA534" s="55"/>
      <c r="AB534" s="55"/>
      <c r="AC534" s="55"/>
      <c r="AD534" s="55"/>
      <c r="AE534" s="55"/>
      <c r="AF534" s="55"/>
      <c r="AG534" s="55"/>
      <c r="AH534" s="55"/>
      <c r="AI534" s="55"/>
      <c r="AJ534" s="55"/>
      <c r="AK534" s="55"/>
    </row>
    <row r="535" spans="1:37" ht="21">
      <c r="A535" s="407" t="s">
        <v>2173</v>
      </c>
      <c r="B535" s="408" t="s">
        <v>2158</v>
      </c>
      <c r="C535" s="409" t="s">
        <v>3015</v>
      </c>
      <c r="D535" s="409" t="s">
        <v>3011</v>
      </c>
      <c r="E535" s="375" t="s">
        <v>2175</v>
      </c>
      <c r="F535" s="375" t="s">
        <v>2174</v>
      </c>
      <c r="G535" s="376"/>
      <c r="H535" s="376"/>
      <c r="I535" s="417"/>
      <c r="J535" s="377"/>
      <c r="K535" s="378"/>
      <c r="L535" s="397"/>
      <c r="M535" s="397"/>
      <c r="N535" s="482">
        <v>0</v>
      </c>
      <c r="O535" s="482">
        <v>0</v>
      </c>
      <c r="P535" s="493">
        <v>0</v>
      </c>
      <c r="Q535" s="482">
        <v>0</v>
      </c>
      <c r="R535" s="482"/>
      <c r="S535" s="479"/>
      <c r="T535" s="199">
        <f t="shared" si="109"/>
        <v>0</v>
      </c>
      <c r="U535" s="61" t="str">
        <f t="shared" si="110"/>
        <v/>
      </c>
      <c r="V535" s="199">
        <f t="shared" si="114"/>
        <v>0</v>
      </c>
      <c r="W535" s="61" t="str">
        <f t="shared" si="111"/>
        <v/>
      </c>
      <c r="X535" s="199">
        <f t="shared" si="112"/>
        <v>0</v>
      </c>
      <c r="Y535" s="61" t="str">
        <f t="shared" si="113"/>
        <v/>
      </c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  <c r="AK535" s="55"/>
    </row>
    <row r="536" spans="1:37" ht="31.5">
      <c r="A536" s="398" t="s">
        <v>2176</v>
      </c>
      <c r="B536" s="415" t="s">
        <v>2158</v>
      </c>
      <c r="C536" s="416" t="s">
        <v>3015</v>
      </c>
      <c r="D536" s="416" t="s">
        <v>3009</v>
      </c>
      <c r="E536" s="379" t="s">
        <v>4042</v>
      </c>
      <c r="F536" s="379" t="s">
        <v>4043</v>
      </c>
      <c r="G536" s="376" t="s">
        <v>1385</v>
      </c>
      <c r="H536" s="376" t="s">
        <v>3058</v>
      </c>
      <c r="I536" s="417" t="s">
        <v>4022</v>
      </c>
      <c r="J536" s="377" t="s">
        <v>200</v>
      </c>
      <c r="K536" s="378" t="s">
        <v>2717</v>
      </c>
      <c r="L536" s="401" t="s">
        <v>2113</v>
      </c>
      <c r="M536" s="397"/>
      <c r="N536" s="482">
        <v>30708.880000000001</v>
      </c>
      <c r="O536" s="482">
        <v>23000</v>
      </c>
      <c r="P536" s="493">
        <v>31000</v>
      </c>
      <c r="Q536" s="482">
        <v>31000</v>
      </c>
      <c r="R536" s="482"/>
      <c r="S536" s="479"/>
      <c r="T536" s="199">
        <f t="shared" si="109"/>
        <v>291.11999999999898</v>
      </c>
      <c r="U536" s="61">
        <f t="shared" si="110"/>
        <v>9.4799940603499371E-3</v>
      </c>
      <c r="V536" s="199">
        <f t="shared" si="114"/>
        <v>8000</v>
      </c>
      <c r="W536" s="61">
        <f t="shared" si="111"/>
        <v>0.34782608695652173</v>
      </c>
      <c r="X536" s="199">
        <f t="shared" si="112"/>
        <v>0</v>
      </c>
      <c r="Y536" s="61">
        <f t="shared" si="113"/>
        <v>0</v>
      </c>
      <c r="AA536" s="55"/>
      <c r="AB536" s="55"/>
      <c r="AC536" s="55"/>
      <c r="AD536" s="55"/>
      <c r="AE536" s="55"/>
      <c r="AF536" s="55"/>
      <c r="AG536" s="55"/>
      <c r="AH536" s="55"/>
      <c r="AI536" s="55"/>
      <c r="AJ536" s="55"/>
      <c r="AK536" s="55"/>
    </row>
    <row r="537" spans="1:37" ht="31.5">
      <c r="A537" s="398" t="s">
        <v>3512</v>
      </c>
      <c r="B537" s="415" t="s">
        <v>2158</v>
      </c>
      <c r="C537" s="416" t="s">
        <v>3015</v>
      </c>
      <c r="D537" s="416" t="s">
        <v>2674</v>
      </c>
      <c r="E537" s="379" t="s">
        <v>4044</v>
      </c>
      <c r="F537" s="379" t="s">
        <v>4045</v>
      </c>
      <c r="G537" s="376" t="s">
        <v>1387</v>
      </c>
      <c r="H537" s="376" t="s">
        <v>3060</v>
      </c>
      <c r="I537" s="417" t="s">
        <v>4025</v>
      </c>
      <c r="J537" s="377" t="s">
        <v>200</v>
      </c>
      <c r="K537" s="378" t="s">
        <v>2717</v>
      </c>
      <c r="L537" s="401" t="s">
        <v>2113</v>
      </c>
      <c r="M537" s="397"/>
      <c r="N537" s="482">
        <v>0</v>
      </c>
      <c r="O537" s="482">
        <v>0</v>
      </c>
      <c r="P537" s="493">
        <v>0</v>
      </c>
      <c r="Q537" s="482">
        <v>0</v>
      </c>
      <c r="R537" s="482"/>
      <c r="S537" s="479"/>
      <c r="T537" s="199">
        <f t="shared" si="109"/>
        <v>0</v>
      </c>
      <c r="U537" s="61" t="str">
        <f t="shared" si="110"/>
        <v/>
      </c>
      <c r="V537" s="199">
        <f t="shared" si="114"/>
        <v>0</v>
      </c>
      <c r="W537" s="61" t="str">
        <f t="shared" si="111"/>
        <v/>
      </c>
      <c r="X537" s="199">
        <f t="shared" si="112"/>
        <v>0</v>
      </c>
      <c r="Y537" s="61" t="str">
        <f t="shared" si="113"/>
        <v/>
      </c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  <c r="AK537" s="55"/>
    </row>
    <row r="538" spans="1:37" ht="31.5">
      <c r="A538" s="398" t="s">
        <v>2177</v>
      </c>
      <c r="B538" s="415" t="s">
        <v>2158</v>
      </c>
      <c r="C538" s="416" t="s">
        <v>3015</v>
      </c>
      <c r="D538" s="416" t="s">
        <v>3019</v>
      </c>
      <c r="E538" s="379" t="s">
        <v>4046</v>
      </c>
      <c r="F538" s="379" t="s">
        <v>5278</v>
      </c>
      <c r="G538" s="376" t="s">
        <v>1080</v>
      </c>
      <c r="H538" s="376" t="s">
        <v>3062</v>
      </c>
      <c r="I538" s="417" t="s">
        <v>4031</v>
      </c>
      <c r="J538" s="377" t="s">
        <v>2718</v>
      </c>
      <c r="K538" s="378" t="s">
        <v>2719</v>
      </c>
      <c r="L538" s="401" t="s">
        <v>2113</v>
      </c>
      <c r="M538" s="397"/>
      <c r="N538" s="482">
        <v>2231433.87</v>
      </c>
      <c r="O538" s="482">
        <v>1687000</v>
      </c>
      <c r="P538" s="493">
        <v>1903000</v>
      </c>
      <c r="Q538" s="482">
        <v>1897000</v>
      </c>
      <c r="R538" s="482"/>
      <c r="S538" s="479"/>
      <c r="T538" s="199">
        <f t="shared" si="109"/>
        <v>-334433.87000000011</v>
      </c>
      <c r="U538" s="61">
        <f t="shared" si="110"/>
        <v>-0.14987397766800056</v>
      </c>
      <c r="V538" s="199">
        <f t="shared" si="114"/>
        <v>210000</v>
      </c>
      <c r="W538" s="61">
        <f t="shared" si="111"/>
        <v>0.12448132780082988</v>
      </c>
      <c r="X538" s="199">
        <f t="shared" si="112"/>
        <v>-6000</v>
      </c>
      <c r="Y538" s="61">
        <f t="shared" si="113"/>
        <v>-3.1529164477141357E-3</v>
      </c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  <c r="AK538" s="55"/>
    </row>
    <row r="539" spans="1:37" ht="31.5">
      <c r="A539" s="398" t="s">
        <v>3513</v>
      </c>
      <c r="B539" s="415" t="s">
        <v>2158</v>
      </c>
      <c r="C539" s="416" t="s">
        <v>3015</v>
      </c>
      <c r="D539" s="416" t="s">
        <v>1314</v>
      </c>
      <c r="E539" s="379" t="s">
        <v>4047</v>
      </c>
      <c r="F539" s="379" t="s">
        <v>5279</v>
      </c>
      <c r="G539" s="376" t="s">
        <v>1082</v>
      </c>
      <c r="H539" s="376" t="s">
        <v>3064</v>
      </c>
      <c r="I539" s="417" t="s">
        <v>4033</v>
      </c>
      <c r="J539" s="377" t="s">
        <v>2718</v>
      </c>
      <c r="K539" s="378" t="s">
        <v>2719</v>
      </c>
      <c r="L539" s="401" t="s">
        <v>2113</v>
      </c>
      <c r="M539" s="397"/>
      <c r="N539" s="482">
        <v>73527.83</v>
      </c>
      <c r="O539" s="482">
        <v>47000</v>
      </c>
      <c r="P539" s="493">
        <v>58000</v>
      </c>
      <c r="Q539" s="482">
        <v>57000</v>
      </c>
      <c r="R539" s="482"/>
      <c r="S539" s="479"/>
      <c r="T539" s="199">
        <f t="shared" si="109"/>
        <v>-16527.830000000002</v>
      </c>
      <c r="U539" s="61">
        <f t="shared" si="110"/>
        <v>-0.22478332353885599</v>
      </c>
      <c r="V539" s="199">
        <f t="shared" si="114"/>
        <v>10000</v>
      </c>
      <c r="W539" s="61">
        <f t="shared" si="111"/>
        <v>0.21276595744680851</v>
      </c>
      <c r="X539" s="199">
        <f t="shared" si="112"/>
        <v>-1000</v>
      </c>
      <c r="Y539" s="61">
        <f t="shared" si="113"/>
        <v>-1.7241379310344827E-2</v>
      </c>
      <c r="AA539" s="55"/>
      <c r="AB539" s="55"/>
      <c r="AC539" s="55"/>
      <c r="AD539" s="55"/>
      <c r="AE539" s="55"/>
      <c r="AF539" s="55"/>
      <c r="AG539" s="55"/>
      <c r="AH539" s="55"/>
      <c r="AI539" s="55"/>
      <c r="AJ539" s="55"/>
      <c r="AK539" s="55"/>
    </row>
    <row r="540" spans="1:37" ht="21">
      <c r="A540" s="407" t="s">
        <v>2178</v>
      </c>
      <c r="B540" s="408" t="s">
        <v>2158</v>
      </c>
      <c r="C540" s="409" t="s">
        <v>3020</v>
      </c>
      <c r="D540" s="409" t="s">
        <v>3011</v>
      </c>
      <c r="E540" s="375" t="s">
        <v>2180</v>
      </c>
      <c r="F540" s="375" t="s">
        <v>2179</v>
      </c>
      <c r="G540" s="376"/>
      <c r="H540" s="376"/>
      <c r="I540" s="417"/>
      <c r="J540" s="377"/>
      <c r="K540" s="378"/>
      <c r="L540" s="397"/>
      <c r="M540" s="397"/>
      <c r="N540" s="482">
        <v>0</v>
      </c>
      <c r="O540" s="482">
        <v>0</v>
      </c>
      <c r="P540" s="493">
        <v>0</v>
      </c>
      <c r="Q540" s="482">
        <v>0</v>
      </c>
      <c r="R540" s="482"/>
      <c r="S540" s="479"/>
      <c r="T540" s="199">
        <f t="shared" ref="T540:T603" si="115">IF(N540="","",Q540-N540)</f>
        <v>0</v>
      </c>
      <c r="U540" s="61" t="str">
        <f t="shared" ref="U540:U603" si="116">IF(N540=0,"",T540/N540)</f>
        <v/>
      </c>
      <c r="V540" s="199">
        <f t="shared" si="114"/>
        <v>0</v>
      </c>
      <c r="W540" s="61" t="str">
        <f t="shared" ref="W540:W603" si="117">IF(O540=0,"",V540/O540)</f>
        <v/>
      </c>
      <c r="X540" s="199">
        <f t="shared" ref="X540:X603" si="118">IF(P540="","",Q540-P540)</f>
        <v>0</v>
      </c>
      <c r="Y540" s="61" t="str">
        <f t="shared" ref="Y540:Y603" si="119">IF(P540=0,"",X540/P540)</f>
        <v/>
      </c>
      <c r="AA540" s="55"/>
      <c r="AB540" s="55"/>
      <c r="AC540" s="55"/>
      <c r="AD540" s="55"/>
      <c r="AE540" s="55"/>
      <c r="AF540" s="55"/>
      <c r="AG540" s="55"/>
      <c r="AH540" s="55"/>
      <c r="AI540" s="55"/>
      <c r="AJ540" s="55"/>
      <c r="AK540" s="55"/>
    </row>
    <row r="541" spans="1:37" ht="21">
      <c r="A541" s="398" t="s">
        <v>2181</v>
      </c>
      <c r="B541" s="415" t="s">
        <v>2158</v>
      </c>
      <c r="C541" s="416" t="s">
        <v>3020</v>
      </c>
      <c r="D541" s="416" t="s">
        <v>3009</v>
      </c>
      <c r="E541" s="379" t="s">
        <v>4048</v>
      </c>
      <c r="F541" s="379" t="s">
        <v>4049</v>
      </c>
      <c r="G541" s="376" t="s">
        <v>1385</v>
      </c>
      <c r="H541" s="376" t="s">
        <v>3058</v>
      </c>
      <c r="I541" s="417" t="s">
        <v>4022</v>
      </c>
      <c r="J541" s="377" t="s">
        <v>200</v>
      </c>
      <c r="K541" s="378" t="s">
        <v>2717</v>
      </c>
      <c r="L541" s="401" t="s">
        <v>2113</v>
      </c>
      <c r="M541" s="397"/>
      <c r="N541" s="482">
        <v>114066.2</v>
      </c>
      <c r="O541" s="482">
        <v>271000</v>
      </c>
      <c r="P541" s="493">
        <v>110000</v>
      </c>
      <c r="Q541" s="482">
        <v>115000</v>
      </c>
      <c r="R541" s="482"/>
      <c r="S541" s="479"/>
      <c r="T541" s="199">
        <f t="shared" si="115"/>
        <v>933.80000000000291</v>
      </c>
      <c r="U541" s="61">
        <f t="shared" si="116"/>
        <v>8.1864741702625567E-3</v>
      </c>
      <c r="V541" s="199">
        <f t="shared" si="114"/>
        <v>-156000</v>
      </c>
      <c r="W541" s="61">
        <f t="shared" si="117"/>
        <v>-0.57564575645756455</v>
      </c>
      <c r="X541" s="199">
        <f t="shared" si="118"/>
        <v>5000</v>
      </c>
      <c r="Y541" s="61">
        <f t="shared" si="119"/>
        <v>4.5454545454545456E-2</v>
      </c>
      <c r="AA541" s="55"/>
      <c r="AB541" s="55"/>
      <c r="AC541" s="55"/>
      <c r="AD541" s="55"/>
      <c r="AE541" s="55"/>
      <c r="AF541" s="55"/>
      <c r="AG541" s="55"/>
      <c r="AH541" s="55"/>
      <c r="AI541" s="55"/>
      <c r="AJ541" s="55"/>
      <c r="AK541" s="55"/>
    </row>
    <row r="542" spans="1:37" ht="21">
      <c r="A542" s="398" t="s">
        <v>3514</v>
      </c>
      <c r="B542" s="415" t="s">
        <v>2158</v>
      </c>
      <c r="C542" s="416" t="s">
        <v>3020</v>
      </c>
      <c r="D542" s="416" t="s">
        <v>2674</v>
      </c>
      <c r="E542" s="379" t="s">
        <v>4050</v>
      </c>
      <c r="F542" s="379" t="s">
        <v>4051</v>
      </c>
      <c r="G542" s="376" t="s">
        <v>1387</v>
      </c>
      <c r="H542" s="376" t="s">
        <v>3060</v>
      </c>
      <c r="I542" s="417" t="s">
        <v>4025</v>
      </c>
      <c r="J542" s="377" t="s">
        <v>200</v>
      </c>
      <c r="K542" s="378" t="s">
        <v>2717</v>
      </c>
      <c r="L542" s="401" t="s">
        <v>2113</v>
      </c>
      <c r="M542" s="397"/>
      <c r="N542" s="482">
        <v>0</v>
      </c>
      <c r="O542" s="482">
        <v>0</v>
      </c>
      <c r="P542" s="493">
        <v>0</v>
      </c>
      <c r="Q542" s="482">
        <v>0</v>
      </c>
      <c r="R542" s="482"/>
      <c r="S542" s="479"/>
      <c r="T542" s="199">
        <f t="shared" si="115"/>
        <v>0</v>
      </c>
      <c r="U542" s="61" t="str">
        <f t="shared" si="116"/>
        <v/>
      </c>
      <c r="V542" s="199">
        <f t="shared" si="114"/>
        <v>0</v>
      </c>
      <c r="W542" s="61" t="str">
        <f t="shared" si="117"/>
        <v/>
      </c>
      <c r="X542" s="199">
        <f t="shared" si="118"/>
        <v>0</v>
      </c>
      <c r="Y542" s="61" t="str">
        <f t="shared" si="119"/>
        <v/>
      </c>
      <c r="AA542" s="55"/>
      <c r="AB542" s="55"/>
      <c r="AC542" s="55"/>
      <c r="AD542" s="55"/>
      <c r="AE542" s="55"/>
      <c r="AF542" s="55"/>
      <c r="AG542" s="55"/>
      <c r="AH542" s="55"/>
      <c r="AI542" s="55"/>
      <c r="AJ542" s="55"/>
      <c r="AK542" s="55"/>
    </row>
    <row r="543" spans="1:37" ht="21">
      <c r="A543" s="398" t="s">
        <v>2182</v>
      </c>
      <c r="B543" s="415" t="s">
        <v>2158</v>
      </c>
      <c r="C543" s="416" t="s">
        <v>3020</v>
      </c>
      <c r="D543" s="416" t="s">
        <v>3019</v>
      </c>
      <c r="E543" s="379" t="s">
        <v>4052</v>
      </c>
      <c r="F543" s="379" t="s">
        <v>5280</v>
      </c>
      <c r="G543" s="376" t="s">
        <v>1080</v>
      </c>
      <c r="H543" s="376" t="s">
        <v>3062</v>
      </c>
      <c r="I543" s="417" t="s">
        <v>4031</v>
      </c>
      <c r="J543" s="377" t="s">
        <v>2718</v>
      </c>
      <c r="K543" s="378" t="s">
        <v>2719</v>
      </c>
      <c r="L543" s="401" t="s">
        <v>2113</v>
      </c>
      <c r="M543" s="397"/>
      <c r="N543" s="482">
        <v>17580756.399999999</v>
      </c>
      <c r="O543" s="482">
        <v>17709000</v>
      </c>
      <c r="P543" s="493">
        <v>17654000</v>
      </c>
      <c r="Q543" s="482">
        <v>17233000</v>
      </c>
      <c r="R543" s="482"/>
      <c r="S543" s="479"/>
      <c r="T543" s="199">
        <f t="shared" si="115"/>
        <v>-347756.39999999851</v>
      </c>
      <c r="U543" s="61">
        <f t="shared" si="116"/>
        <v>-1.9780514108027714E-2</v>
      </c>
      <c r="V543" s="199">
        <f t="shared" si="114"/>
        <v>-476000</v>
      </c>
      <c r="W543" s="61">
        <f t="shared" si="117"/>
        <v>-2.6878988085154442E-2</v>
      </c>
      <c r="X543" s="199">
        <f t="shared" si="118"/>
        <v>-421000</v>
      </c>
      <c r="Y543" s="61">
        <f t="shared" si="119"/>
        <v>-2.3847286733884671E-2</v>
      </c>
      <c r="AA543" s="55"/>
      <c r="AB543" s="55"/>
      <c r="AC543" s="55"/>
      <c r="AD543" s="55"/>
      <c r="AE543" s="55"/>
      <c r="AF543" s="55"/>
      <c r="AG543" s="55"/>
      <c r="AH543" s="55"/>
      <c r="AI543" s="55"/>
      <c r="AJ543" s="55"/>
      <c r="AK543" s="55"/>
    </row>
    <row r="544" spans="1:37" ht="21">
      <c r="A544" s="398" t="s">
        <v>3515</v>
      </c>
      <c r="B544" s="415" t="s">
        <v>2158</v>
      </c>
      <c r="C544" s="416" t="s">
        <v>3020</v>
      </c>
      <c r="D544" s="416" t="s">
        <v>1314</v>
      </c>
      <c r="E544" s="379" t="s">
        <v>4053</v>
      </c>
      <c r="F544" s="379" t="s">
        <v>5281</v>
      </c>
      <c r="G544" s="376" t="s">
        <v>1082</v>
      </c>
      <c r="H544" s="376" t="s">
        <v>3064</v>
      </c>
      <c r="I544" s="417" t="s">
        <v>4033</v>
      </c>
      <c r="J544" s="377" t="s">
        <v>2718</v>
      </c>
      <c r="K544" s="378" t="s">
        <v>2719</v>
      </c>
      <c r="L544" s="401" t="s">
        <v>2113</v>
      </c>
      <c r="M544" s="397"/>
      <c r="N544" s="482">
        <v>961862.92</v>
      </c>
      <c r="O544" s="482">
        <v>934000</v>
      </c>
      <c r="P544" s="493">
        <v>1369000</v>
      </c>
      <c r="Q544" s="482">
        <v>1083000</v>
      </c>
      <c r="R544" s="482"/>
      <c r="S544" s="479"/>
      <c r="T544" s="199">
        <f t="shared" si="115"/>
        <v>121137.07999999996</v>
      </c>
      <c r="U544" s="61">
        <f t="shared" si="116"/>
        <v>0.12594006638700653</v>
      </c>
      <c r="V544" s="199">
        <f t="shared" si="114"/>
        <v>149000</v>
      </c>
      <c r="W544" s="61">
        <f t="shared" si="117"/>
        <v>0.15952890792291222</v>
      </c>
      <c r="X544" s="199">
        <f t="shared" si="118"/>
        <v>-286000</v>
      </c>
      <c r="Y544" s="61">
        <f t="shared" si="119"/>
        <v>-0.20891161431701971</v>
      </c>
      <c r="AA544" s="55"/>
      <c r="AB544" s="55"/>
      <c r="AC544" s="55"/>
      <c r="AD544" s="55"/>
      <c r="AE544" s="55"/>
      <c r="AF544" s="55"/>
      <c r="AG544" s="55"/>
      <c r="AH544" s="55"/>
      <c r="AI544" s="55"/>
      <c r="AJ544" s="55"/>
      <c r="AK544" s="55"/>
    </row>
    <row r="545" spans="1:37" ht="31.5">
      <c r="A545" s="398" t="s">
        <v>2183</v>
      </c>
      <c r="B545" s="415" t="s">
        <v>2158</v>
      </c>
      <c r="C545" s="416" t="s">
        <v>3020</v>
      </c>
      <c r="D545" s="416" t="s">
        <v>2485</v>
      </c>
      <c r="E545" s="379" t="s">
        <v>4054</v>
      </c>
      <c r="F545" s="379" t="s">
        <v>4055</v>
      </c>
      <c r="G545" s="376" t="s">
        <v>1385</v>
      </c>
      <c r="H545" s="376" t="s">
        <v>3058</v>
      </c>
      <c r="I545" s="417" t="s">
        <v>4022</v>
      </c>
      <c r="J545" s="377" t="s">
        <v>200</v>
      </c>
      <c r="K545" s="378" t="s">
        <v>2717</v>
      </c>
      <c r="L545" s="401" t="s">
        <v>2113</v>
      </c>
      <c r="M545" s="397"/>
      <c r="N545" s="482">
        <v>0</v>
      </c>
      <c r="O545" s="482">
        <v>0</v>
      </c>
      <c r="P545" s="493">
        <v>0</v>
      </c>
      <c r="Q545" s="482">
        <v>0</v>
      </c>
      <c r="R545" s="482"/>
      <c r="S545" s="479"/>
      <c r="T545" s="199">
        <f t="shared" si="115"/>
        <v>0</v>
      </c>
      <c r="U545" s="61" t="str">
        <f t="shared" si="116"/>
        <v/>
      </c>
      <c r="V545" s="199">
        <f t="shared" si="114"/>
        <v>0</v>
      </c>
      <c r="W545" s="61" t="str">
        <f t="shared" si="117"/>
        <v/>
      </c>
      <c r="X545" s="199">
        <f t="shared" si="118"/>
        <v>0</v>
      </c>
      <c r="Y545" s="61" t="str">
        <f t="shared" si="119"/>
        <v/>
      </c>
      <c r="AA545" s="55"/>
      <c r="AB545" s="55"/>
      <c r="AC545" s="55"/>
      <c r="AD545" s="55"/>
      <c r="AE545" s="55"/>
      <c r="AF545" s="55"/>
      <c r="AG545" s="55"/>
      <c r="AH545" s="55"/>
      <c r="AI545" s="55"/>
      <c r="AJ545" s="55"/>
      <c r="AK545" s="55"/>
    </row>
    <row r="546" spans="1:37" ht="31.5">
      <c r="A546" s="398" t="s">
        <v>3516</v>
      </c>
      <c r="B546" s="415" t="s">
        <v>2158</v>
      </c>
      <c r="C546" s="416" t="s">
        <v>3020</v>
      </c>
      <c r="D546" s="416" t="s">
        <v>2675</v>
      </c>
      <c r="E546" s="379" t="s">
        <v>4056</v>
      </c>
      <c r="F546" s="379" t="s">
        <v>4057</v>
      </c>
      <c r="G546" s="376" t="s">
        <v>1387</v>
      </c>
      <c r="H546" s="376" t="s">
        <v>3060</v>
      </c>
      <c r="I546" s="417" t="s">
        <v>4025</v>
      </c>
      <c r="J546" s="377" t="s">
        <v>200</v>
      </c>
      <c r="K546" s="378" t="s">
        <v>2717</v>
      </c>
      <c r="L546" s="401" t="s">
        <v>2113</v>
      </c>
      <c r="M546" s="397"/>
      <c r="N546" s="482">
        <v>0</v>
      </c>
      <c r="O546" s="482">
        <v>0</v>
      </c>
      <c r="P546" s="493">
        <v>0</v>
      </c>
      <c r="Q546" s="482">
        <v>0</v>
      </c>
      <c r="R546" s="482"/>
      <c r="S546" s="479"/>
      <c r="T546" s="199">
        <f t="shared" si="115"/>
        <v>0</v>
      </c>
      <c r="U546" s="61" t="str">
        <f t="shared" si="116"/>
        <v/>
      </c>
      <c r="V546" s="199">
        <f t="shared" si="114"/>
        <v>0</v>
      </c>
      <c r="W546" s="61" t="str">
        <f t="shared" si="117"/>
        <v/>
      </c>
      <c r="X546" s="199">
        <f t="shared" si="118"/>
        <v>0</v>
      </c>
      <c r="Y546" s="61" t="str">
        <f t="shared" si="119"/>
        <v/>
      </c>
      <c r="AA546" s="55"/>
      <c r="AB546" s="55"/>
      <c r="AC546" s="55"/>
      <c r="AD546" s="55"/>
      <c r="AE546" s="55"/>
      <c r="AF546" s="55"/>
      <c r="AG546" s="55"/>
      <c r="AH546" s="55"/>
      <c r="AI546" s="55"/>
      <c r="AJ546" s="55"/>
      <c r="AK546" s="55"/>
    </row>
    <row r="547" spans="1:37" ht="42">
      <c r="A547" s="398" t="s">
        <v>2184</v>
      </c>
      <c r="B547" s="415" t="s">
        <v>2158</v>
      </c>
      <c r="C547" s="416" t="s">
        <v>3020</v>
      </c>
      <c r="D547" s="416" t="s">
        <v>1321</v>
      </c>
      <c r="E547" s="379" t="s">
        <v>4058</v>
      </c>
      <c r="F547" s="379" t="s">
        <v>5282</v>
      </c>
      <c r="G547" s="376" t="s">
        <v>1080</v>
      </c>
      <c r="H547" s="376" t="s">
        <v>3062</v>
      </c>
      <c r="I547" s="417" t="s">
        <v>4031</v>
      </c>
      <c r="J547" s="377" t="s">
        <v>2718</v>
      </c>
      <c r="K547" s="378" t="s">
        <v>2719</v>
      </c>
      <c r="L547" s="401" t="s">
        <v>2113</v>
      </c>
      <c r="M547" s="397"/>
      <c r="N547" s="482">
        <v>0</v>
      </c>
      <c r="O547" s="482">
        <v>0</v>
      </c>
      <c r="P547" s="493">
        <v>0</v>
      </c>
      <c r="Q547" s="482">
        <v>0</v>
      </c>
      <c r="R547" s="482"/>
      <c r="S547" s="479"/>
      <c r="T547" s="199">
        <f t="shared" si="115"/>
        <v>0</v>
      </c>
      <c r="U547" s="61" t="str">
        <f t="shared" si="116"/>
        <v/>
      </c>
      <c r="V547" s="199">
        <f t="shared" si="114"/>
        <v>0</v>
      </c>
      <c r="W547" s="61" t="str">
        <f t="shared" si="117"/>
        <v/>
      </c>
      <c r="X547" s="199">
        <f t="shared" si="118"/>
        <v>0</v>
      </c>
      <c r="Y547" s="61" t="str">
        <f t="shared" si="119"/>
        <v/>
      </c>
      <c r="AA547" s="55"/>
      <c r="AB547" s="55"/>
      <c r="AC547" s="55"/>
      <c r="AD547" s="55"/>
      <c r="AE547" s="55"/>
      <c r="AF547" s="55"/>
      <c r="AG547" s="55"/>
      <c r="AH547" s="55"/>
      <c r="AI547" s="55"/>
      <c r="AJ547" s="55"/>
      <c r="AK547" s="55"/>
    </row>
    <row r="548" spans="1:37" ht="42">
      <c r="A548" s="398" t="s">
        <v>3517</v>
      </c>
      <c r="B548" s="415" t="s">
        <v>2158</v>
      </c>
      <c r="C548" s="416" t="s">
        <v>3020</v>
      </c>
      <c r="D548" s="416" t="s">
        <v>1289</v>
      </c>
      <c r="E548" s="379" t="s">
        <v>4059</v>
      </c>
      <c r="F548" s="379" t="s">
        <v>5283</v>
      </c>
      <c r="G548" s="376" t="s">
        <v>1082</v>
      </c>
      <c r="H548" s="376" t="s">
        <v>3064</v>
      </c>
      <c r="I548" s="417" t="s">
        <v>4033</v>
      </c>
      <c r="J548" s="377" t="s">
        <v>2718</v>
      </c>
      <c r="K548" s="378" t="s">
        <v>2719</v>
      </c>
      <c r="L548" s="401" t="s">
        <v>2113</v>
      </c>
      <c r="M548" s="397"/>
      <c r="N548" s="482">
        <v>0</v>
      </c>
      <c r="O548" s="482">
        <v>0</v>
      </c>
      <c r="P548" s="493">
        <v>0</v>
      </c>
      <c r="Q548" s="482">
        <v>0</v>
      </c>
      <c r="R548" s="482"/>
      <c r="S548" s="479"/>
      <c r="T548" s="199">
        <f t="shared" si="115"/>
        <v>0</v>
      </c>
      <c r="U548" s="61" t="str">
        <f t="shared" si="116"/>
        <v/>
      </c>
      <c r="V548" s="199">
        <f t="shared" si="114"/>
        <v>0</v>
      </c>
      <c r="W548" s="61" t="str">
        <f t="shared" si="117"/>
        <v/>
      </c>
      <c r="X548" s="199">
        <f t="shared" si="118"/>
        <v>0</v>
      </c>
      <c r="Y548" s="61" t="str">
        <f t="shared" si="119"/>
        <v/>
      </c>
      <c r="AA548" s="55"/>
      <c r="AB548" s="55"/>
      <c r="AC548" s="55"/>
      <c r="AD548" s="55"/>
      <c r="AE548" s="55"/>
      <c r="AF548" s="55"/>
      <c r="AG548" s="55"/>
      <c r="AH548" s="55"/>
      <c r="AI548" s="55"/>
      <c r="AJ548" s="55"/>
      <c r="AK548" s="55"/>
    </row>
    <row r="549" spans="1:37" ht="31.5">
      <c r="A549" s="407" t="s">
        <v>2185</v>
      </c>
      <c r="B549" s="408" t="s">
        <v>2158</v>
      </c>
      <c r="C549" s="409" t="s">
        <v>2483</v>
      </c>
      <c r="D549" s="409" t="s">
        <v>3011</v>
      </c>
      <c r="E549" s="375" t="s">
        <v>4060</v>
      </c>
      <c r="F549" s="375" t="s">
        <v>4061</v>
      </c>
      <c r="G549" s="376"/>
      <c r="H549" s="376"/>
      <c r="I549" s="417"/>
      <c r="J549" s="377"/>
      <c r="K549" s="378"/>
      <c r="L549" s="397"/>
      <c r="M549" s="397"/>
      <c r="N549" s="482">
        <v>0</v>
      </c>
      <c r="O549" s="482">
        <v>0</v>
      </c>
      <c r="P549" s="493">
        <v>0</v>
      </c>
      <c r="Q549" s="482">
        <v>0</v>
      </c>
      <c r="R549" s="482"/>
      <c r="S549" s="479"/>
      <c r="T549" s="199">
        <f t="shared" si="115"/>
        <v>0</v>
      </c>
      <c r="U549" s="61" t="str">
        <f t="shared" si="116"/>
        <v/>
      </c>
      <c r="V549" s="199">
        <f t="shared" si="114"/>
        <v>0</v>
      </c>
      <c r="W549" s="61" t="str">
        <f t="shared" si="117"/>
        <v/>
      </c>
      <c r="X549" s="199">
        <f t="shared" si="118"/>
        <v>0</v>
      </c>
      <c r="Y549" s="61" t="str">
        <f t="shared" si="119"/>
        <v/>
      </c>
      <c r="AA549" s="55"/>
      <c r="AB549" s="55"/>
      <c r="AC549" s="55"/>
      <c r="AD549" s="55"/>
      <c r="AE549" s="55"/>
      <c r="AF549" s="55"/>
      <c r="AG549" s="55"/>
      <c r="AH549" s="55"/>
      <c r="AI549" s="55"/>
      <c r="AJ549" s="55"/>
      <c r="AK549" s="55"/>
    </row>
    <row r="550" spans="1:37" ht="42">
      <c r="A550" s="398" t="s">
        <v>2186</v>
      </c>
      <c r="B550" s="415" t="s">
        <v>2158</v>
      </c>
      <c r="C550" s="416" t="s">
        <v>2483</v>
      </c>
      <c r="D550" s="416" t="s">
        <v>3009</v>
      </c>
      <c r="E550" s="379" t="s">
        <v>4062</v>
      </c>
      <c r="F550" s="379" t="s">
        <v>5284</v>
      </c>
      <c r="G550" s="376" t="s">
        <v>1385</v>
      </c>
      <c r="H550" s="376" t="s">
        <v>3058</v>
      </c>
      <c r="I550" s="417" t="s">
        <v>4022</v>
      </c>
      <c r="J550" s="377" t="s">
        <v>200</v>
      </c>
      <c r="K550" s="378" t="s">
        <v>2717</v>
      </c>
      <c r="L550" s="401" t="s">
        <v>2113</v>
      </c>
      <c r="M550" s="397"/>
      <c r="N550" s="482">
        <v>8090</v>
      </c>
      <c r="O550" s="482">
        <v>12000</v>
      </c>
      <c r="P550" s="493">
        <v>8000</v>
      </c>
      <c r="Q550" s="482">
        <v>8000</v>
      </c>
      <c r="R550" s="482"/>
      <c r="S550" s="479"/>
      <c r="T550" s="199">
        <f t="shared" si="115"/>
        <v>-90</v>
      </c>
      <c r="U550" s="61">
        <f t="shared" si="116"/>
        <v>-1.1124845488257108E-2</v>
      </c>
      <c r="V550" s="199">
        <f t="shared" si="114"/>
        <v>-4000</v>
      </c>
      <c r="W550" s="61">
        <f t="shared" si="117"/>
        <v>-0.33333333333333331</v>
      </c>
      <c r="X550" s="199">
        <f t="shared" si="118"/>
        <v>0</v>
      </c>
      <c r="Y550" s="61">
        <f t="shared" si="119"/>
        <v>0</v>
      </c>
      <c r="AA550" s="55"/>
      <c r="AB550" s="55"/>
      <c r="AC550" s="55"/>
      <c r="AD550" s="55"/>
      <c r="AE550" s="55"/>
      <c r="AF550" s="55"/>
      <c r="AG550" s="55"/>
      <c r="AH550" s="55"/>
      <c r="AI550" s="55"/>
      <c r="AJ550" s="55"/>
      <c r="AK550" s="55"/>
    </row>
    <row r="551" spans="1:37" ht="42">
      <c r="A551" s="398" t="s">
        <v>3518</v>
      </c>
      <c r="B551" s="415" t="s">
        <v>2158</v>
      </c>
      <c r="C551" s="416" t="s">
        <v>2483</v>
      </c>
      <c r="D551" s="416" t="s">
        <v>2674</v>
      </c>
      <c r="E551" s="379" t="s">
        <v>4063</v>
      </c>
      <c r="F551" s="379" t="s">
        <v>5285</v>
      </c>
      <c r="G551" s="376" t="s">
        <v>1387</v>
      </c>
      <c r="H551" s="376" t="s">
        <v>3060</v>
      </c>
      <c r="I551" s="417" t="s">
        <v>4025</v>
      </c>
      <c r="J551" s="377" t="s">
        <v>200</v>
      </c>
      <c r="K551" s="378" t="s">
        <v>2717</v>
      </c>
      <c r="L551" s="401" t="s">
        <v>2113</v>
      </c>
      <c r="M551" s="397"/>
      <c r="N551" s="482">
        <v>0</v>
      </c>
      <c r="O551" s="482">
        <v>0</v>
      </c>
      <c r="P551" s="493">
        <v>0</v>
      </c>
      <c r="Q551" s="482">
        <v>0</v>
      </c>
      <c r="R551" s="482"/>
      <c r="S551" s="479"/>
      <c r="T551" s="199">
        <f t="shared" si="115"/>
        <v>0</v>
      </c>
      <c r="U551" s="61" t="str">
        <f t="shared" si="116"/>
        <v/>
      </c>
      <c r="V551" s="199">
        <f t="shared" si="114"/>
        <v>0</v>
      </c>
      <c r="W551" s="61" t="str">
        <f t="shared" si="117"/>
        <v/>
      </c>
      <c r="X551" s="199">
        <f t="shared" si="118"/>
        <v>0</v>
      </c>
      <c r="Y551" s="61" t="str">
        <f t="shared" si="119"/>
        <v/>
      </c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  <c r="AK551" s="55"/>
    </row>
    <row r="552" spans="1:37" ht="42">
      <c r="A552" s="398" t="s">
        <v>2187</v>
      </c>
      <c r="B552" s="415" t="s">
        <v>2158</v>
      </c>
      <c r="C552" s="416" t="s">
        <v>2483</v>
      </c>
      <c r="D552" s="416" t="s">
        <v>2007</v>
      </c>
      <c r="E552" s="379" t="s">
        <v>4064</v>
      </c>
      <c r="F552" s="379" t="s">
        <v>5286</v>
      </c>
      <c r="G552" s="376" t="s">
        <v>1080</v>
      </c>
      <c r="H552" s="376" t="s">
        <v>3062</v>
      </c>
      <c r="I552" s="417" t="s">
        <v>4031</v>
      </c>
      <c r="J552" s="377" t="s">
        <v>2718</v>
      </c>
      <c r="K552" s="378" t="s">
        <v>2719</v>
      </c>
      <c r="L552" s="401" t="s">
        <v>2113</v>
      </c>
      <c r="M552" s="397"/>
      <c r="N552" s="482">
        <v>2135993.85</v>
      </c>
      <c r="O552" s="482">
        <v>1215000</v>
      </c>
      <c r="P552" s="493">
        <v>2136000</v>
      </c>
      <c r="Q552" s="482">
        <v>2136000</v>
      </c>
      <c r="R552" s="482"/>
      <c r="S552" s="479"/>
      <c r="T552" s="199">
        <f t="shared" si="115"/>
        <v>6.1499999999068677</v>
      </c>
      <c r="U552" s="61">
        <f t="shared" si="116"/>
        <v>2.8792217729966157E-6</v>
      </c>
      <c r="V552" s="199">
        <f t="shared" si="114"/>
        <v>921000</v>
      </c>
      <c r="W552" s="61">
        <f t="shared" si="117"/>
        <v>0.75802469135802464</v>
      </c>
      <c r="X552" s="199">
        <f t="shared" si="118"/>
        <v>0</v>
      </c>
      <c r="Y552" s="61">
        <f t="shared" si="119"/>
        <v>0</v>
      </c>
      <c r="AA552" s="55"/>
      <c r="AB552" s="55"/>
      <c r="AC552" s="55"/>
      <c r="AD552" s="55"/>
      <c r="AE552" s="55"/>
      <c r="AF552" s="55"/>
      <c r="AG552" s="55"/>
      <c r="AH552" s="55"/>
      <c r="AI552" s="55"/>
      <c r="AJ552" s="55"/>
      <c r="AK552" s="55"/>
    </row>
    <row r="553" spans="1:37" ht="42">
      <c r="A553" s="398" t="s">
        <v>3519</v>
      </c>
      <c r="B553" s="415" t="s">
        <v>2158</v>
      </c>
      <c r="C553" s="416" t="s">
        <v>2483</v>
      </c>
      <c r="D553" s="416" t="s">
        <v>2324</v>
      </c>
      <c r="E553" s="379" t="s">
        <v>5287</v>
      </c>
      <c r="F553" s="379" t="s">
        <v>5288</v>
      </c>
      <c r="G553" s="376" t="s">
        <v>1082</v>
      </c>
      <c r="H553" s="376" t="s">
        <v>3064</v>
      </c>
      <c r="I553" s="417" t="s">
        <v>4033</v>
      </c>
      <c r="J553" s="377" t="s">
        <v>2718</v>
      </c>
      <c r="K553" s="378" t="s">
        <v>2719</v>
      </c>
      <c r="L553" s="401" t="s">
        <v>2113</v>
      </c>
      <c r="M553" s="397"/>
      <c r="N553" s="482">
        <v>89644.89</v>
      </c>
      <c r="O553" s="482">
        <v>56000</v>
      </c>
      <c r="P553" s="493">
        <v>90000</v>
      </c>
      <c r="Q553" s="482">
        <v>90000</v>
      </c>
      <c r="R553" s="482"/>
      <c r="S553" s="479"/>
      <c r="T553" s="199">
        <f t="shared" si="115"/>
        <v>355.11000000000058</v>
      </c>
      <c r="U553" s="61">
        <f t="shared" si="116"/>
        <v>3.9612966227076697E-3</v>
      </c>
      <c r="V553" s="199">
        <f t="shared" si="114"/>
        <v>34000</v>
      </c>
      <c r="W553" s="61">
        <f t="shared" si="117"/>
        <v>0.6071428571428571</v>
      </c>
      <c r="X553" s="199">
        <f t="shared" si="118"/>
        <v>0</v>
      </c>
      <c r="Y553" s="61">
        <f t="shared" si="119"/>
        <v>0</v>
      </c>
      <c r="AA553" s="55"/>
      <c r="AB553" s="55"/>
      <c r="AC553" s="55"/>
      <c r="AD553" s="55"/>
      <c r="AE553" s="55"/>
      <c r="AF553" s="55"/>
      <c r="AG553" s="55"/>
      <c r="AH553" s="55"/>
      <c r="AI553" s="55"/>
      <c r="AJ553" s="55"/>
      <c r="AK553" s="55"/>
    </row>
    <row r="554" spans="1:37" ht="31.5">
      <c r="A554" s="398" t="s">
        <v>2188</v>
      </c>
      <c r="B554" s="415" t="s">
        <v>2158</v>
      </c>
      <c r="C554" s="416" t="s">
        <v>2483</v>
      </c>
      <c r="D554" s="416" t="s">
        <v>3019</v>
      </c>
      <c r="E554" s="379" t="s">
        <v>5289</v>
      </c>
      <c r="F554" s="379" t="s">
        <v>4065</v>
      </c>
      <c r="G554" s="376" t="s">
        <v>1385</v>
      </c>
      <c r="H554" s="376" t="s">
        <v>3058</v>
      </c>
      <c r="I554" s="417" t="s">
        <v>4022</v>
      </c>
      <c r="J554" s="377" t="s">
        <v>200</v>
      </c>
      <c r="K554" s="378" t="s">
        <v>2717</v>
      </c>
      <c r="L554" s="401" t="s">
        <v>2113</v>
      </c>
      <c r="M554" s="397"/>
      <c r="N554" s="482">
        <v>23716</v>
      </c>
      <c r="O554" s="482">
        <v>39000</v>
      </c>
      <c r="P554" s="493">
        <v>24000</v>
      </c>
      <c r="Q554" s="482">
        <v>24000</v>
      </c>
      <c r="R554" s="482"/>
      <c r="S554" s="479"/>
      <c r="T554" s="199">
        <f t="shared" si="115"/>
        <v>284</v>
      </c>
      <c r="U554" s="61">
        <f t="shared" si="116"/>
        <v>1.1975037949063924E-2</v>
      </c>
      <c r="V554" s="199">
        <f t="shared" si="114"/>
        <v>-15000</v>
      </c>
      <c r="W554" s="61">
        <f t="shared" si="117"/>
        <v>-0.38461538461538464</v>
      </c>
      <c r="X554" s="199">
        <f t="shared" si="118"/>
        <v>0</v>
      </c>
      <c r="Y554" s="61">
        <f t="shared" si="119"/>
        <v>0</v>
      </c>
      <c r="AA554" s="55"/>
      <c r="AB554" s="55"/>
      <c r="AC554" s="55"/>
      <c r="AD554" s="55"/>
      <c r="AE554" s="55"/>
      <c r="AF554" s="55"/>
      <c r="AG554" s="55"/>
      <c r="AH554" s="55"/>
      <c r="AI554" s="55"/>
      <c r="AJ554" s="55"/>
      <c r="AK554" s="55"/>
    </row>
    <row r="555" spans="1:37" ht="31.5">
      <c r="A555" s="398" t="s">
        <v>3520</v>
      </c>
      <c r="B555" s="415" t="s">
        <v>2158</v>
      </c>
      <c r="C555" s="416" t="s">
        <v>2483</v>
      </c>
      <c r="D555" s="416" t="s">
        <v>1314</v>
      </c>
      <c r="E555" s="379" t="s">
        <v>5290</v>
      </c>
      <c r="F555" s="379" t="s">
        <v>4066</v>
      </c>
      <c r="G555" s="376" t="s">
        <v>1387</v>
      </c>
      <c r="H555" s="376" t="s">
        <v>3060</v>
      </c>
      <c r="I555" s="417" t="s">
        <v>4025</v>
      </c>
      <c r="J555" s="377" t="s">
        <v>200</v>
      </c>
      <c r="K555" s="378" t="s">
        <v>2717</v>
      </c>
      <c r="L555" s="401" t="s">
        <v>2113</v>
      </c>
      <c r="M555" s="397"/>
      <c r="N555" s="482">
        <v>0</v>
      </c>
      <c r="O555" s="482">
        <v>0</v>
      </c>
      <c r="P555" s="493">
        <v>0</v>
      </c>
      <c r="Q555" s="482">
        <v>0</v>
      </c>
      <c r="R555" s="482"/>
      <c r="S555" s="479"/>
      <c r="T555" s="199">
        <f t="shared" si="115"/>
        <v>0</v>
      </c>
      <c r="U555" s="61" t="str">
        <f t="shared" si="116"/>
        <v/>
      </c>
      <c r="V555" s="199">
        <f t="shared" si="114"/>
        <v>0</v>
      </c>
      <c r="W555" s="61" t="str">
        <f t="shared" si="117"/>
        <v/>
      </c>
      <c r="X555" s="199">
        <f t="shared" si="118"/>
        <v>0</v>
      </c>
      <c r="Y555" s="61" t="str">
        <f t="shared" si="119"/>
        <v/>
      </c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  <c r="AK555" s="55"/>
    </row>
    <row r="556" spans="1:37" ht="31.5">
      <c r="A556" s="398" t="s">
        <v>2189</v>
      </c>
      <c r="B556" s="415" t="s">
        <v>2158</v>
      </c>
      <c r="C556" s="416" t="s">
        <v>2483</v>
      </c>
      <c r="D556" s="416" t="s">
        <v>1318</v>
      </c>
      <c r="E556" s="379" t="s">
        <v>5291</v>
      </c>
      <c r="F556" s="379" t="s">
        <v>5292</v>
      </c>
      <c r="G556" s="376" t="s">
        <v>1080</v>
      </c>
      <c r="H556" s="376" t="s">
        <v>3062</v>
      </c>
      <c r="I556" s="417" t="s">
        <v>4031</v>
      </c>
      <c r="J556" s="377" t="s">
        <v>2718</v>
      </c>
      <c r="K556" s="378" t="s">
        <v>2719</v>
      </c>
      <c r="L556" s="401" t="s">
        <v>2113</v>
      </c>
      <c r="M556" s="397"/>
      <c r="N556" s="482">
        <v>538879.57999999996</v>
      </c>
      <c r="O556" s="482">
        <v>664000</v>
      </c>
      <c r="P556" s="493">
        <v>539000</v>
      </c>
      <c r="Q556" s="482">
        <v>539000</v>
      </c>
      <c r="R556" s="482"/>
      <c r="S556" s="479"/>
      <c r="T556" s="199">
        <f t="shared" si="115"/>
        <v>120.42000000004191</v>
      </c>
      <c r="U556" s="61">
        <f t="shared" si="116"/>
        <v>2.2346365397635205E-4</v>
      </c>
      <c r="V556" s="199">
        <f t="shared" si="114"/>
        <v>-125000</v>
      </c>
      <c r="W556" s="61">
        <f t="shared" si="117"/>
        <v>-0.18825301204819278</v>
      </c>
      <c r="X556" s="199">
        <f t="shared" si="118"/>
        <v>0</v>
      </c>
      <c r="Y556" s="61">
        <f t="shared" si="119"/>
        <v>0</v>
      </c>
      <c r="AA556" s="55"/>
      <c r="AB556" s="55"/>
      <c r="AC556" s="55"/>
      <c r="AD556" s="55"/>
      <c r="AE556" s="55"/>
      <c r="AF556" s="55"/>
      <c r="AG556" s="55"/>
      <c r="AH556" s="55"/>
      <c r="AI556" s="55"/>
      <c r="AJ556" s="55"/>
      <c r="AK556" s="55"/>
    </row>
    <row r="557" spans="1:37" ht="31.5">
      <c r="A557" s="398" t="s">
        <v>3521</v>
      </c>
      <c r="B557" s="415" t="s">
        <v>2158</v>
      </c>
      <c r="C557" s="416" t="s">
        <v>2483</v>
      </c>
      <c r="D557" s="416" t="s">
        <v>1319</v>
      </c>
      <c r="E557" s="379" t="s">
        <v>5293</v>
      </c>
      <c r="F557" s="379" t="s">
        <v>5294</v>
      </c>
      <c r="G557" s="376" t="s">
        <v>1082</v>
      </c>
      <c r="H557" s="376" t="s">
        <v>3064</v>
      </c>
      <c r="I557" s="417" t="s">
        <v>4033</v>
      </c>
      <c r="J557" s="377" t="s">
        <v>2718</v>
      </c>
      <c r="K557" s="378" t="s">
        <v>2719</v>
      </c>
      <c r="L557" s="401" t="s">
        <v>2113</v>
      </c>
      <c r="M557" s="397"/>
      <c r="N557" s="482">
        <v>17019</v>
      </c>
      <c r="O557" s="482">
        <v>1000</v>
      </c>
      <c r="P557" s="493">
        <v>17000</v>
      </c>
      <c r="Q557" s="482">
        <v>17000</v>
      </c>
      <c r="R557" s="482"/>
      <c r="S557" s="479"/>
      <c r="T557" s="199">
        <f t="shared" si="115"/>
        <v>-19</v>
      </c>
      <c r="U557" s="61">
        <f t="shared" si="116"/>
        <v>-1.1163993184088372E-3</v>
      </c>
      <c r="V557" s="199">
        <f t="shared" si="114"/>
        <v>16000</v>
      </c>
      <c r="W557" s="61">
        <f t="shared" si="117"/>
        <v>16</v>
      </c>
      <c r="X557" s="199">
        <f t="shared" si="118"/>
        <v>0</v>
      </c>
      <c r="Y557" s="61">
        <f t="shared" si="119"/>
        <v>0</v>
      </c>
      <c r="AA557" s="55"/>
      <c r="AB557" s="55"/>
      <c r="AC557" s="55"/>
      <c r="AD557" s="55"/>
      <c r="AE557" s="55"/>
      <c r="AF557" s="55"/>
      <c r="AG557" s="55"/>
      <c r="AH557" s="55"/>
      <c r="AI557" s="55"/>
      <c r="AJ557" s="55"/>
      <c r="AK557" s="55"/>
    </row>
    <row r="558" spans="1:37" ht="31.5">
      <c r="A558" s="398" t="s">
        <v>2190</v>
      </c>
      <c r="B558" s="415" t="s">
        <v>2158</v>
      </c>
      <c r="C558" s="416" t="s">
        <v>2483</v>
      </c>
      <c r="D558" s="416" t="s">
        <v>2485</v>
      </c>
      <c r="E558" s="379" t="s">
        <v>5295</v>
      </c>
      <c r="F558" s="379" t="s">
        <v>4067</v>
      </c>
      <c r="G558" s="376" t="s">
        <v>1385</v>
      </c>
      <c r="H558" s="376" t="s">
        <v>3058</v>
      </c>
      <c r="I558" s="417" t="s">
        <v>4022</v>
      </c>
      <c r="J558" s="377" t="s">
        <v>200</v>
      </c>
      <c r="K558" s="378" t="s">
        <v>2717</v>
      </c>
      <c r="L558" s="401" t="s">
        <v>2113</v>
      </c>
      <c r="M558" s="397"/>
      <c r="N558" s="482">
        <v>8428.59</v>
      </c>
      <c r="O558" s="482">
        <v>14000</v>
      </c>
      <c r="P558" s="493">
        <v>8000</v>
      </c>
      <c r="Q558" s="482">
        <v>8000</v>
      </c>
      <c r="R558" s="482"/>
      <c r="S558" s="479"/>
      <c r="T558" s="199">
        <f t="shared" si="115"/>
        <v>-428.59000000000015</v>
      </c>
      <c r="U558" s="61">
        <f t="shared" si="116"/>
        <v>-5.0849548975570071E-2</v>
      </c>
      <c r="V558" s="199">
        <f t="shared" si="114"/>
        <v>-6000</v>
      </c>
      <c r="W558" s="61">
        <f t="shared" si="117"/>
        <v>-0.42857142857142855</v>
      </c>
      <c r="X558" s="199">
        <f t="shared" si="118"/>
        <v>0</v>
      </c>
      <c r="Y558" s="61">
        <f t="shared" si="119"/>
        <v>0</v>
      </c>
      <c r="AA558" s="55"/>
      <c r="AB558" s="55"/>
      <c r="AC558" s="55"/>
      <c r="AD558" s="55"/>
      <c r="AE558" s="55"/>
      <c r="AF558" s="55"/>
      <c r="AG558" s="55"/>
      <c r="AH558" s="55"/>
      <c r="AI558" s="55"/>
      <c r="AJ558" s="55"/>
      <c r="AK558" s="55"/>
    </row>
    <row r="559" spans="1:37" ht="31.5">
      <c r="A559" s="398" t="s">
        <v>3522</v>
      </c>
      <c r="B559" s="415" t="s">
        <v>2158</v>
      </c>
      <c r="C559" s="416" t="s">
        <v>2483</v>
      </c>
      <c r="D559" s="416" t="s">
        <v>2675</v>
      </c>
      <c r="E559" s="379" t="s">
        <v>5296</v>
      </c>
      <c r="F559" s="379" t="s">
        <v>4068</v>
      </c>
      <c r="G559" s="376" t="s">
        <v>1387</v>
      </c>
      <c r="H559" s="376" t="s">
        <v>3060</v>
      </c>
      <c r="I559" s="417" t="s">
        <v>4025</v>
      </c>
      <c r="J559" s="377" t="s">
        <v>200</v>
      </c>
      <c r="K559" s="378" t="s">
        <v>2717</v>
      </c>
      <c r="L559" s="401" t="s">
        <v>2113</v>
      </c>
      <c r="M559" s="397"/>
      <c r="N559" s="482">
        <v>0</v>
      </c>
      <c r="O559" s="482">
        <v>0</v>
      </c>
      <c r="P559" s="493">
        <v>0</v>
      </c>
      <c r="Q559" s="482">
        <v>0</v>
      </c>
      <c r="R559" s="482"/>
      <c r="S559" s="479"/>
      <c r="T559" s="199">
        <f t="shared" si="115"/>
        <v>0</v>
      </c>
      <c r="U559" s="61" t="str">
        <f t="shared" si="116"/>
        <v/>
      </c>
      <c r="V559" s="199">
        <f t="shared" si="114"/>
        <v>0</v>
      </c>
      <c r="W559" s="61" t="str">
        <f t="shared" si="117"/>
        <v/>
      </c>
      <c r="X559" s="199">
        <f t="shared" si="118"/>
        <v>0</v>
      </c>
      <c r="Y559" s="61" t="str">
        <f t="shared" si="119"/>
        <v/>
      </c>
      <c r="AA559" s="55"/>
      <c r="AB559" s="55"/>
      <c r="AC559" s="55"/>
      <c r="AD559" s="55"/>
      <c r="AE559" s="55"/>
      <c r="AF559" s="55"/>
      <c r="AG559" s="55"/>
      <c r="AH559" s="55"/>
      <c r="AI559" s="55"/>
      <c r="AJ559" s="55"/>
      <c r="AK559" s="55"/>
    </row>
    <row r="560" spans="1:37" ht="31.5">
      <c r="A560" s="398" t="s">
        <v>2191</v>
      </c>
      <c r="B560" s="415" t="s">
        <v>2158</v>
      </c>
      <c r="C560" s="416" t="s">
        <v>2483</v>
      </c>
      <c r="D560" s="416" t="s">
        <v>1469</v>
      </c>
      <c r="E560" s="379" t="s">
        <v>5297</v>
      </c>
      <c r="F560" s="379" t="s">
        <v>5298</v>
      </c>
      <c r="G560" s="376" t="s">
        <v>1080</v>
      </c>
      <c r="H560" s="376" t="s">
        <v>3062</v>
      </c>
      <c r="I560" s="417" t="s">
        <v>4031</v>
      </c>
      <c r="J560" s="377" t="s">
        <v>2718</v>
      </c>
      <c r="K560" s="378" t="s">
        <v>2719</v>
      </c>
      <c r="L560" s="401" t="s">
        <v>2113</v>
      </c>
      <c r="M560" s="397"/>
      <c r="N560" s="482">
        <v>709106.46</v>
      </c>
      <c r="O560" s="482">
        <v>506000</v>
      </c>
      <c r="P560" s="493">
        <v>709000</v>
      </c>
      <c r="Q560" s="482">
        <v>709000</v>
      </c>
      <c r="R560" s="482"/>
      <c r="S560" s="479"/>
      <c r="T560" s="199">
        <f t="shared" si="115"/>
        <v>-106.45999999996275</v>
      </c>
      <c r="U560" s="61">
        <f t="shared" si="116"/>
        <v>-1.5013260491233255E-4</v>
      </c>
      <c r="V560" s="199">
        <f t="shared" si="114"/>
        <v>203000</v>
      </c>
      <c r="W560" s="61">
        <f t="shared" si="117"/>
        <v>0.40118577075098816</v>
      </c>
      <c r="X560" s="199">
        <f t="shared" si="118"/>
        <v>0</v>
      </c>
      <c r="Y560" s="61">
        <f t="shared" si="119"/>
        <v>0</v>
      </c>
      <c r="AA560" s="55"/>
      <c r="AB560" s="55"/>
      <c r="AC560" s="55"/>
      <c r="AD560" s="55"/>
      <c r="AE560" s="55"/>
      <c r="AF560" s="55"/>
      <c r="AG560" s="55"/>
      <c r="AH560" s="55"/>
      <c r="AI560" s="55"/>
      <c r="AJ560" s="55"/>
      <c r="AK560" s="55"/>
    </row>
    <row r="561" spans="1:37" ht="31.5">
      <c r="A561" s="398" t="s">
        <v>3523</v>
      </c>
      <c r="B561" s="415" t="s">
        <v>2158</v>
      </c>
      <c r="C561" s="416" t="s">
        <v>2483</v>
      </c>
      <c r="D561" s="416" t="s">
        <v>3022</v>
      </c>
      <c r="E561" s="379" t="s">
        <v>4069</v>
      </c>
      <c r="F561" s="379" t="s">
        <v>5299</v>
      </c>
      <c r="G561" s="376" t="s">
        <v>1082</v>
      </c>
      <c r="H561" s="376" t="s">
        <v>3064</v>
      </c>
      <c r="I561" s="417" t="s">
        <v>4033</v>
      </c>
      <c r="J561" s="377" t="s">
        <v>2718</v>
      </c>
      <c r="K561" s="378" t="s">
        <v>2719</v>
      </c>
      <c r="L561" s="401" t="s">
        <v>2113</v>
      </c>
      <c r="M561" s="397"/>
      <c r="N561" s="482">
        <v>28265.93</v>
      </c>
      <c r="O561" s="482">
        <v>16000</v>
      </c>
      <c r="P561" s="493">
        <v>28000</v>
      </c>
      <c r="Q561" s="482">
        <v>28000</v>
      </c>
      <c r="R561" s="482"/>
      <c r="S561" s="479"/>
      <c r="T561" s="199">
        <f t="shared" si="115"/>
        <v>-265.93000000000029</v>
      </c>
      <c r="U561" s="61">
        <f t="shared" si="116"/>
        <v>-9.4081461321102924E-3</v>
      </c>
      <c r="V561" s="199">
        <f t="shared" si="114"/>
        <v>12000</v>
      </c>
      <c r="W561" s="61">
        <f t="shared" si="117"/>
        <v>0.75</v>
      </c>
      <c r="X561" s="199">
        <f t="shared" si="118"/>
        <v>0</v>
      </c>
      <c r="Y561" s="61">
        <f t="shared" si="119"/>
        <v>0</v>
      </c>
      <c r="AA561" s="55"/>
      <c r="AB561" s="55"/>
      <c r="AC561" s="55"/>
      <c r="AD561" s="55"/>
      <c r="AE561" s="55"/>
      <c r="AF561" s="55"/>
      <c r="AG561" s="55"/>
      <c r="AH561" s="55"/>
      <c r="AI561" s="55"/>
      <c r="AJ561" s="55"/>
      <c r="AK561" s="55"/>
    </row>
    <row r="562" spans="1:37" ht="31.5">
      <c r="A562" s="398" t="s">
        <v>2192</v>
      </c>
      <c r="B562" s="415" t="s">
        <v>2158</v>
      </c>
      <c r="C562" s="416" t="s">
        <v>2483</v>
      </c>
      <c r="D562" s="416" t="s">
        <v>1321</v>
      </c>
      <c r="E562" s="379" t="s">
        <v>4070</v>
      </c>
      <c r="F562" s="379" t="s">
        <v>4071</v>
      </c>
      <c r="G562" s="376" t="s">
        <v>1385</v>
      </c>
      <c r="H562" s="376" t="s">
        <v>3058</v>
      </c>
      <c r="I562" s="417" t="s">
        <v>4022</v>
      </c>
      <c r="J562" s="377" t="s">
        <v>200</v>
      </c>
      <c r="K562" s="378" t="s">
        <v>2717</v>
      </c>
      <c r="L562" s="401" t="s">
        <v>2113</v>
      </c>
      <c r="M562" s="397"/>
      <c r="N562" s="482">
        <v>0</v>
      </c>
      <c r="O562" s="482">
        <v>0</v>
      </c>
      <c r="P562" s="493">
        <v>0</v>
      </c>
      <c r="Q562" s="482">
        <v>0</v>
      </c>
      <c r="R562" s="482"/>
      <c r="S562" s="479"/>
      <c r="T562" s="199">
        <f t="shared" si="115"/>
        <v>0</v>
      </c>
      <c r="U562" s="61" t="str">
        <f t="shared" si="116"/>
        <v/>
      </c>
      <c r="V562" s="199">
        <f t="shared" si="114"/>
        <v>0</v>
      </c>
      <c r="W562" s="61" t="str">
        <f t="shared" si="117"/>
        <v/>
      </c>
      <c r="X562" s="199">
        <f t="shared" si="118"/>
        <v>0</v>
      </c>
      <c r="Y562" s="61" t="str">
        <f t="shared" si="119"/>
        <v/>
      </c>
      <c r="AA562" s="55"/>
      <c r="AB562" s="55"/>
      <c r="AC562" s="55"/>
      <c r="AD562" s="55"/>
      <c r="AE562" s="55"/>
      <c r="AF562" s="55"/>
      <c r="AG562" s="55"/>
      <c r="AH562" s="55"/>
      <c r="AI562" s="55"/>
      <c r="AJ562" s="55"/>
      <c r="AK562" s="55"/>
    </row>
    <row r="563" spans="1:37" ht="31.5">
      <c r="A563" s="398" t="s">
        <v>2949</v>
      </c>
      <c r="B563" s="415" t="s">
        <v>2158</v>
      </c>
      <c r="C563" s="416" t="s">
        <v>2483</v>
      </c>
      <c r="D563" s="416" t="s">
        <v>1289</v>
      </c>
      <c r="E563" s="379" t="s">
        <v>4072</v>
      </c>
      <c r="F563" s="379" t="s">
        <v>4073</v>
      </c>
      <c r="G563" s="376" t="s">
        <v>1387</v>
      </c>
      <c r="H563" s="376" t="s">
        <v>3060</v>
      </c>
      <c r="I563" s="417" t="s">
        <v>4025</v>
      </c>
      <c r="J563" s="377" t="s">
        <v>200</v>
      </c>
      <c r="K563" s="378" t="s">
        <v>2717</v>
      </c>
      <c r="L563" s="401" t="s">
        <v>2113</v>
      </c>
      <c r="M563" s="397"/>
      <c r="N563" s="482">
        <v>0</v>
      </c>
      <c r="O563" s="482">
        <v>0</v>
      </c>
      <c r="P563" s="493">
        <v>0</v>
      </c>
      <c r="Q563" s="482">
        <v>0</v>
      </c>
      <c r="R563" s="482"/>
      <c r="S563" s="479"/>
      <c r="T563" s="199">
        <f t="shared" si="115"/>
        <v>0</v>
      </c>
      <c r="U563" s="61" t="str">
        <f t="shared" si="116"/>
        <v/>
      </c>
      <c r="V563" s="199">
        <f t="shared" si="114"/>
        <v>0</v>
      </c>
      <c r="W563" s="61" t="str">
        <f t="shared" si="117"/>
        <v/>
      </c>
      <c r="X563" s="199">
        <f t="shared" si="118"/>
        <v>0</v>
      </c>
      <c r="Y563" s="61" t="str">
        <f t="shared" si="119"/>
        <v/>
      </c>
      <c r="AA563" s="55"/>
      <c r="AB563" s="55"/>
      <c r="AC563" s="55"/>
      <c r="AD563" s="55"/>
      <c r="AE563" s="55"/>
      <c r="AF563" s="55"/>
      <c r="AG563" s="55"/>
      <c r="AH563" s="55"/>
      <c r="AI563" s="55"/>
      <c r="AJ563" s="55"/>
      <c r="AK563" s="55"/>
    </row>
    <row r="564" spans="1:37" ht="31.5">
      <c r="A564" s="398" t="s">
        <v>2193</v>
      </c>
      <c r="B564" s="415" t="s">
        <v>2158</v>
      </c>
      <c r="C564" s="416" t="s">
        <v>2483</v>
      </c>
      <c r="D564" s="416" t="s">
        <v>1472</v>
      </c>
      <c r="E564" s="379" t="s">
        <v>4176</v>
      </c>
      <c r="F564" s="379" t="s">
        <v>4074</v>
      </c>
      <c r="G564" s="376" t="s">
        <v>1080</v>
      </c>
      <c r="H564" s="376" t="s">
        <v>3062</v>
      </c>
      <c r="I564" s="417" t="s">
        <v>4031</v>
      </c>
      <c r="J564" s="377" t="s">
        <v>2718</v>
      </c>
      <c r="K564" s="378" t="s">
        <v>2719</v>
      </c>
      <c r="L564" s="401" t="s">
        <v>2113</v>
      </c>
      <c r="M564" s="397"/>
      <c r="N564" s="482">
        <v>1000</v>
      </c>
      <c r="O564" s="482">
        <v>0</v>
      </c>
      <c r="P564" s="493">
        <v>1000</v>
      </c>
      <c r="Q564" s="482">
        <v>1000</v>
      </c>
      <c r="R564" s="482"/>
      <c r="S564" s="479"/>
      <c r="T564" s="199">
        <f t="shared" si="115"/>
        <v>0</v>
      </c>
      <c r="U564" s="61">
        <f t="shared" si="116"/>
        <v>0</v>
      </c>
      <c r="V564" s="199">
        <f t="shared" si="114"/>
        <v>1000</v>
      </c>
      <c r="W564" s="61" t="str">
        <f t="shared" si="117"/>
        <v/>
      </c>
      <c r="X564" s="199">
        <f t="shared" si="118"/>
        <v>0</v>
      </c>
      <c r="Y564" s="61">
        <f t="shared" si="119"/>
        <v>0</v>
      </c>
      <c r="AA564" s="55"/>
      <c r="AB564" s="55"/>
      <c r="AC564" s="55"/>
      <c r="AD564" s="55"/>
      <c r="AE564" s="55"/>
      <c r="AF564" s="55"/>
      <c r="AG564" s="55"/>
      <c r="AH564" s="55"/>
      <c r="AI564" s="55"/>
      <c r="AJ564" s="55"/>
      <c r="AK564" s="55"/>
    </row>
    <row r="565" spans="1:37" ht="31.5">
      <c r="A565" s="398" t="s">
        <v>2950</v>
      </c>
      <c r="B565" s="415" t="s">
        <v>2158</v>
      </c>
      <c r="C565" s="416" t="s">
        <v>2483</v>
      </c>
      <c r="D565" s="416" t="s">
        <v>2978</v>
      </c>
      <c r="E565" s="379" t="s">
        <v>4075</v>
      </c>
      <c r="F565" s="379" t="s">
        <v>4076</v>
      </c>
      <c r="G565" s="376" t="s">
        <v>1082</v>
      </c>
      <c r="H565" s="376" t="s">
        <v>3064</v>
      </c>
      <c r="I565" s="417" t="s">
        <v>4033</v>
      </c>
      <c r="J565" s="377" t="s">
        <v>2718</v>
      </c>
      <c r="K565" s="378" t="s">
        <v>2719</v>
      </c>
      <c r="L565" s="401" t="s">
        <v>2113</v>
      </c>
      <c r="M565" s="397"/>
      <c r="N565" s="482">
        <v>0</v>
      </c>
      <c r="O565" s="482">
        <v>0</v>
      </c>
      <c r="P565" s="493">
        <v>0</v>
      </c>
      <c r="Q565" s="482">
        <v>0</v>
      </c>
      <c r="R565" s="482"/>
      <c r="S565" s="479"/>
      <c r="T565" s="199">
        <f t="shared" si="115"/>
        <v>0</v>
      </c>
      <c r="U565" s="61" t="str">
        <f t="shared" si="116"/>
        <v/>
      </c>
      <c r="V565" s="199">
        <f t="shared" si="114"/>
        <v>0</v>
      </c>
      <c r="W565" s="61" t="str">
        <f t="shared" si="117"/>
        <v/>
      </c>
      <c r="X565" s="199">
        <f t="shared" si="118"/>
        <v>0</v>
      </c>
      <c r="Y565" s="61" t="str">
        <f t="shared" si="119"/>
        <v/>
      </c>
      <c r="AA565" s="55"/>
      <c r="AB565" s="55"/>
      <c r="AC565" s="55"/>
      <c r="AD565" s="55"/>
      <c r="AE565" s="55"/>
      <c r="AF565" s="55"/>
      <c r="AG565" s="55"/>
      <c r="AH565" s="55"/>
      <c r="AI565" s="55"/>
      <c r="AJ565" s="55"/>
      <c r="AK565" s="55"/>
    </row>
    <row r="566" spans="1:37" ht="31.5">
      <c r="A566" s="398" t="s">
        <v>2194</v>
      </c>
      <c r="B566" s="415" t="s">
        <v>2158</v>
      </c>
      <c r="C566" s="416" t="s">
        <v>2483</v>
      </c>
      <c r="D566" s="416" t="s">
        <v>2156</v>
      </c>
      <c r="E566" s="379" t="s">
        <v>4077</v>
      </c>
      <c r="F566" s="379" t="s">
        <v>4078</v>
      </c>
      <c r="G566" s="376" t="s">
        <v>4673</v>
      </c>
      <c r="H566" s="376" t="s">
        <v>4785</v>
      </c>
      <c r="I566" s="417" t="s">
        <v>4786</v>
      </c>
      <c r="J566" s="377" t="s">
        <v>2739</v>
      </c>
      <c r="K566" s="380" t="s">
        <v>2579</v>
      </c>
      <c r="L566" s="439" t="s">
        <v>199</v>
      </c>
      <c r="M566" s="397"/>
      <c r="N566" s="482">
        <v>3376.62</v>
      </c>
      <c r="O566" s="482">
        <v>8000</v>
      </c>
      <c r="P566" s="493">
        <v>4000</v>
      </c>
      <c r="Q566" s="482">
        <v>4000</v>
      </c>
      <c r="R566" s="482"/>
      <c r="S566" s="479"/>
      <c r="T566" s="199">
        <f t="shared" si="115"/>
        <v>623.38000000000011</v>
      </c>
      <c r="U566" s="61">
        <f t="shared" si="116"/>
        <v>0.18461656923195388</v>
      </c>
      <c r="V566" s="199">
        <f t="shared" si="114"/>
        <v>-4000</v>
      </c>
      <c r="W566" s="61">
        <f t="shared" si="117"/>
        <v>-0.5</v>
      </c>
      <c r="X566" s="199">
        <f t="shared" si="118"/>
        <v>0</v>
      </c>
      <c r="Y566" s="61">
        <f t="shared" si="119"/>
        <v>0</v>
      </c>
      <c r="AA566" s="55"/>
      <c r="AB566" s="55"/>
      <c r="AC566" s="55"/>
      <c r="AD566" s="55"/>
      <c r="AE566" s="55"/>
      <c r="AF566" s="55"/>
      <c r="AG566" s="55"/>
      <c r="AH566" s="55"/>
      <c r="AI566" s="55"/>
      <c r="AJ566" s="55"/>
      <c r="AK566" s="55"/>
    </row>
    <row r="567" spans="1:37" ht="31.5">
      <c r="A567" s="398" t="s">
        <v>2951</v>
      </c>
      <c r="B567" s="415" t="s">
        <v>2158</v>
      </c>
      <c r="C567" s="416" t="s">
        <v>2483</v>
      </c>
      <c r="D567" s="416" t="s">
        <v>2486</v>
      </c>
      <c r="E567" s="379" t="s">
        <v>4079</v>
      </c>
      <c r="F567" s="379" t="s">
        <v>4080</v>
      </c>
      <c r="G567" s="376" t="s">
        <v>4673</v>
      </c>
      <c r="H567" s="376" t="s">
        <v>4785</v>
      </c>
      <c r="I567" s="417" t="s">
        <v>4786</v>
      </c>
      <c r="J567" s="377" t="s">
        <v>2739</v>
      </c>
      <c r="K567" s="380" t="s">
        <v>2579</v>
      </c>
      <c r="L567" s="439" t="s">
        <v>199</v>
      </c>
      <c r="M567" s="397"/>
      <c r="N567" s="482">
        <v>0</v>
      </c>
      <c r="O567" s="482">
        <v>0</v>
      </c>
      <c r="P567" s="493">
        <v>0</v>
      </c>
      <c r="Q567" s="482">
        <v>0</v>
      </c>
      <c r="R567" s="482"/>
      <c r="S567" s="479"/>
      <c r="T567" s="199">
        <f t="shared" si="115"/>
        <v>0</v>
      </c>
      <c r="U567" s="61" t="str">
        <f t="shared" si="116"/>
        <v/>
      </c>
      <c r="V567" s="199">
        <f t="shared" si="114"/>
        <v>0</v>
      </c>
      <c r="W567" s="61" t="str">
        <f t="shared" si="117"/>
        <v/>
      </c>
      <c r="X567" s="199">
        <f t="shared" si="118"/>
        <v>0</v>
      </c>
      <c r="Y567" s="61" t="str">
        <f t="shared" si="119"/>
        <v/>
      </c>
      <c r="AA567" s="55"/>
      <c r="AB567" s="55"/>
      <c r="AC567" s="55"/>
      <c r="AD567" s="55"/>
      <c r="AE567" s="55"/>
      <c r="AF567" s="55"/>
      <c r="AG567" s="55"/>
      <c r="AH567" s="55"/>
      <c r="AI567" s="55"/>
      <c r="AJ567" s="55"/>
      <c r="AK567" s="55"/>
    </row>
    <row r="568" spans="1:37" ht="31.5">
      <c r="A568" s="398" t="s">
        <v>2195</v>
      </c>
      <c r="B568" s="415" t="s">
        <v>2158</v>
      </c>
      <c r="C568" s="416" t="s">
        <v>2483</v>
      </c>
      <c r="D568" s="416" t="s">
        <v>80</v>
      </c>
      <c r="E568" s="379" t="s">
        <v>4081</v>
      </c>
      <c r="F568" s="379" t="s">
        <v>5300</v>
      </c>
      <c r="G568" s="376" t="s">
        <v>4673</v>
      </c>
      <c r="H568" s="376" t="s">
        <v>4785</v>
      </c>
      <c r="I568" s="417" t="s">
        <v>4786</v>
      </c>
      <c r="J568" s="377" t="s">
        <v>2739</v>
      </c>
      <c r="K568" s="380" t="s">
        <v>2579</v>
      </c>
      <c r="L568" s="439" t="s">
        <v>199</v>
      </c>
      <c r="M568" s="397"/>
      <c r="N568" s="482">
        <v>576836.05000000005</v>
      </c>
      <c r="O568" s="482">
        <v>1252000</v>
      </c>
      <c r="P568" s="493">
        <v>750000</v>
      </c>
      <c r="Q568" s="482">
        <v>750000</v>
      </c>
      <c r="R568" s="482"/>
      <c r="S568" s="479"/>
      <c r="T568" s="199">
        <f t="shared" si="115"/>
        <v>173163.94999999995</v>
      </c>
      <c r="U568" s="61">
        <f t="shared" si="116"/>
        <v>0.30019613025226133</v>
      </c>
      <c r="V568" s="199">
        <f t="shared" si="114"/>
        <v>-502000</v>
      </c>
      <c r="W568" s="61">
        <f t="shared" si="117"/>
        <v>-0.40095846645367411</v>
      </c>
      <c r="X568" s="199">
        <f t="shared" si="118"/>
        <v>0</v>
      </c>
      <c r="Y568" s="61">
        <f t="shared" si="119"/>
        <v>0</v>
      </c>
      <c r="AA568" s="55"/>
      <c r="AB568" s="55"/>
      <c r="AC568" s="55"/>
      <c r="AD568" s="55"/>
      <c r="AE568" s="55"/>
      <c r="AF568" s="55"/>
      <c r="AG568" s="55"/>
      <c r="AH568" s="55"/>
      <c r="AI568" s="55"/>
      <c r="AJ568" s="55"/>
      <c r="AK568" s="55"/>
    </row>
    <row r="569" spans="1:37" ht="31.5">
      <c r="A569" s="398" t="s">
        <v>2952</v>
      </c>
      <c r="B569" s="415" t="s">
        <v>2158</v>
      </c>
      <c r="C569" s="416" t="s">
        <v>2483</v>
      </c>
      <c r="D569" s="416" t="s">
        <v>3237</v>
      </c>
      <c r="E569" s="379" t="s">
        <v>4082</v>
      </c>
      <c r="F569" s="379" t="s">
        <v>5301</v>
      </c>
      <c r="G569" s="376" t="s">
        <v>4673</v>
      </c>
      <c r="H569" s="376" t="s">
        <v>4785</v>
      </c>
      <c r="I569" s="417" t="s">
        <v>4786</v>
      </c>
      <c r="J569" s="377" t="s">
        <v>2739</v>
      </c>
      <c r="K569" s="380" t="s">
        <v>2579</v>
      </c>
      <c r="L569" s="439" t="s">
        <v>199</v>
      </c>
      <c r="M569" s="397"/>
      <c r="N569" s="482">
        <v>5709.49</v>
      </c>
      <c r="O569" s="482">
        <v>14000</v>
      </c>
      <c r="P569" s="493">
        <v>7000</v>
      </c>
      <c r="Q569" s="482">
        <v>7000</v>
      </c>
      <c r="R569" s="482"/>
      <c r="S569" s="479"/>
      <c r="T569" s="199">
        <f t="shared" si="115"/>
        <v>1290.5100000000002</v>
      </c>
      <c r="U569" s="61">
        <f t="shared" si="116"/>
        <v>0.22602894479191665</v>
      </c>
      <c r="V569" s="199">
        <f t="shared" si="114"/>
        <v>-7000</v>
      </c>
      <c r="W569" s="61">
        <f t="shared" si="117"/>
        <v>-0.5</v>
      </c>
      <c r="X569" s="199">
        <f t="shared" si="118"/>
        <v>0</v>
      </c>
      <c r="Y569" s="61">
        <f t="shared" si="119"/>
        <v>0</v>
      </c>
      <c r="AA569" s="55"/>
      <c r="AB569" s="55"/>
      <c r="AC569" s="55"/>
      <c r="AD569" s="55"/>
      <c r="AE569" s="55"/>
      <c r="AF569" s="55"/>
      <c r="AG569" s="55"/>
      <c r="AH569" s="55"/>
      <c r="AI569" s="55"/>
      <c r="AJ569" s="55"/>
      <c r="AK569" s="55"/>
    </row>
    <row r="570" spans="1:37" ht="21">
      <c r="A570" s="402" t="s">
        <v>2196</v>
      </c>
      <c r="B570" s="403" t="s">
        <v>3017</v>
      </c>
      <c r="C570" s="404" t="s">
        <v>3010</v>
      </c>
      <c r="D570" s="404" t="s">
        <v>3011</v>
      </c>
      <c r="E570" s="370" t="s">
        <v>2198</v>
      </c>
      <c r="F570" s="370" t="s">
        <v>2197</v>
      </c>
      <c r="G570" s="371"/>
      <c r="H570" s="371"/>
      <c r="I570" s="405"/>
      <c r="J570" s="372"/>
      <c r="K570" s="373"/>
      <c r="L570" s="406"/>
      <c r="M570" s="397"/>
      <c r="N570" s="483">
        <v>0</v>
      </c>
      <c r="O570" s="483">
        <v>0</v>
      </c>
      <c r="P570" s="494">
        <v>0</v>
      </c>
      <c r="Q570" s="483">
        <v>0</v>
      </c>
      <c r="R570" s="483"/>
      <c r="S570" s="478"/>
      <c r="T570" s="199">
        <f t="shared" si="115"/>
        <v>0</v>
      </c>
      <c r="U570" s="61" t="str">
        <f t="shared" si="116"/>
        <v/>
      </c>
      <c r="V570" s="199">
        <f t="shared" si="114"/>
        <v>0</v>
      </c>
      <c r="W570" s="61" t="str">
        <f t="shared" si="117"/>
        <v/>
      </c>
      <c r="X570" s="199">
        <f t="shared" si="118"/>
        <v>0</v>
      </c>
      <c r="Y570" s="61" t="str">
        <f t="shared" si="119"/>
        <v/>
      </c>
      <c r="AA570" s="55"/>
      <c r="AB570" s="55"/>
      <c r="AC570" s="55"/>
      <c r="AD570" s="55"/>
      <c r="AE570" s="55"/>
      <c r="AF570" s="55"/>
      <c r="AG570" s="55"/>
      <c r="AH570" s="55"/>
      <c r="AI570" s="55"/>
      <c r="AJ570" s="55"/>
      <c r="AK570" s="55"/>
    </row>
    <row r="571" spans="1:37" ht="21">
      <c r="A571" s="407" t="s">
        <v>2199</v>
      </c>
      <c r="B571" s="408" t="s">
        <v>3017</v>
      </c>
      <c r="C571" s="409" t="s">
        <v>3012</v>
      </c>
      <c r="D571" s="409" t="s">
        <v>3011</v>
      </c>
      <c r="E571" s="375" t="s">
        <v>2201</v>
      </c>
      <c r="F571" s="375" t="s">
        <v>2200</v>
      </c>
      <c r="G571" s="376"/>
      <c r="H571" s="376"/>
      <c r="I571" s="417"/>
      <c r="J571" s="377"/>
      <c r="K571" s="378"/>
      <c r="L571" s="397"/>
      <c r="M571" s="397"/>
      <c r="N571" s="482">
        <v>0</v>
      </c>
      <c r="O571" s="482">
        <v>0</v>
      </c>
      <c r="P571" s="493">
        <v>0</v>
      </c>
      <c r="Q571" s="482">
        <v>0</v>
      </c>
      <c r="R571" s="482"/>
      <c r="S571" s="479"/>
      <c r="T571" s="199">
        <f t="shared" si="115"/>
        <v>0</v>
      </c>
      <c r="U571" s="61" t="str">
        <f t="shared" si="116"/>
        <v/>
      </c>
      <c r="V571" s="199">
        <f t="shared" si="114"/>
        <v>0</v>
      </c>
      <c r="W571" s="61" t="str">
        <f t="shared" si="117"/>
        <v/>
      </c>
      <c r="X571" s="199">
        <f t="shared" si="118"/>
        <v>0</v>
      </c>
      <c r="Y571" s="61" t="str">
        <f t="shared" si="119"/>
        <v/>
      </c>
      <c r="AA571" s="55"/>
      <c r="AB571" s="55"/>
      <c r="AC571" s="55"/>
      <c r="AD571" s="55"/>
      <c r="AE571" s="55"/>
      <c r="AF571" s="55"/>
      <c r="AG571" s="55"/>
      <c r="AH571" s="55"/>
      <c r="AI571" s="55"/>
      <c r="AJ571" s="55"/>
      <c r="AK571" s="55"/>
    </row>
    <row r="572" spans="1:37" ht="21">
      <c r="A572" s="398" t="s">
        <v>2202</v>
      </c>
      <c r="B572" s="415" t="s">
        <v>3017</v>
      </c>
      <c r="C572" s="416" t="s">
        <v>3012</v>
      </c>
      <c r="D572" s="416" t="s">
        <v>3009</v>
      </c>
      <c r="E572" s="379" t="s">
        <v>4083</v>
      </c>
      <c r="F572" s="379" t="s">
        <v>4084</v>
      </c>
      <c r="G572" s="376" t="s">
        <v>1090</v>
      </c>
      <c r="H572" s="376" t="s">
        <v>2953</v>
      </c>
      <c r="I572" s="417" t="s">
        <v>4085</v>
      </c>
      <c r="J572" s="377" t="s">
        <v>200</v>
      </c>
      <c r="K572" s="378" t="s">
        <v>2717</v>
      </c>
      <c r="L572" s="401" t="s">
        <v>2113</v>
      </c>
      <c r="M572" s="397"/>
      <c r="N572" s="482">
        <v>4163795.98</v>
      </c>
      <c r="O572" s="482">
        <v>4251000</v>
      </c>
      <c r="P572" s="493">
        <v>4428000</v>
      </c>
      <c r="Q572" s="482">
        <v>4545000</v>
      </c>
      <c r="R572" s="482"/>
      <c r="S572" s="479"/>
      <c r="T572" s="199">
        <f t="shared" si="115"/>
        <v>381204.02</v>
      </c>
      <c r="U572" s="61">
        <f t="shared" si="116"/>
        <v>9.1552040933571388E-2</v>
      </c>
      <c r="V572" s="199">
        <f t="shared" si="114"/>
        <v>294000</v>
      </c>
      <c r="W572" s="61">
        <f t="shared" si="117"/>
        <v>6.9160197600564577E-2</v>
      </c>
      <c r="X572" s="199">
        <f t="shared" si="118"/>
        <v>117000</v>
      </c>
      <c r="Y572" s="61">
        <f t="shared" si="119"/>
        <v>2.6422764227642278E-2</v>
      </c>
      <c r="AA572" s="55"/>
      <c r="AB572" s="55"/>
      <c r="AC572" s="55"/>
      <c r="AD572" s="55"/>
      <c r="AE572" s="55"/>
      <c r="AF572" s="55"/>
      <c r="AG572" s="55"/>
      <c r="AH572" s="55"/>
      <c r="AI572" s="55"/>
      <c r="AJ572" s="55"/>
      <c r="AK572" s="55"/>
    </row>
    <row r="573" spans="1:37" ht="21">
      <c r="A573" s="398" t="s">
        <v>2954</v>
      </c>
      <c r="B573" s="415" t="s">
        <v>3017</v>
      </c>
      <c r="C573" s="416" t="s">
        <v>3012</v>
      </c>
      <c r="D573" s="416" t="s">
        <v>2674</v>
      </c>
      <c r="E573" s="379" t="s">
        <v>4086</v>
      </c>
      <c r="F573" s="379" t="s">
        <v>4087</v>
      </c>
      <c r="G573" s="376" t="s">
        <v>1092</v>
      </c>
      <c r="H573" s="376" t="s">
        <v>2955</v>
      </c>
      <c r="I573" s="417" t="s">
        <v>4088</v>
      </c>
      <c r="J573" s="377" t="s">
        <v>200</v>
      </c>
      <c r="K573" s="378" t="s">
        <v>2717</v>
      </c>
      <c r="L573" s="401" t="s">
        <v>2113</v>
      </c>
      <c r="M573" s="397"/>
      <c r="N573" s="482">
        <v>112383.82</v>
      </c>
      <c r="O573" s="482">
        <v>113000</v>
      </c>
      <c r="P573" s="493">
        <v>114000</v>
      </c>
      <c r="Q573" s="482">
        <v>115000</v>
      </c>
      <c r="R573" s="482"/>
      <c r="S573" s="479"/>
      <c r="T573" s="199">
        <f t="shared" si="115"/>
        <v>2616.179999999993</v>
      </c>
      <c r="U573" s="61">
        <f t="shared" si="116"/>
        <v>2.327897378821963E-2</v>
      </c>
      <c r="V573" s="199">
        <f t="shared" si="114"/>
        <v>2000</v>
      </c>
      <c r="W573" s="61">
        <f t="shared" si="117"/>
        <v>1.7699115044247787E-2</v>
      </c>
      <c r="X573" s="199">
        <f t="shared" si="118"/>
        <v>1000</v>
      </c>
      <c r="Y573" s="61">
        <f t="shared" si="119"/>
        <v>8.771929824561403E-3</v>
      </c>
      <c r="AA573" s="55"/>
      <c r="AB573" s="55"/>
      <c r="AC573" s="55"/>
      <c r="AD573" s="55"/>
      <c r="AE573" s="55"/>
      <c r="AF573" s="55"/>
      <c r="AG573" s="55"/>
      <c r="AH573" s="55"/>
      <c r="AI573" s="55"/>
      <c r="AJ573" s="55"/>
      <c r="AK573" s="55"/>
    </row>
    <row r="574" spans="1:37" ht="31.5">
      <c r="A574" s="398" t="s">
        <v>1523</v>
      </c>
      <c r="B574" s="415" t="s">
        <v>3017</v>
      </c>
      <c r="C574" s="416" t="s">
        <v>3012</v>
      </c>
      <c r="D574" s="416" t="s">
        <v>3019</v>
      </c>
      <c r="E574" s="379" t="s">
        <v>4089</v>
      </c>
      <c r="F574" s="379" t="s">
        <v>4090</v>
      </c>
      <c r="G574" s="376" t="s">
        <v>1090</v>
      </c>
      <c r="H574" s="376" t="s">
        <v>2953</v>
      </c>
      <c r="I574" s="417" t="s">
        <v>4085</v>
      </c>
      <c r="J574" s="377" t="s">
        <v>200</v>
      </c>
      <c r="K574" s="378" t="s">
        <v>2717</v>
      </c>
      <c r="L574" s="401" t="s">
        <v>2113</v>
      </c>
      <c r="M574" s="397"/>
      <c r="N574" s="482">
        <v>0</v>
      </c>
      <c r="O574" s="482">
        <v>0</v>
      </c>
      <c r="P574" s="493">
        <v>5000</v>
      </c>
      <c r="Q574" s="482">
        <v>0</v>
      </c>
      <c r="R574" s="482"/>
      <c r="S574" s="479"/>
      <c r="T574" s="199">
        <f t="shared" si="115"/>
        <v>0</v>
      </c>
      <c r="U574" s="61" t="str">
        <f t="shared" si="116"/>
        <v/>
      </c>
      <c r="V574" s="199">
        <f t="shared" si="114"/>
        <v>0</v>
      </c>
      <c r="W574" s="61" t="str">
        <f t="shared" si="117"/>
        <v/>
      </c>
      <c r="X574" s="199">
        <f t="shared" si="118"/>
        <v>-5000</v>
      </c>
      <c r="Y574" s="61">
        <f t="shared" si="119"/>
        <v>-1</v>
      </c>
      <c r="AA574" s="55"/>
      <c r="AB574" s="55"/>
      <c r="AC574" s="55"/>
      <c r="AD574" s="55"/>
      <c r="AE574" s="55"/>
      <c r="AF574" s="55"/>
      <c r="AG574" s="55"/>
      <c r="AH574" s="55"/>
      <c r="AI574" s="55"/>
      <c r="AJ574" s="55"/>
      <c r="AK574" s="55"/>
    </row>
    <row r="575" spans="1:37" ht="31.5">
      <c r="A575" s="398" t="s">
        <v>2956</v>
      </c>
      <c r="B575" s="415" t="s">
        <v>3017</v>
      </c>
      <c r="C575" s="416" t="s">
        <v>3012</v>
      </c>
      <c r="D575" s="416" t="s">
        <v>1314</v>
      </c>
      <c r="E575" s="379" t="s">
        <v>4091</v>
      </c>
      <c r="F575" s="379" t="s">
        <v>4092</v>
      </c>
      <c r="G575" s="376" t="s">
        <v>1092</v>
      </c>
      <c r="H575" s="376" t="s">
        <v>2955</v>
      </c>
      <c r="I575" s="417" t="s">
        <v>4088</v>
      </c>
      <c r="J575" s="377" t="s">
        <v>200</v>
      </c>
      <c r="K575" s="378" t="s">
        <v>2717</v>
      </c>
      <c r="L575" s="401" t="s">
        <v>2113</v>
      </c>
      <c r="M575" s="397"/>
      <c r="N575" s="482">
        <v>0</v>
      </c>
      <c r="O575" s="482">
        <v>0</v>
      </c>
      <c r="P575" s="493">
        <v>0</v>
      </c>
      <c r="Q575" s="482">
        <v>0</v>
      </c>
      <c r="R575" s="482"/>
      <c r="S575" s="479"/>
      <c r="T575" s="199">
        <f t="shared" si="115"/>
        <v>0</v>
      </c>
      <c r="U575" s="61" t="str">
        <f t="shared" si="116"/>
        <v/>
      </c>
      <c r="V575" s="199">
        <f t="shared" si="114"/>
        <v>0</v>
      </c>
      <c r="W575" s="61" t="str">
        <f t="shared" si="117"/>
        <v/>
      </c>
      <c r="X575" s="199">
        <f t="shared" si="118"/>
        <v>0</v>
      </c>
      <c r="Y575" s="61" t="str">
        <f t="shared" si="119"/>
        <v/>
      </c>
      <c r="AA575" s="55"/>
      <c r="AB575" s="55"/>
      <c r="AC575" s="55"/>
      <c r="AD575" s="55"/>
      <c r="AE575" s="55"/>
      <c r="AF575" s="55"/>
      <c r="AG575" s="55"/>
      <c r="AH575" s="55"/>
      <c r="AI575" s="55"/>
      <c r="AJ575" s="55"/>
      <c r="AK575" s="55"/>
    </row>
    <row r="576" spans="1:37" ht="21">
      <c r="A576" s="398" t="s">
        <v>1524</v>
      </c>
      <c r="B576" s="415" t="s">
        <v>3017</v>
      </c>
      <c r="C576" s="416" t="s">
        <v>3012</v>
      </c>
      <c r="D576" s="416" t="s">
        <v>2485</v>
      </c>
      <c r="E576" s="379" t="s">
        <v>4093</v>
      </c>
      <c r="F576" s="379" t="s">
        <v>5302</v>
      </c>
      <c r="G576" s="376" t="s">
        <v>1098</v>
      </c>
      <c r="H576" s="376" t="s">
        <v>2957</v>
      </c>
      <c r="I576" s="417" t="s">
        <v>4094</v>
      </c>
      <c r="J576" s="377" t="s">
        <v>2718</v>
      </c>
      <c r="K576" s="378" t="s">
        <v>2719</v>
      </c>
      <c r="L576" s="401" t="s">
        <v>2113</v>
      </c>
      <c r="M576" s="397"/>
      <c r="N576" s="482">
        <v>32372208.809999999</v>
      </c>
      <c r="O576" s="482">
        <v>33752000</v>
      </c>
      <c r="P576" s="493">
        <v>33129000</v>
      </c>
      <c r="Q576" s="482">
        <v>32859000</v>
      </c>
      <c r="R576" s="482"/>
      <c r="S576" s="479"/>
      <c r="T576" s="199">
        <f t="shared" si="115"/>
        <v>486791.19000000134</v>
      </c>
      <c r="U576" s="61">
        <f t="shared" si="116"/>
        <v>1.5037317745511026E-2</v>
      </c>
      <c r="V576" s="199">
        <f t="shared" si="114"/>
        <v>-893000</v>
      </c>
      <c r="W576" s="61">
        <f t="shared" si="117"/>
        <v>-2.6457691396065419E-2</v>
      </c>
      <c r="X576" s="199">
        <f t="shared" si="118"/>
        <v>-270000</v>
      </c>
      <c r="Y576" s="61">
        <f t="shared" si="119"/>
        <v>-8.1499592502037484E-3</v>
      </c>
      <c r="AA576" s="55"/>
      <c r="AB576" s="55"/>
      <c r="AC576" s="55"/>
      <c r="AD576" s="55"/>
      <c r="AE576" s="55"/>
      <c r="AF576" s="55"/>
      <c r="AG576" s="55"/>
      <c r="AH576" s="55"/>
      <c r="AI576" s="55"/>
      <c r="AJ576" s="55"/>
      <c r="AK576" s="55"/>
    </row>
    <row r="577" spans="1:37" ht="21">
      <c r="A577" s="398" t="s">
        <v>2958</v>
      </c>
      <c r="B577" s="415" t="s">
        <v>3017</v>
      </c>
      <c r="C577" s="416" t="s">
        <v>3012</v>
      </c>
      <c r="D577" s="416" t="s">
        <v>2675</v>
      </c>
      <c r="E577" s="379" t="s">
        <v>4095</v>
      </c>
      <c r="F577" s="379" t="s">
        <v>5303</v>
      </c>
      <c r="G577" s="376" t="s">
        <v>1100</v>
      </c>
      <c r="H577" s="376" t="s">
        <v>2959</v>
      </c>
      <c r="I577" s="417" t="s">
        <v>4096</v>
      </c>
      <c r="J577" s="377" t="s">
        <v>2718</v>
      </c>
      <c r="K577" s="378" t="s">
        <v>2719</v>
      </c>
      <c r="L577" s="401" t="s">
        <v>2113</v>
      </c>
      <c r="M577" s="397"/>
      <c r="N577" s="482">
        <v>2835727.76</v>
      </c>
      <c r="O577" s="482">
        <v>3460000</v>
      </c>
      <c r="P577" s="493">
        <v>6378000</v>
      </c>
      <c r="Q577" s="482">
        <v>3802000</v>
      </c>
      <c r="R577" s="482"/>
      <c r="S577" s="479"/>
      <c r="T577" s="199">
        <f t="shared" si="115"/>
        <v>966272.24000000022</v>
      </c>
      <c r="U577" s="61">
        <f t="shared" si="116"/>
        <v>0.34074929675195631</v>
      </c>
      <c r="V577" s="199">
        <f t="shared" si="114"/>
        <v>342000</v>
      </c>
      <c r="W577" s="61">
        <f t="shared" si="117"/>
        <v>9.8843930635838156E-2</v>
      </c>
      <c r="X577" s="199">
        <f t="shared" si="118"/>
        <v>-2576000</v>
      </c>
      <c r="Y577" s="61">
        <f t="shared" si="119"/>
        <v>-0.40388836625901536</v>
      </c>
      <c r="AA577" s="55"/>
      <c r="AB577" s="55"/>
      <c r="AC577" s="55"/>
      <c r="AD577" s="55"/>
      <c r="AE577" s="55"/>
      <c r="AF577" s="55"/>
      <c r="AG577" s="55"/>
      <c r="AH577" s="55"/>
      <c r="AI577" s="55"/>
      <c r="AJ577" s="55"/>
      <c r="AK577" s="55"/>
    </row>
    <row r="578" spans="1:37" ht="31.5">
      <c r="A578" s="398" t="s">
        <v>1525</v>
      </c>
      <c r="B578" s="415" t="s">
        <v>3017</v>
      </c>
      <c r="C578" s="416" t="s">
        <v>3012</v>
      </c>
      <c r="D578" s="416" t="s">
        <v>1321</v>
      </c>
      <c r="E578" s="379" t="s">
        <v>4097</v>
      </c>
      <c r="F578" s="379" t="s">
        <v>5304</v>
      </c>
      <c r="G578" s="376" t="s">
        <v>1098</v>
      </c>
      <c r="H578" s="376" t="s">
        <v>2957</v>
      </c>
      <c r="I578" s="417" t="s">
        <v>4094</v>
      </c>
      <c r="J578" s="377" t="s">
        <v>2718</v>
      </c>
      <c r="K578" s="378" t="s">
        <v>2719</v>
      </c>
      <c r="L578" s="401" t="s">
        <v>2113</v>
      </c>
      <c r="M578" s="397"/>
      <c r="N578" s="482">
        <v>0</v>
      </c>
      <c r="O578" s="482">
        <v>0</v>
      </c>
      <c r="P578" s="493">
        <v>0</v>
      </c>
      <c r="Q578" s="482">
        <v>0</v>
      </c>
      <c r="R578" s="482"/>
      <c r="S578" s="479"/>
      <c r="T578" s="199">
        <f t="shared" si="115"/>
        <v>0</v>
      </c>
      <c r="U578" s="61" t="str">
        <f t="shared" si="116"/>
        <v/>
      </c>
      <c r="V578" s="199">
        <f t="shared" si="114"/>
        <v>0</v>
      </c>
      <c r="W578" s="61" t="str">
        <f t="shared" si="117"/>
        <v/>
      </c>
      <c r="X578" s="199">
        <f t="shared" si="118"/>
        <v>0</v>
      </c>
      <c r="Y578" s="61" t="str">
        <f t="shared" si="119"/>
        <v/>
      </c>
      <c r="AA578" s="55"/>
      <c r="AB578" s="55"/>
      <c r="AC578" s="55"/>
      <c r="AD578" s="55"/>
      <c r="AE578" s="55"/>
      <c r="AF578" s="55"/>
      <c r="AG578" s="55"/>
      <c r="AH578" s="55"/>
      <c r="AI578" s="55"/>
      <c r="AJ578" s="55"/>
      <c r="AK578" s="55"/>
    </row>
    <row r="579" spans="1:37" ht="31.5">
      <c r="A579" s="398" t="s">
        <v>2960</v>
      </c>
      <c r="B579" s="415" t="s">
        <v>3017</v>
      </c>
      <c r="C579" s="416" t="s">
        <v>3012</v>
      </c>
      <c r="D579" s="416" t="s">
        <v>1289</v>
      </c>
      <c r="E579" s="379" t="s">
        <v>4098</v>
      </c>
      <c r="F579" s="379" t="s">
        <v>5305</v>
      </c>
      <c r="G579" s="376" t="s">
        <v>1100</v>
      </c>
      <c r="H579" s="376" t="s">
        <v>2959</v>
      </c>
      <c r="I579" s="417" t="s">
        <v>4096</v>
      </c>
      <c r="J579" s="377" t="s">
        <v>2718</v>
      </c>
      <c r="K579" s="378" t="s">
        <v>2719</v>
      </c>
      <c r="L579" s="401" t="s">
        <v>2113</v>
      </c>
      <c r="M579" s="397"/>
      <c r="N579" s="482">
        <v>0</v>
      </c>
      <c r="O579" s="482">
        <v>0</v>
      </c>
      <c r="P579" s="493">
        <v>0</v>
      </c>
      <c r="Q579" s="482">
        <v>0</v>
      </c>
      <c r="R579" s="482"/>
      <c r="S579" s="479"/>
      <c r="T579" s="199">
        <f t="shared" si="115"/>
        <v>0</v>
      </c>
      <c r="U579" s="61" t="str">
        <f t="shared" si="116"/>
        <v/>
      </c>
      <c r="V579" s="199">
        <f t="shared" si="114"/>
        <v>0</v>
      </c>
      <c r="W579" s="61" t="str">
        <f t="shared" si="117"/>
        <v/>
      </c>
      <c r="X579" s="199">
        <f t="shared" si="118"/>
        <v>0</v>
      </c>
      <c r="Y579" s="61" t="str">
        <f t="shared" si="119"/>
        <v/>
      </c>
      <c r="AA579" s="55"/>
      <c r="AB579" s="55"/>
      <c r="AC579" s="55"/>
      <c r="AD579" s="55"/>
      <c r="AE579" s="55"/>
      <c r="AF579" s="55"/>
      <c r="AG579" s="55"/>
      <c r="AH579" s="55"/>
      <c r="AI579" s="55"/>
      <c r="AJ579" s="55"/>
      <c r="AK579" s="55"/>
    </row>
    <row r="580" spans="1:37" ht="21">
      <c r="A580" s="407" t="s">
        <v>1526</v>
      </c>
      <c r="B580" s="408" t="s">
        <v>3017</v>
      </c>
      <c r="C580" s="409" t="s">
        <v>3013</v>
      </c>
      <c r="D580" s="409" t="s">
        <v>3011</v>
      </c>
      <c r="E580" s="375" t="s">
        <v>1528</v>
      </c>
      <c r="F580" s="375" t="s">
        <v>1527</v>
      </c>
      <c r="G580" s="376"/>
      <c r="H580" s="376"/>
      <c r="I580" s="417"/>
      <c r="J580" s="377"/>
      <c r="K580" s="378"/>
      <c r="L580" s="397"/>
      <c r="M580" s="397"/>
      <c r="N580" s="482">
        <v>0</v>
      </c>
      <c r="O580" s="482">
        <v>0</v>
      </c>
      <c r="P580" s="493">
        <v>0</v>
      </c>
      <c r="Q580" s="482">
        <v>0</v>
      </c>
      <c r="R580" s="482"/>
      <c r="S580" s="479"/>
      <c r="T580" s="199">
        <f t="shared" si="115"/>
        <v>0</v>
      </c>
      <c r="U580" s="61" t="str">
        <f t="shared" si="116"/>
        <v/>
      </c>
      <c r="V580" s="199">
        <f t="shared" si="114"/>
        <v>0</v>
      </c>
      <c r="W580" s="61" t="str">
        <f t="shared" si="117"/>
        <v/>
      </c>
      <c r="X580" s="199">
        <f t="shared" si="118"/>
        <v>0</v>
      </c>
      <c r="Y580" s="61" t="str">
        <f t="shared" si="119"/>
        <v/>
      </c>
      <c r="AA580" s="55"/>
      <c r="AB580" s="55"/>
      <c r="AC580" s="55"/>
      <c r="AD580" s="55"/>
      <c r="AE580" s="55"/>
      <c r="AF580" s="55"/>
      <c r="AG580" s="55"/>
      <c r="AH580" s="55"/>
      <c r="AI580" s="55"/>
      <c r="AJ580" s="55"/>
      <c r="AK580" s="55"/>
    </row>
    <row r="581" spans="1:37" ht="21">
      <c r="A581" s="398" t="s">
        <v>1529</v>
      </c>
      <c r="B581" s="415" t="s">
        <v>3017</v>
      </c>
      <c r="C581" s="416" t="s">
        <v>3013</v>
      </c>
      <c r="D581" s="416" t="s">
        <v>3009</v>
      </c>
      <c r="E581" s="379" t="s">
        <v>4099</v>
      </c>
      <c r="F581" s="379" t="s">
        <v>4100</v>
      </c>
      <c r="G581" s="376" t="s">
        <v>1090</v>
      </c>
      <c r="H581" s="376" t="s">
        <v>2953</v>
      </c>
      <c r="I581" s="417" t="s">
        <v>4085</v>
      </c>
      <c r="J581" s="377" t="s">
        <v>200</v>
      </c>
      <c r="K581" s="378" t="s">
        <v>2717</v>
      </c>
      <c r="L581" s="401" t="s">
        <v>2113</v>
      </c>
      <c r="M581" s="397"/>
      <c r="N581" s="482">
        <v>315835.96000000002</v>
      </c>
      <c r="O581" s="482">
        <v>180000</v>
      </c>
      <c r="P581" s="493">
        <v>180000</v>
      </c>
      <c r="Q581" s="482">
        <v>180000</v>
      </c>
      <c r="R581" s="482"/>
      <c r="S581" s="479"/>
      <c r="T581" s="199">
        <f t="shared" si="115"/>
        <v>-135835.96000000002</v>
      </c>
      <c r="U581" s="61">
        <f t="shared" si="116"/>
        <v>-0.43008389545003051</v>
      </c>
      <c r="V581" s="199">
        <f t="shared" si="114"/>
        <v>0</v>
      </c>
      <c r="W581" s="61">
        <f t="shared" si="117"/>
        <v>0</v>
      </c>
      <c r="X581" s="199">
        <f t="shared" si="118"/>
        <v>0</v>
      </c>
      <c r="Y581" s="61">
        <f t="shared" si="119"/>
        <v>0</v>
      </c>
      <c r="AA581" s="55"/>
      <c r="AB581" s="55"/>
      <c r="AC581" s="55"/>
      <c r="AD581" s="55"/>
      <c r="AE581" s="55"/>
      <c r="AF581" s="55"/>
      <c r="AG581" s="55"/>
      <c r="AH581" s="55"/>
      <c r="AI581" s="55"/>
      <c r="AJ581" s="55"/>
      <c r="AK581" s="55"/>
    </row>
    <row r="582" spans="1:37" ht="21">
      <c r="A582" s="398" t="s">
        <v>2961</v>
      </c>
      <c r="B582" s="415" t="s">
        <v>3017</v>
      </c>
      <c r="C582" s="416" t="s">
        <v>3013</v>
      </c>
      <c r="D582" s="416" t="s">
        <v>2674</v>
      </c>
      <c r="E582" s="379" t="s">
        <v>4101</v>
      </c>
      <c r="F582" s="379" t="s">
        <v>4102</v>
      </c>
      <c r="G582" s="376" t="s">
        <v>1092</v>
      </c>
      <c r="H582" s="376" t="s">
        <v>2955</v>
      </c>
      <c r="I582" s="417" t="s">
        <v>4088</v>
      </c>
      <c r="J582" s="377" t="s">
        <v>200</v>
      </c>
      <c r="K582" s="378" t="s">
        <v>2717</v>
      </c>
      <c r="L582" s="401" t="s">
        <v>2113</v>
      </c>
      <c r="M582" s="397"/>
      <c r="N582" s="482">
        <v>2405.71</v>
      </c>
      <c r="O582" s="482">
        <v>0</v>
      </c>
      <c r="P582" s="493">
        <v>0</v>
      </c>
      <c r="Q582" s="482">
        <v>0</v>
      </c>
      <c r="R582" s="482"/>
      <c r="S582" s="479"/>
      <c r="T582" s="199">
        <f t="shared" si="115"/>
        <v>-2405.71</v>
      </c>
      <c r="U582" s="61">
        <f t="shared" si="116"/>
        <v>-1</v>
      </c>
      <c r="V582" s="199">
        <f t="shared" si="114"/>
        <v>0</v>
      </c>
      <c r="W582" s="61" t="str">
        <f t="shared" si="117"/>
        <v/>
      </c>
      <c r="X582" s="199">
        <f t="shared" si="118"/>
        <v>0</v>
      </c>
      <c r="Y582" s="61" t="str">
        <f t="shared" si="119"/>
        <v/>
      </c>
      <c r="AA582" s="55"/>
      <c r="AB582" s="55"/>
      <c r="AC582" s="55"/>
      <c r="AD582" s="55"/>
      <c r="AE582" s="55"/>
      <c r="AF582" s="55"/>
      <c r="AG582" s="55"/>
      <c r="AH582" s="55"/>
      <c r="AI582" s="55"/>
      <c r="AJ582" s="55"/>
      <c r="AK582" s="55"/>
    </row>
    <row r="583" spans="1:37" ht="31.5">
      <c r="A583" s="398" t="s">
        <v>1530</v>
      </c>
      <c r="B583" s="415" t="s">
        <v>3017</v>
      </c>
      <c r="C583" s="416" t="s">
        <v>3013</v>
      </c>
      <c r="D583" s="416" t="s">
        <v>3019</v>
      </c>
      <c r="E583" s="379" t="s">
        <v>4103</v>
      </c>
      <c r="F583" s="379" t="s">
        <v>5306</v>
      </c>
      <c r="G583" s="376" t="s">
        <v>1098</v>
      </c>
      <c r="H583" s="376" t="s">
        <v>2957</v>
      </c>
      <c r="I583" s="417" t="s">
        <v>4094</v>
      </c>
      <c r="J583" s="377" t="s">
        <v>2718</v>
      </c>
      <c r="K583" s="378" t="s">
        <v>2719</v>
      </c>
      <c r="L583" s="401" t="s">
        <v>2113</v>
      </c>
      <c r="M583" s="397"/>
      <c r="N583" s="482">
        <v>362412.7</v>
      </c>
      <c r="O583" s="482">
        <v>311000</v>
      </c>
      <c r="P583" s="493">
        <v>1241000</v>
      </c>
      <c r="Q583" s="482">
        <v>1141000</v>
      </c>
      <c r="R583" s="482"/>
      <c r="S583" s="479"/>
      <c r="T583" s="199">
        <f t="shared" si="115"/>
        <v>778587.3</v>
      </c>
      <c r="U583" s="61">
        <f t="shared" si="116"/>
        <v>2.1483444150825841</v>
      </c>
      <c r="V583" s="199">
        <f t="shared" si="114"/>
        <v>830000</v>
      </c>
      <c r="W583" s="61">
        <f t="shared" si="117"/>
        <v>2.6688102893890675</v>
      </c>
      <c r="X583" s="199">
        <f t="shared" si="118"/>
        <v>-100000</v>
      </c>
      <c r="Y583" s="61">
        <f t="shared" si="119"/>
        <v>-8.0580177276390011E-2</v>
      </c>
      <c r="AA583" s="55"/>
      <c r="AB583" s="55"/>
      <c r="AC583" s="55"/>
      <c r="AD583" s="55"/>
      <c r="AE583" s="55"/>
      <c r="AF583" s="55"/>
      <c r="AG583" s="55"/>
      <c r="AH583" s="55"/>
      <c r="AI583" s="55"/>
      <c r="AJ583" s="55"/>
      <c r="AK583" s="55"/>
    </row>
    <row r="584" spans="1:37" ht="31.5">
      <c r="A584" s="398" t="s">
        <v>2962</v>
      </c>
      <c r="B584" s="415" t="s">
        <v>3017</v>
      </c>
      <c r="C584" s="416" t="s">
        <v>3013</v>
      </c>
      <c r="D584" s="416" t="s">
        <v>1314</v>
      </c>
      <c r="E584" s="379" t="s">
        <v>4104</v>
      </c>
      <c r="F584" s="379" t="s">
        <v>5307</v>
      </c>
      <c r="G584" s="376" t="s">
        <v>1100</v>
      </c>
      <c r="H584" s="376" t="s">
        <v>2959</v>
      </c>
      <c r="I584" s="417" t="s">
        <v>4096</v>
      </c>
      <c r="J584" s="377" t="s">
        <v>2718</v>
      </c>
      <c r="K584" s="378" t="s">
        <v>2719</v>
      </c>
      <c r="L584" s="401" t="s">
        <v>2113</v>
      </c>
      <c r="M584" s="397"/>
      <c r="N584" s="482">
        <v>23225.07</v>
      </c>
      <c r="O584" s="482">
        <v>9000</v>
      </c>
      <c r="P584" s="493">
        <v>234000</v>
      </c>
      <c r="Q584" s="482">
        <v>144000</v>
      </c>
      <c r="R584" s="482"/>
      <c r="S584" s="479"/>
      <c r="T584" s="199">
        <f t="shared" si="115"/>
        <v>120774.93</v>
      </c>
      <c r="U584" s="61">
        <f t="shared" si="116"/>
        <v>5.2001965979004581</v>
      </c>
      <c r="V584" s="199">
        <f t="shared" ref="V584:V647" si="120">IF(O584="","",Q584-O584)</f>
        <v>135000</v>
      </c>
      <c r="W584" s="61">
        <f t="shared" si="117"/>
        <v>15</v>
      </c>
      <c r="X584" s="199">
        <f t="shared" si="118"/>
        <v>-90000</v>
      </c>
      <c r="Y584" s="61">
        <f t="shared" si="119"/>
        <v>-0.38461538461538464</v>
      </c>
      <c r="AA584" s="55"/>
      <c r="AB584" s="55"/>
      <c r="AC584" s="55"/>
      <c r="AD584" s="55"/>
      <c r="AE584" s="55"/>
      <c r="AF584" s="55"/>
      <c r="AG584" s="55"/>
      <c r="AH584" s="55"/>
      <c r="AI584" s="55"/>
      <c r="AJ584" s="55"/>
      <c r="AK584" s="55"/>
    </row>
    <row r="585" spans="1:37" ht="21">
      <c r="A585" s="407" t="s">
        <v>1531</v>
      </c>
      <c r="B585" s="408" t="s">
        <v>3017</v>
      </c>
      <c r="C585" s="409" t="s">
        <v>3015</v>
      </c>
      <c r="D585" s="409" t="s">
        <v>3011</v>
      </c>
      <c r="E585" s="375" t="s">
        <v>1533</v>
      </c>
      <c r="F585" s="375" t="s">
        <v>1532</v>
      </c>
      <c r="G585" s="376"/>
      <c r="H585" s="376"/>
      <c r="I585" s="417"/>
      <c r="J585" s="377"/>
      <c r="K585" s="378"/>
      <c r="L585" s="397"/>
      <c r="M585" s="397"/>
      <c r="N585" s="482">
        <v>0</v>
      </c>
      <c r="O585" s="482">
        <v>0</v>
      </c>
      <c r="P585" s="493">
        <v>0</v>
      </c>
      <c r="Q585" s="482">
        <v>0</v>
      </c>
      <c r="R585" s="482"/>
      <c r="S585" s="479"/>
      <c r="T585" s="199">
        <f t="shared" si="115"/>
        <v>0</v>
      </c>
      <c r="U585" s="61" t="str">
        <f t="shared" si="116"/>
        <v/>
      </c>
      <c r="V585" s="199">
        <f t="shared" si="120"/>
        <v>0</v>
      </c>
      <c r="W585" s="61" t="str">
        <f t="shared" si="117"/>
        <v/>
      </c>
      <c r="X585" s="199">
        <f t="shared" si="118"/>
        <v>0</v>
      </c>
      <c r="Y585" s="61" t="str">
        <f t="shared" si="119"/>
        <v/>
      </c>
      <c r="AA585" s="55"/>
      <c r="AB585" s="55"/>
      <c r="AC585" s="55"/>
      <c r="AD585" s="55"/>
      <c r="AE585" s="55"/>
      <c r="AF585" s="55"/>
      <c r="AG585" s="55"/>
      <c r="AH585" s="55"/>
      <c r="AI585" s="55"/>
      <c r="AJ585" s="55"/>
      <c r="AK585" s="55"/>
    </row>
    <row r="586" spans="1:37" ht="31.5">
      <c r="A586" s="398" t="s">
        <v>1534</v>
      </c>
      <c r="B586" s="415" t="s">
        <v>3017</v>
      </c>
      <c r="C586" s="416" t="s">
        <v>3015</v>
      </c>
      <c r="D586" s="416" t="s">
        <v>3009</v>
      </c>
      <c r="E586" s="379" t="s">
        <v>4105</v>
      </c>
      <c r="F586" s="379" t="s">
        <v>4106</v>
      </c>
      <c r="G586" s="376" t="s">
        <v>1090</v>
      </c>
      <c r="H586" s="376" t="s">
        <v>2953</v>
      </c>
      <c r="I586" s="417" t="s">
        <v>4085</v>
      </c>
      <c r="J586" s="377" t="s">
        <v>200</v>
      </c>
      <c r="K586" s="378" t="s">
        <v>2717</v>
      </c>
      <c r="L586" s="401" t="s">
        <v>2113</v>
      </c>
      <c r="M586" s="397"/>
      <c r="N586" s="482">
        <v>277320.75</v>
      </c>
      <c r="O586" s="482">
        <v>281000</v>
      </c>
      <c r="P586" s="493">
        <v>285000</v>
      </c>
      <c r="Q586" s="482">
        <v>294000</v>
      </c>
      <c r="R586" s="482"/>
      <c r="S586" s="479"/>
      <c r="T586" s="199">
        <f t="shared" si="115"/>
        <v>16679.25</v>
      </c>
      <c r="U586" s="61">
        <f t="shared" si="116"/>
        <v>6.0144255343316355E-2</v>
      </c>
      <c r="V586" s="199">
        <f t="shared" si="120"/>
        <v>13000</v>
      </c>
      <c r="W586" s="61">
        <f t="shared" si="117"/>
        <v>4.6263345195729534E-2</v>
      </c>
      <c r="X586" s="199">
        <f t="shared" si="118"/>
        <v>9000</v>
      </c>
      <c r="Y586" s="61">
        <f t="shared" si="119"/>
        <v>3.1578947368421054E-2</v>
      </c>
      <c r="AA586" s="55"/>
      <c r="AB586" s="55"/>
      <c r="AC586" s="55"/>
      <c r="AD586" s="55"/>
      <c r="AE586" s="55"/>
      <c r="AF586" s="55"/>
      <c r="AG586" s="55"/>
      <c r="AH586" s="55"/>
      <c r="AI586" s="55"/>
      <c r="AJ586" s="55"/>
      <c r="AK586" s="55"/>
    </row>
    <row r="587" spans="1:37" ht="31.5">
      <c r="A587" s="398" t="s">
        <v>2963</v>
      </c>
      <c r="B587" s="415" t="s">
        <v>3017</v>
      </c>
      <c r="C587" s="416" t="s">
        <v>3015</v>
      </c>
      <c r="D587" s="416" t="s">
        <v>2674</v>
      </c>
      <c r="E587" s="379" t="s">
        <v>4107</v>
      </c>
      <c r="F587" s="379" t="s">
        <v>4108</v>
      </c>
      <c r="G587" s="376" t="s">
        <v>1092</v>
      </c>
      <c r="H587" s="376" t="s">
        <v>2955</v>
      </c>
      <c r="I587" s="417" t="s">
        <v>4088</v>
      </c>
      <c r="J587" s="377" t="s">
        <v>200</v>
      </c>
      <c r="K587" s="378" t="s">
        <v>2717</v>
      </c>
      <c r="L587" s="401" t="s">
        <v>2113</v>
      </c>
      <c r="M587" s="397"/>
      <c r="N587" s="482">
        <v>9331.68</v>
      </c>
      <c r="O587" s="482">
        <v>9000</v>
      </c>
      <c r="P587" s="493">
        <v>9000</v>
      </c>
      <c r="Q587" s="482">
        <v>9000</v>
      </c>
      <c r="R587" s="482"/>
      <c r="S587" s="479"/>
      <c r="T587" s="199">
        <f t="shared" si="115"/>
        <v>-331.68000000000029</v>
      </c>
      <c r="U587" s="61">
        <f t="shared" si="116"/>
        <v>-3.5543439123501906E-2</v>
      </c>
      <c r="V587" s="199">
        <f t="shared" si="120"/>
        <v>0</v>
      </c>
      <c r="W587" s="61">
        <f t="shared" si="117"/>
        <v>0</v>
      </c>
      <c r="X587" s="199">
        <f t="shared" si="118"/>
        <v>0</v>
      </c>
      <c r="Y587" s="61">
        <f t="shared" si="119"/>
        <v>0</v>
      </c>
      <c r="AA587" s="55"/>
      <c r="AB587" s="55"/>
      <c r="AC587" s="55"/>
      <c r="AD587" s="55"/>
      <c r="AE587" s="55"/>
      <c r="AF587" s="55"/>
      <c r="AG587" s="55"/>
      <c r="AH587" s="55"/>
      <c r="AI587" s="55"/>
      <c r="AJ587" s="55"/>
      <c r="AK587" s="55"/>
    </row>
    <row r="588" spans="1:37" ht="31.5">
      <c r="A588" s="398" t="s">
        <v>1535</v>
      </c>
      <c r="B588" s="415" t="s">
        <v>3017</v>
      </c>
      <c r="C588" s="416" t="s">
        <v>3015</v>
      </c>
      <c r="D588" s="416" t="s">
        <v>3019</v>
      </c>
      <c r="E588" s="379" t="s">
        <v>4109</v>
      </c>
      <c r="F588" s="379" t="s">
        <v>5308</v>
      </c>
      <c r="G588" s="376" t="s">
        <v>1098</v>
      </c>
      <c r="H588" s="376" t="s">
        <v>2957</v>
      </c>
      <c r="I588" s="417" t="s">
        <v>4094</v>
      </c>
      <c r="J588" s="377" t="s">
        <v>2718</v>
      </c>
      <c r="K588" s="378" t="s">
        <v>2719</v>
      </c>
      <c r="L588" s="401" t="s">
        <v>2113</v>
      </c>
      <c r="M588" s="397"/>
      <c r="N588" s="482">
        <v>1291435.31</v>
      </c>
      <c r="O588" s="482">
        <v>1272000</v>
      </c>
      <c r="P588" s="493">
        <v>2019000</v>
      </c>
      <c r="Q588" s="482">
        <v>1734000</v>
      </c>
      <c r="R588" s="482"/>
      <c r="S588" s="479"/>
      <c r="T588" s="199">
        <f t="shared" si="115"/>
        <v>442564.68999999994</v>
      </c>
      <c r="U588" s="61">
        <f t="shared" si="116"/>
        <v>0.34269210898376312</v>
      </c>
      <c r="V588" s="199">
        <f t="shared" si="120"/>
        <v>462000</v>
      </c>
      <c r="W588" s="61">
        <f t="shared" si="117"/>
        <v>0.3632075471698113</v>
      </c>
      <c r="X588" s="199">
        <f t="shared" si="118"/>
        <v>-285000</v>
      </c>
      <c r="Y588" s="61">
        <f t="shared" si="119"/>
        <v>-0.14115898959881129</v>
      </c>
      <c r="AA588" s="55"/>
      <c r="AB588" s="55"/>
      <c r="AC588" s="55"/>
      <c r="AD588" s="55"/>
      <c r="AE588" s="55"/>
      <c r="AF588" s="55"/>
      <c r="AG588" s="55"/>
      <c r="AH588" s="55"/>
      <c r="AI588" s="55"/>
      <c r="AJ588" s="55"/>
      <c r="AK588" s="55"/>
    </row>
    <row r="589" spans="1:37" ht="31.5">
      <c r="A589" s="398" t="s">
        <v>2964</v>
      </c>
      <c r="B589" s="415" t="s">
        <v>3017</v>
      </c>
      <c r="C589" s="416" t="s">
        <v>3015</v>
      </c>
      <c r="D589" s="416" t="s">
        <v>1314</v>
      </c>
      <c r="E589" s="379" t="s">
        <v>4110</v>
      </c>
      <c r="F589" s="379" t="s">
        <v>5309</v>
      </c>
      <c r="G589" s="376" t="s">
        <v>1100</v>
      </c>
      <c r="H589" s="376" t="s">
        <v>2959</v>
      </c>
      <c r="I589" s="417" t="s">
        <v>4096</v>
      </c>
      <c r="J589" s="377" t="s">
        <v>2718</v>
      </c>
      <c r="K589" s="378" t="s">
        <v>2719</v>
      </c>
      <c r="L589" s="401" t="s">
        <v>2113</v>
      </c>
      <c r="M589" s="397"/>
      <c r="N589" s="482">
        <v>34174.269999999997</v>
      </c>
      <c r="O589" s="482">
        <v>30000</v>
      </c>
      <c r="P589" s="493">
        <v>243000</v>
      </c>
      <c r="Q589" s="482">
        <v>95000</v>
      </c>
      <c r="R589" s="482"/>
      <c r="S589" s="479"/>
      <c r="T589" s="199">
        <f t="shared" si="115"/>
        <v>60825.73</v>
      </c>
      <c r="U589" s="61">
        <f t="shared" si="116"/>
        <v>1.7798691822824602</v>
      </c>
      <c r="V589" s="199">
        <f t="shared" si="120"/>
        <v>65000</v>
      </c>
      <c r="W589" s="61">
        <f t="shared" si="117"/>
        <v>2.1666666666666665</v>
      </c>
      <c r="X589" s="199">
        <f t="shared" si="118"/>
        <v>-148000</v>
      </c>
      <c r="Y589" s="61">
        <f t="shared" si="119"/>
        <v>-0.60905349794238683</v>
      </c>
      <c r="AA589" s="55"/>
      <c r="AB589" s="55"/>
      <c r="AC589" s="55"/>
      <c r="AD589" s="55"/>
      <c r="AE589" s="55"/>
      <c r="AF589" s="55"/>
      <c r="AG589" s="55"/>
      <c r="AH589" s="55"/>
      <c r="AI589" s="55"/>
      <c r="AJ589" s="55"/>
      <c r="AK589" s="55"/>
    </row>
    <row r="590" spans="1:37" ht="21">
      <c r="A590" s="407" t="s">
        <v>1536</v>
      </c>
      <c r="B590" s="408" t="s">
        <v>3017</v>
      </c>
      <c r="C590" s="409" t="s">
        <v>3020</v>
      </c>
      <c r="D590" s="409" t="s">
        <v>3011</v>
      </c>
      <c r="E590" s="375" t="s">
        <v>1538</v>
      </c>
      <c r="F590" s="375" t="s">
        <v>1537</v>
      </c>
      <c r="G590" s="376"/>
      <c r="H590" s="376"/>
      <c r="I590" s="417"/>
      <c r="J590" s="377"/>
      <c r="K590" s="378"/>
      <c r="L590" s="397"/>
      <c r="M590" s="397"/>
      <c r="N590" s="482">
        <v>0</v>
      </c>
      <c r="O590" s="482">
        <v>0</v>
      </c>
      <c r="P590" s="493">
        <v>0</v>
      </c>
      <c r="Q590" s="482">
        <v>0</v>
      </c>
      <c r="R590" s="482"/>
      <c r="S590" s="479"/>
      <c r="T590" s="199">
        <f t="shared" si="115"/>
        <v>0</v>
      </c>
      <c r="U590" s="61" t="str">
        <f t="shared" si="116"/>
        <v/>
      </c>
      <c r="V590" s="199">
        <f t="shared" si="120"/>
        <v>0</v>
      </c>
      <c r="W590" s="61" t="str">
        <f t="shared" si="117"/>
        <v/>
      </c>
      <c r="X590" s="199">
        <f t="shared" si="118"/>
        <v>0</v>
      </c>
      <c r="Y590" s="61" t="str">
        <f t="shared" si="119"/>
        <v/>
      </c>
      <c r="AA590" s="55"/>
      <c r="AB590" s="55"/>
      <c r="AC590" s="55"/>
      <c r="AD590" s="55"/>
      <c r="AE590" s="55"/>
      <c r="AF590" s="55"/>
      <c r="AG590" s="55"/>
      <c r="AH590" s="55"/>
      <c r="AI590" s="55"/>
      <c r="AJ590" s="55"/>
      <c r="AK590" s="55"/>
    </row>
    <row r="591" spans="1:37" ht="21">
      <c r="A591" s="398" t="s">
        <v>1539</v>
      </c>
      <c r="B591" s="415" t="s">
        <v>3017</v>
      </c>
      <c r="C591" s="416" t="s">
        <v>3020</v>
      </c>
      <c r="D591" s="416" t="s">
        <v>3009</v>
      </c>
      <c r="E591" s="379" t="s">
        <v>4111</v>
      </c>
      <c r="F591" s="379" t="s">
        <v>4112</v>
      </c>
      <c r="G591" s="376" t="s">
        <v>1090</v>
      </c>
      <c r="H591" s="376" t="s">
        <v>2953</v>
      </c>
      <c r="I591" s="417" t="s">
        <v>4085</v>
      </c>
      <c r="J591" s="377" t="s">
        <v>200</v>
      </c>
      <c r="K591" s="378" t="s">
        <v>2717</v>
      </c>
      <c r="L591" s="401" t="s">
        <v>2113</v>
      </c>
      <c r="M591" s="397"/>
      <c r="N591" s="482">
        <v>1330743.69</v>
      </c>
      <c r="O591" s="482">
        <v>1510000</v>
      </c>
      <c r="P591" s="493">
        <v>1346000</v>
      </c>
      <c r="Q591" s="482">
        <v>1626000</v>
      </c>
      <c r="R591" s="482"/>
      <c r="S591" s="479"/>
      <c r="T591" s="199">
        <f t="shared" si="115"/>
        <v>295256.31000000006</v>
      </c>
      <c r="U591" s="61">
        <f t="shared" si="116"/>
        <v>0.22187316176565908</v>
      </c>
      <c r="V591" s="199">
        <f t="shared" si="120"/>
        <v>116000</v>
      </c>
      <c r="W591" s="61">
        <f t="shared" si="117"/>
        <v>7.6821192052980131E-2</v>
      </c>
      <c r="X591" s="199">
        <f t="shared" si="118"/>
        <v>280000</v>
      </c>
      <c r="Y591" s="61">
        <f t="shared" si="119"/>
        <v>0.20802377414561665</v>
      </c>
      <c r="AA591" s="55"/>
      <c r="AB591" s="55"/>
      <c r="AC591" s="55"/>
      <c r="AD591" s="55"/>
      <c r="AE591" s="55"/>
      <c r="AF591" s="55"/>
      <c r="AG591" s="55"/>
      <c r="AH591" s="55"/>
      <c r="AI591" s="55"/>
      <c r="AJ591" s="55"/>
      <c r="AK591" s="55"/>
    </row>
    <row r="592" spans="1:37" ht="21">
      <c r="A592" s="398" t="s">
        <v>2965</v>
      </c>
      <c r="B592" s="415" t="s">
        <v>3017</v>
      </c>
      <c r="C592" s="416" t="s">
        <v>3020</v>
      </c>
      <c r="D592" s="416" t="s">
        <v>2674</v>
      </c>
      <c r="E592" s="379" t="s">
        <v>4113</v>
      </c>
      <c r="F592" s="379" t="s">
        <v>4114</v>
      </c>
      <c r="G592" s="376" t="s">
        <v>1092</v>
      </c>
      <c r="H592" s="376" t="s">
        <v>2955</v>
      </c>
      <c r="I592" s="417" t="s">
        <v>4088</v>
      </c>
      <c r="J592" s="377" t="s">
        <v>200</v>
      </c>
      <c r="K592" s="378" t="s">
        <v>2717</v>
      </c>
      <c r="L592" s="401" t="s">
        <v>2113</v>
      </c>
      <c r="M592" s="397"/>
      <c r="N592" s="482">
        <v>2257.7800000000002</v>
      </c>
      <c r="O592" s="482">
        <v>107000</v>
      </c>
      <c r="P592" s="493">
        <v>2000</v>
      </c>
      <c r="Q592" s="482">
        <v>141000</v>
      </c>
      <c r="R592" s="482"/>
      <c r="S592" s="479"/>
      <c r="T592" s="199">
        <f t="shared" si="115"/>
        <v>138742.22</v>
      </c>
      <c r="U592" s="61">
        <f t="shared" si="116"/>
        <v>61.450725934324865</v>
      </c>
      <c r="V592" s="199">
        <f t="shared" si="120"/>
        <v>34000</v>
      </c>
      <c r="W592" s="61">
        <f t="shared" si="117"/>
        <v>0.31775700934579437</v>
      </c>
      <c r="X592" s="199">
        <f t="shared" si="118"/>
        <v>139000</v>
      </c>
      <c r="Y592" s="61">
        <f t="shared" si="119"/>
        <v>69.5</v>
      </c>
      <c r="AA592" s="55"/>
      <c r="AB592" s="55"/>
      <c r="AC592" s="55"/>
      <c r="AD592" s="55"/>
      <c r="AE592" s="55"/>
      <c r="AF592" s="55"/>
      <c r="AG592" s="55"/>
      <c r="AH592" s="55"/>
      <c r="AI592" s="55"/>
      <c r="AJ592" s="55"/>
      <c r="AK592" s="55"/>
    </row>
    <row r="593" spans="1:37" ht="21">
      <c r="A593" s="398" t="s">
        <v>1540</v>
      </c>
      <c r="B593" s="415" t="s">
        <v>3017</v>
      </c>
      <c r="C593" s="416" t="s">
        <v>3020</v>
      </c>
      <c r="D593" s="416" t="s">
        <v>3019</v>
      </c>
      <c r="E593" s="379" t="s">
        <v>4115</v>
      </c>
      <c r="F593" s="379" t="s">
        <v>5310</v>
      </c>
      <c r="G593" s="376" t="s">
        <v>1098</v>
      </c>
      <c r="H593" s="376" t="s">
        <v>2957</v>
      </c>
      <c r="I593" s="417" t="s">
        <v>4094</v>
      </c>
      <c r="J593" s="377" t="s">
        <v>2718</v>
      </c>
      <c r="K593" s="378" t="s">
        <v>2719</v>
      </c>
      <c r="L593" s="401" t="s">
        <v>2113</v>
      </c>
      <c r="M593" s="397"/>
      <c r="N593" s="482">
        <v>9875359.9399999995</v>
      </c>
      <c r="O593" s="482">
        <v>10283000</v>
      </c>
      <c r="P593" s="493">
        <v>10529000</v>
      </c>
      <c r="Q593" s="482">
        <v>10404000</v>
      </c>
      <c r="R593" s="482"/>
      <c r="S593" s="479"/>
      <c r="T593" s="199">
        <f t="shared" si="115"/>
        <v>528640.06000000052</v>
      </c>
      <c r="U593" s="61">
        <f t="shared" si="116"/>
        <v>5.3531219440291163E-2</v>
      </c>
      <c r="V593" s="199">
        <f t="shared" si="120"/>
        <v>121000</v>
      </c>
      <c r="W593" s="61">
        <f t="shared" si="117"/>
        <v>1.1766994067879023E-2</v>
      </c>
      <c r="X593" s="199">
        <f t="shared" si="118"/>
        <v>-125000</v>
      </c>
      <c r="Y593" s="61">
        <f t="shared" si="119"/>
        <v>-1.1871972646975022E-2</v>
      </c>
      <c r="AA593" s="55"/>
      <c r="AB593" s="55"/>
      <c r="AC593" s="55"/>
      <c r="AD593" s="55"/>
      <c r="AE593" s="55"/>
      <c r="AF593" s="55"/>
      <c r="AG593" s="55"/>
      <c r="AH593" s="55"/>
      <c r="AI593" s="55"/>
      <c r="AJ593" s="55"/>
      <c r="AK593" s="55"/>
    </row>
    <row r="594" spans="1:37" ht="21">
      <c r="A594" s="398" t="s">
        <v>2966</v>
      </c>
      <c r="B594" s="415" t="s">
        <v>3017</v>
      </c>
      <c r="C594" s="416" t="s">
        <v>3020</v>
      </c>
      <c r="D594" s="416" t="s">
        <v>1314</v>
      </c>
      <c r="E594" s="379" t="s">
        <v>4116</v>
      </c>
      <c r="F594" s="379" t="s">
        <v>5311</v>
      </c>
      <c r="G594" s="376" t="s">
        <v>1100</v>
      </c>
      <c r="H594" s="376" t="s">
        <v>2959</v>
      </c>
      <c r="I594" s="417" t="s">
        <v>4096</v>
      </c>
      <c r="J594" s="377" t="s">
        <v>2718</v>
      </c>
      <c r="K594" s="378" t="s">
        <v>2719</v>
      </c>
      <c r="L594" s="401" t="s">
        <v>2113</v>
      </c>
      <c r="M594" s="397"/>
      <c r="N594" s="482">
        <v>815109.67</v>
      </c>
      <c r="O594" s="482">
        <v>962000</v>
      </c>
      <c r="P594" s="493">
        <v>1865000</v>
      </c>
      <c r="Q594" s="482">
        <v>1197000</v>
      </c>
      <c r="R594" s="482"/>
      <c r="S594" s="479"/>
      <c r="T594" s="199">
        <f t="shared" si="115"/>
        <v>381890.32999999996</v>
      </c>
      <c r="U594" s="61">
        <f t="shared" si="116"/>
        <v>0.46851404670490526</v>
      </c>
      <c r="V594" s="199">
        <f t="shared" si="120"/>
        <v>235000</v>
      </c>
      <c r="W594" s="61">
        <f t="shared" si="117"/>
        <v>0.2442827442827443</v>
      </c>
      <c r="X594" s="199">
        <f t="shared" si="118"/>
        <v>-668000</v>
      </c>
      <c r="Y594" s="61">
        <f t="shared" si="119"/>
        <v>-0.35817694369973191</v>
      </c>
      <c r="AA594" s="55"/>
      <c r="AB594" s="55"/>
      <c r="AC594" s="55"/>
      <c r="AD594" s="55"/>
      <c r="AE594" s="55"/>
      <c r="AF594" s="55"/>
      <c r="AG594" s="55"/>
      <c r="AH594" s="55"/>
      <c r="AI594" s="55"/>
      <c r="AJ594" s="55"/>
      <c r="AK594" s="55"/>
    </row>
    <row r="595" spans="1:37" ht="31.5">
      <c r="A595" s="398" t="s">
        <v>1541</v>
      </c>
      <c r="B595" s="415" t="s">
        <v>3017</v>
      </c>
      <c r="C595" s="416" t="s">
        <v>3020</v>
      </c>
      <c r="D595" s="416" t="s">
        <v>2485</v>
      </c>
      <c r="E595" s="379" t="s">
        <v>4117</v>
      </c>
      <c r="F595" s="379" t="s">
        <v>4118</v>
      </c>
      <c r="G595" s="376" t="s">
        <v>1090</v>
      </c>
      <c r="H595" s="376" t="s">
        <v>2953</v>
      </c>
      <c r="I595" s="417" t="s">
        <v>4085</v>
      </c>
      <c r="J595" s="377" t="s">
        <v>200</v>
      </c>
      <c r="K595" s="378" t="s">
        <v>2717</v>
      </c>
      <c r="L595" s="401" t="s">
        <v>2113</v>
      </c>
      <c r="M595" s="397"/>
      <c r="N595" s="482">
        <v>0</v>
      </c>
      <c r="O595" s="482">
        <v>0</v>
      </c>
      <c r="P595" s="493">
        <v>0</v>
      </c>
      <c r="Q595" s="482">
        <v>0</v>
      </c>
      <c r="R595" s="482"/>
      <c r="S595" s="479"/>
      <c r="T595" s="199">
        <f t="shared" si="115"/>
        <v>0</v>
      </c>
      <c r="U595" s="61" t="str">
        <f t="shared" si="116"/>
        <v/>
      </c>
      <c r="V595" s="199">
        <f t="shared" si="120"/>
        <v>0</v>
      </c>
      <c r="W595" s="61" t="str">
        <f t="shared" si="117"/>
        <v/>
      </c>
      <c r="X595" s="199">
        <f t="shared" si="118"/>
        <v>0</v>
      </c>
      <c r="Y595" s="61" t="str">
        <f t="shared" si="119"/>
        <v/>
      </c>
      <c r="AA595" s="55"/>
      <c r="AB595" s="55"/>
      <c r="AC595" s="55"/>
      <c r="AD595" s="55"/>
      <c r="AE595" s="55"/>
      <c r="AF595" s="55"/>
      <c r="AG595" s="55"/>
      <c r="AH595" s="55"/>
      <c r="AI595" s="55"/>
      <c r="AJ595" s="55"/>
      <c r="AK595" s="55"/>
    </row>
    <row r="596" spans="1:37" ht="31.5">
      <c r="A596" s="398" t="s">
        <v>2967</v>
      </c>
      <c r="B596" s="415" t="s">
        <v>3017</v>
      </c>
      <c r="C596" s="416" t="s">
        <v>3020</v>
      </c>
      <c r="D596" s="416" t="s">
        <v>2675</v>
      </c>
      <c r="E596" s="379" t="s">
        <v>4119</v>
      </c>
      <c r="F596" s="379" t="s">
        <v>4120</v>
      </c>
      <c r="G596" s="376" t="s">
        <v>1092</v>
      </c>
      <c r="H596" s="376" t="s">
        <v>2955</v>
      </c>
      <c r="I596" s="417" t="s">
        <v>4088</v>
      </c>
      <c r="J596" s="377" t="s">
        <v>200</v>
      </c>
      <c r="K596" s="378" t="s">
        <v>2717</v>
      </c>
      <c r="L596" s="401" t="s">
        <v>2113</v>
      </c>
      <c r="M596" s="397"/>
      <c r="N596" s="482">
        <v>0</v>
      </c>
      <c r="O596" s="482">
        <v>0</v>
      </c>
      <c r="P596" s="493">
        <v>0</v>
      </c>
      <c r="Q596" s="482">
        <v>0</v>
      </c>
      <c r="R596" s="482"/>
      <c r="S596" s="479"/>
      <c r="T596" s="199">
        <f t="shared" si="115"/>
        <v>0</v>
      </c>
      <c r="U596" s="61" t="str">
        <f t="shared" si="116"/>
        <v/>
      </c>
      <c r="V596" s="199">
        <f t="shared" si="120"/>
        <v>0</v>
      </c>
      <c r="W596" s="61" t="str">
        <f t="shared" si="117"/>
        <v/>
      </c>
      <c r="X596" s="199">
        <f t="shared" si="118"/>
        <v>0</v>
      </c>
      <c r="Y596" s="61" t="str">
        <f t="shared" si="119"/>
        <v/>
      </c>
      <c r="AA596" s="55"/>
      <c r="AB596" s="55"/>
      <c r="AC596" s="55"/>
      <c r="AD596" s="55"/>
      <c r="AE596" s="55"/>
      <c r="AF596" s="55"/>
      <c r="AG596" s="55"/>
      <c r="AH596" s="55"/>
      <c r="AI596" s="55"/>
      <c r="AJ596" s="55"/>
      <c r="AK596" s="55"/>
    </row>
    <row r="597" spans="1:37" ht="42">
      <c r="A597" s="398" t="s">
        <v>1542</v>
      </c>
      <c r="B597" s="415" t="s">
        <v>3017</v>
      </c>
      <c r="C597" s="416" t="s">
        <v>3020</v>
      </c>
      <c r="D597" s="416" t="s">
        <v>1321</v>
      </c>
      <c r="E597" s="379" t="s">
        <v>4121</v>
      </c>
      <c r="F597" s="379" t="s">
        <v>5312</v>
      </c>
      <c r="G597" s="376" t="s">
        <v>1098</v>
      </c>
      <c r="H597" s="376" t="s">
        <v>2957</v>
      </c>
      <c r="I597" s="417" t="s">
        <v>4094</v>
      </c>
      <c r="J597" s="377" t="s">
        <v>2718</v>
      </c>
      <c r="K597" s="378" t="s">
        <v>2719</v>
      </c>
      <c r="L597" s="401" t="s">
        <v>2113</v>
      </c>
      <c r="M597" s="397"/>
      <c r="N597" s="482">
        <v>0</v>
      </c>
      <c r="O597" s="482">
        <v>0</v>
      </c>
      <c r="P597" s="493">
        <v>0</v>
      </c>
      <c r="Q597" s="482">
        <v>0</v>
      </c>
      <c r="R597" s="482"/>
      <c r="S597" s="479"/>
      <c r="T597" s="199">
        <f t="shared" si="115"/>
        <v>0</v>
      </c>
      <c r="U597" s="61" t="str">
        <f t="shared" si="116"/>
        <v/>
      </c>
      <c r="V597" s="199">
        <f t="shared" si="120"/>
        <v>0</v>
      </c>
      <c r="W597" s="61" t="str">
        <f t="shared" si="117"/>
        <v/>
      </c>
      <c r="X597" s="199">
        <f t="shared" si="118"/>
        <v>0</v>
      </c>
      <c r="Y597" s="61" t="str">
        <f t="shared" si="119"/>
        <v/>
      </c>
      <c r="AA597" s="55"/>
      <c r="AB597" s="55"/>
      <c r="AC597" s="55"/>
      <c r="AD597" s="55"/>
      <c r="AE597" s="55"/>
      <c r="AF597" s="55"/>
      <c r="AG597" s="55"/>
      <c r="AH597" s="55"/>
      <c r="AI597" s="55"/>
      <c r="AJ597" s="55"/>
      <c r="AK597" s="55"/>
    </row>
    <row r="598" spans="1:37" ht="42">
      <c r="A598" s="398" t="s">
        <v>2417</v>
      </c>
      <c r="B598" s="415" t="s">
        <v>3017</v>
      </c>
      <c r="C598" s="416" t="s">
        <v>3020</v>
      </c>
      <c r="D598" s="416" t="s">
        <v>1289</v>
      </c>
      <c r="E598" s="379" t="s">
        <v>4122</v>
      </c>
      <c r="F598" s="379" t="s">
        <v>5313</v>
      </c>
      <c r="G598" s="376" t="s">
        <v>1100</v>
      </c>
      <c r="H598" s="376" t="s">
        <v>2959</v>
      </c>
      <c r="I598" s="417" t="s">
        <v>4096</v>
      </c>
      <c r="J598" s="377" t="s">
        <v>2718</v>
      </c>
      <c r="K598" s="378" t="s">
        <v>2719</v>
      </c>
      <c r="L598" s="401" t="s">
        <v>2113</v>
      </c>
      <c r="M598" s="397"/>
      <c r="N598" s="482">
        <v>0</v>
      </c>
      <c r="O598" s="482">
        <v>0</v>
      </c>
      <c r="P598" s="493">
        <v>0</v>
      </c>
      <c r="Q598" s="482">
        <v>0</v>
      </c>
      <c r="R598" s="482"/>
      <c r="S598" s="479"/>
      <c r="T598" s="199">
        <f t="shared" si="115"/>
        <v>0</v>
      </c>
      <c r="U598" s="61" t="str">
        <f t="shared" si="116"/>
        <v/>
      </c>
      <c r="V598" s="199">
        <f t="shared" si="120"/>
        <v>0</v>
      </c>
      <c r="W598" s="61" t="str">
        <f t="shared" si="117"/>
        <v/>
      </c>
      <c r="X598" s="199">
        <f t="shared" si="118"/>
        <v>0</v>
      </c>
      <c r="Y598" s="61" t="str">
        <f t="shared" si="119"/>
        <v/>
      </c>
      <c r="AA598" s="55"/>
      <c r="AB598" s="55"/>
      <c r="AC598" s="55"/>
      <c r="AD598" s="55"/>
      <c r="AE598" s="55"/>
      <c r="AF598" s="55"/>
      <c r="AG598" s="55"/>
      <c r="AH598" s="55"/>
      <c r="AI598" s="55"/>
      <c r="AJ598" s="55"/>
      <c r="AK598" s="55"/>
    </row>
    <row r="599" spans="1:37" ht="31.5">
      <c r="A599" s="407" t="s">
        <v>1543</v>
      </c>
      <c r="B599" s="408" t="s">
        <v>3017</v>
      </c>
      <c r="C599" s="409" t="s">
        <v>2483</v>
      </c>
      <c r="D599" s="409" t="s">
        <v>3011</v>
      </c>
      <c r="E599" s="375" t="s">
        <v>4123</v>
      </c>
      <c r="F599" s="375" t="s">
        <v>4124</v>
      </c>
      <c r="G599" s="376"/>
      <c r="H599" s="376"/>
      <c r="I599" s="417"/>
      <c r="J599" s="377"/>
      <c r="K599" s="378"/>
      <c r="L599" s="397"/>
      <c r="M599" s="397"/>
      <c r="N599" s="482">
        <v>0</v>
      </c>
      <c r="O599" s="482">
        <v>0</v>
      </c>
      <c r="P599" s="493">
        <v>0</v>
      </c>
      <c r="Q599" s="482">
        <v>0</v>
      </c>
      <c r="R599" s="482"/>
      <c r="S599" s="479"/>
      <c r="T599" s="199">
        <f t="shared" si="115"/>
        <v>0</v>
      </c>
      <c r="U599" s="61" t="str">
        <f t="shared" si="116"/>
        <v/>
      </c>
      <c r="V599" s="199">
        <f t="shared" si="120"/>
        <v>0</v>
      </c>
      <c r="W599" s="61" t="str">
        <f t="shared" si="117"/>
        <v/>
      </c>
      <c r="X599" s="199">
        <f t="shared" si="118"/>
        <v>0</v>
      </c>
      <c r="Y599" s="61" t="str">
        <f t="shared" si="119"/>
        <v/>
      </c>
      <c r="AA599" s="55"/>
      <c r="AB599" s="55"/>
      <c r="AC599" s="55"/>
      <c r="AD599" s="55"/>
      <c r="AE599" s="55"/>
      <c r="AF599" s="55"/>
      <c r="AG599" s="55"/>
      <c r="AH599" s="55"/>
      <c r="AI599" s="55"/>
      <c r="AJ599" s="55"/>
      <c r="AK599" s="55"/>
    </row>
    <row r="600" spans="1:37" ht="42">
      <c r="A600" s="398" t="s">
        <v>1544</v>
      </c>
      <c r="B600" s="415" t="s">
        <v>3017</v>
      </c>
      <c r="C600" s="416" t="s">
        <v>2483</v>
      </c>
      <c r="D600" s="416" t="s">
        <v>3009</v>
      </c>
      <c r="E600" s="379" t="s">
        <v>4125</v>
      </c>
      <c r="F600" s="379" t="s">
        <v>5314</v>
      </c>
      <c r="G600" s="376" t="s">
        <v>1090</v>
      </c>
      <c r="H600" s="376" t="s">
        <v>2953</v>
      </c>
      <c r="I600" s="417" t="s">
        <v>4085</v>
      </c>
      <c r="J600" s="377" t="s">
        <v>200</v>
      </c>
      <c r="K600" s="378" t="s">
        <v>2717</v>
      </c>
      <c r="L600" s="401" t="s">
        <v>2113</v>
      </c>
      <c r="M600" s="397"/>
      <c r="N600" s="482">
        <v>60101.85</v>
      </c>
      <c r="O600" s="482">
        <v>94000</v>
      </c>
      <c r="P600" s="493">
        <v>60000</v>
      </c>
      <c r="Q600" s="482">
        <v>60000</v>
      </c>
      <c r="R600" s="482"/>
      <c r="S600" s="479"/>
      <c r="T600" s="199">
        <f t="shared" si="115"/>
        <v>-101.84999999999854</v>
      </c>
      <c r="U600" s="61">
        <f t="shared" si="116"/>
        <v>-1.6946233768178275E-3</v>
      </c>
      <c r="V600" s="199">
        <f t="shared" si="120"/>
        <v>-34000</v>
      </c>
      <c r="W600" s="61">
        <f t="shared" si="117"/>
        <v>-0.36170212765957449</v>
      </c>
      <c r="X600" s="199">
        <f t="shared" si="118"/>
        <v>0</v>
      </c>
      <c r="Y600" s="61">
        <f t="shared" si="119"/>
        <v>0</v>
      </c>
      <c r="AA600" s="55"/>
      <c r="AB600" s="55"/>
      <c r="AC600" s="55"/>
      <c r="AD600" s="55"/>
      <c r="AE600" s="55"/>
      <c r="AF600" s="55"/>
      <c r="AG600" s="55"/>
      <c r="AH600" s="55"/>
      <c r="AI600" s="55"/>
      <c r="AJ600" s="55"/>
      <c r="AK600" s="55"/>
    </row>
    <row r="601" spans="1:37" ht="42">
      <c r="A601" s="398" t="s">
        <v>2418</v>
      </c>
      <c r="B601" s="415" t="s">
        <v>3017</v>
      </c>
      <c r="C601" s="416" t="s">
        <v>2483</v>
      </c>
      <c r="D601" s="416" t="s">
        <v>2674</v>
      </c>
      <c r="E601" s="379" t="s">
        <v>4126</v>
      </c>
      <c r="F601" s="379" t="s">
        <v>5315</v>
      </c>
      <c r="G601" s="376" t="s">
        <v>1092</v>
      </c>
      <c r="H601" s="376" t="s">
        <v>2955</v>
      </c>
      <c r="I601" s="417" t="s">
        <v>4088</v>
      </c>
      <c r="J601" s="377" t="s">
        <v>200</v>
      </c>
      <c r="K601" s="378" t="s">
        <v>2717</v>
      </c>
      <c r="L601" s="401" t="s">
        <v>2113</v>
      </c>
      <c r="M601" s="397"/>
      <c r="N601" s="482">
        <v>3224.78</v>
      </c>
      <c r="O601" s="482">
        <v>4000</v>
      </c>
      <c r="P601" s="493">
        <v>3000</v>
      </c>
      <c r="Q601" s="482">
        <v>3000</v>
      </c>
      <c r="R601" s="482"/>
      <c r="S601" s="479"/>
      <c r="T601" s="199">
        <f t="shared" si="115"/>
        <v>-224.7800000000002</v>
      </c>
      <c r="U601" s="61">
        <f t="shared" si="116"/>
        <v>-6.9703979806374453E-2</v>
      </c>
      <c r="V601" s="199">
        <f t="shared" si="120"/>
        <v>-1000</v>
      </c>
      <c r="W601" s="61">
        <f t="shared" si="117"/>
        <v>-0.25</v>
      </c>
      <c r="X601" s="199">
        <f t="shared" si="118"/>
        <v>0</v>
      </c>
      <c r="Y601" s="61">
        <f t="shared" si="119"/>
        <v>0</v>
      </c>
      <c r="AA601" s="55"/>
      <c r="AB601" s="55"/>
      <c r="AC601" s="55"/>
      <c r="AD601" s="55"/>
      <c r="AE601" s="55"/>
      <c r="AF601" s="55"/>
      <c r="AG601" s="55"/>
      <c r="AH601" s="55"/>
      <c r="AI601" s="55"/>
      <c r="AJ601" s="55"/>
      <c r="AK601" s="55"/>
    </row>
    <row r="602" spans="1:37" ht="42">
      <c r="A602" s="398" t="s">
        <v>1545</v>
      </c>
      <c r="B602" s="415" t="s">
        <v>3017</v>
      </c>
      <c r="C602" s="416" t="s">
        <v>2483</v>
      </c>
      <c r="D602" s="416" t="s">
        <v>2007</v>
      </c>
      <c r="E602" s="379" t="s">
        <v>4127</v>
      </c>
      <c r="F602" s="379" t="s">
        <v>5316</v>
      </c>
      <c r="G602" s="376" t="s">
        <v>1098</v>
      </c>
      <c r="H602" s="376" t="s">
        <v>2957</v>
      </c>
      <c r="I602" s="417" t="s">
        <v>4094</v>
      </c>
      <c r="J602" s="377" t="s">
        <v>2718</v>
      </c>
      <c r="K602" s="378" t="s">
        <v>2719</v>
      </c>
      <c r="L602" s="401" t="s">
        <v>2113</v>
      </c>
      <c r="M602" s="397"/>
      <c r="N602" s="482">
        <v>1389739.31</v>
      </c>
      <c r="O602" s="482">
        <v>735000</v>
      </c>
      <c r="P602" s="493">
        <v>1390000</v>
      </c>
      <c r="Q602" s="482">
        <v>1390000</v>
      </c>
      <c r="R602" s="482"/>
      <c r="S602" s="479"/>
      <c r="T602" s="199">
        <f t="shared" si="115"/>
        <v>260.68999999994412</v>
      </c>
      <c r="U602" s="61">
        <f t="shared" si="116"/>
        <v>1.8758194297601333E-4</v>
      </c>
      <c r="V602" s="199">
        <f t="shared" si="120"/>
        <v>655000</v>
      </c>
      <c r="W602" s="61">
        <f t="shared" si="117"/>
        <v>0.891156462585034</v>
      </c>
      <c r="X602" s="199">
        <f t="shared" si="118"/>
        <v>0</v>
      </c>
      <c r="Y602" s="61">
        <f t="shared" si="119"/>
        <v>0</v>
      </c>
      <c r="AA602" s="55"/>
      <c r="AB602" s="55"/>
      <c r="AC602" s="55"/>
      <c r="AD602" s="55"/>
      <c r="AE602" s="55"/>
      <c r="AF602" s="55"/>
      <c r="AG602" s="55"/>
      <c r="AH602" s="55"/>
      <c r="AI602" s="55"/>
      <c r="AJ602" s="55"/>
      <c r="AK602" s="55"/>
    </row>
    <row r="603" spans="1:37" ht="42">
      <c r="A603" s="398" t="s">
        <v>2419</v>
      </c>
      <c r="B603" s="415" t="s">
        <v>3017</v>
      </c>
      <c r="C603" s="416" t="s">
        <v>2483</v>
      </c>
      <c r="D603" s="416" t="s">
        <v>2324</v>
      </c>
      <c r="E603" s="379" t="s">
        <v>4128</v>
      </c>
      <c r="F603" s="379" t="s">
        <v>5317</v>
      </c>
      <c r="G603" s="376" t="s">
        <v>1100</v>
      </c>
      <c r="H603" s="376" t="s">
        <v>2959</v>
      </c>
      <c r="I603" s="417" t="s">
        <v>4096</v>
      </c>
      <c r="J603" s="377" t="s">
        <v>2718</v>
      </c>
      <c r="K603" s="378" t="s">
        <v>2719</v>
      </c>
      <c r="L603" s="401" t="s">
        <v>2113</v>
      </c>
      <c r="M603" s="397"/>
      <c r="N603" s="482">
        <v>79410.740000000005</v>
      </c>
      <c r="O603" s="482">
        <v>30000</v>
      </c>
      <c r="P603" s="493">
        <v>79000</v>
      </c>
      <c r="Q603" s="482">
        <v>79000</v>
      </c>
      <c r="R603" s="482"/>
      <c r="S603" s="479"/>
      <c r="T603" s="199">
        <f t="shared" si="115"/>
        <v>-410.74000000000524</v>
      </c>
      <c r="U603" s="61">
        <f t="shared" si="116"/>
        <v>-5.1723482239304812E-3</v>
      </c>
      <c r="V603" s="199">
        <f t="shared" si="120"/>
        <v>49000</v>
      </c>
      <c r="W603" s="61">
        <f t="shared" si="117"/>
        <v>1.6333333333333333</v>
      </c>
      <c r="X603" s="199">
        <f t="shared" si="118"/>
        <v>0</v>
      </c>
      <c r="Y603" s="61">
        <f t="shared" si="119"/>
        <v>0</v>
      </c>
      <c r="AA603" s="55"/>
      <c r="AB603" s="55"/>
      <c r="AC603" s="55"/>
      <c r="AD603" s="55"/>
      <c r="AE603" s="55"/>
      <c r="AF603" s="55"/>
      <c r="AG603" s="55"/>
      <c r="AH603" s="55"/>
      <c r="AI603" s="55"/>
      <c r="AJ603" s="55"/>
      <c r="AK603" s="55"/>
    </row>
    <row r="604" spans="1:37" ht="31.5">
      <c r="A604" s="398" t="s">
        <v>1546</v>
      </c>
      <c r="B604" s="415" t="s">
        <v>3017</v>
      </c>
      <c r="C604" s="416" t="s">
        <v>2483</v>
      </c>
      <c r="D604" s="416" t="s">
        <v>3019</v>
      </c>
      <c r="E604" s="379" t="s">
        <v>5318</v>
      </c>
      <c r="F604" s="379" t="s">
        <v>4129</v>
      </c>
      <c r="G604" s="376" t="s">
        <v>1090</v>
      </c>
      <c r="H604" s="376" t="s">
        <v>2953</v>
      </c>
      <c r="I604" s="417" t="s">
        <v>4085</v>
      </c>
      <c r="J604" s="377" t="s">
        <v>200</v>
      </c>
      <c r="K604" s="378" t="s">
        <v>2717</v>
      </c>
      <c r="L604" s="401" t="s">
        <v>2113</v>
      </c>
      <c r="M604" s="397"/>
      <c r="N604" s="482">
        <v>248011.19</v>
      </c>
      <c r="O604" s="482">
        <v>303000</v>
      </c>
      <c r="P604" s="493">
        <v>248000</v>
      </c>
      <c r="Q604" s="482">
        <v>248000</v>
      </c>
      <c r="R604" s="482"/>
      <c r="S604" s="479"/>
      <c r="T604" s="199">
        <f t="shared" ref="T604:T667" si="121">IF(N604="","",Q604-N604)</f>
        <v>-11.190000000002328</v>
      </c>
      <c r="U604" s="61">
        <f t="shared" ref="U604:U667" si="122">IF(N604=0,"",T604/N604)</f>
        <v>-4.5118931932072613E-5</v>
      </c>
      <c r="V604" s="199">
        <f t="shared" si="120"/>
        <v>-55000</v>
      </c>
      <c r="W604" s="61">
        <f t="shared" ref="W604:W667" si="123">IF(O604=0,"",V604/O604)</f>
        <v>-0.18151815181518152</v>
      </c>
      <c r="X604" s="199">
        <f t="shared" ref="X604:X667" si="124">IF(P604="","",Q604-P604)</f>
        <v>0</v>
      </c>
      <c r="Y604" s="61">
        <f t="shared" ref="Y604:Y667" si="125">IF(P604=0,"",X604/P604)</f>
        <v>0</v>
      </c>
      <c r="AA604" s="55"/>
      <c r="AB604" s="55"/>
      <c r="AC604" s="55"/>
      <c r="AD604" s="55"/>
      <c r="AE604" s="55"/>
      <c r="AF604" s="55"/>
      <c r="AG604" s="55"/>
      <c r="AH604" s="55"/>
      <c r="AI604" s="55"/>
      <c r="AJ604" s="55"/>
      <c r="AK604" s="55"/>
    </row>
    <row r="605" spans="1:37" ht="31.5">
      <c r="A605" s="398" t="s">
        <v>2420</v>
      </c>
      <c r="B605" s="415" t="s">
        <v>3017</v>
      </c>
      <c r="C605" s="416" t="s">
        <v>2483</v>
      </c>
      <c r="D605" s="416" t="s">
        <v>1314</v>
      </c>
      <c r="E605" s="379" t="s">
        <v>5319</v>
      </c>
      <c r="F605" s="379" t="s">
        <v>4130</v>
      </c>
      <c r="G605" s="376" t="s">
        <v>1092</v>
      </c>
      <c r="H605" s="376" t="s">
        <v>2955</v>
      </c>
      <c r="I605" s="417" t="s">
        <v>4088</v>
      </c>
      <c r="J605" s="377" t="s">
        <v>200</v>
      </c>
      <c r="K605" s="378" t="s">
        <v>2717</v>
      </c>
      <c r="L605" s="401" t="s">
        <v>2113</v>
      </c>
      <c r="M605" s="397"/>
      <c r="N605" s="482">
        <v>870</v>
      </c>
      <c r="O605" s="482">
        <v>2000</v>
      </c>
      <c r="P605" s="493">
        <v>1000</v>
      </c>
      <c r="Q605" s="482">
        <v>0</v>
      </c>
      <c r="R605" s="482"/>
      <c r="S605" s="479"/>
      <c r="T605" s="199">
        <f t="shared" si="121"/>
        <v>-870</v>
      </c>
      <c r="U605" s="61">
        <f t="shared" si="122"/>
        <v>-1</v>
      </c>
      <c r="V605" s="199">
        <f t="shared" si="120"/>
        <v>-2000</v>
      </c>
      <c r="W605" s="61">
        <f t="shared" si="123"/>
        <v>-1</v>
      </c>
      <c r="X605" s="199">
        <f t="shared" si="124"/>
        <v>-1000</v>
      </c>
      <c r="Y605" s="61">
        <f t="shared" si="125"/>
        <v>-1</v>
      </c>
      <c r="AA605" s="55"/>
      <c r="AB605" s="55"/>
      <c r="AC605" s="55"/>
      <c r="AD605" s="55"/>
      <c r="AE605" s="55"/>
      <c r="AF605" s="55"/>
      <c r="AG605" s="55"/>
      <c r="AH605" s="55"/>
      <c r="AI605" s="55"/>
      <c r="AJ605" s="55"/>
      <c r="AK605" s="55"/>
    </row>
    <row r="606" spans="1:37" ht="31.5">
      <c r="A606" s="398" t="s">
        <v>2203</v>
      </c>
      <c r="B606" s="415" t="s">
        <v>3017</v>
      </c>
      <c r="C606" s="416" t="s">
        <v>2483</v>
      </c>
      <c r="D606" s="416" t="s">
        <v>1318</v>
      </c>
      <c r="E606" s="379" t="s">
        <v>5320</v>
      </c>
      <c r="F606" s="379" t="s">
        <v>4131</v>
      </c>
      <c r="G606" s="376" t="s">
        <v>1098</v>
      </c>
      <c r="H606" s="376" t="s">
        <v>2957</v>
      </c>
      <c r="I606" s="417" t="s">
        <v>4094</v>
      </c>
      <c r="J606" s="377" t="s">
        <v>2718</v>
      </c>
      <c r="K606" s="378" t="s">
        <v>2719</v>
      </c>
      <c r="L606" s="401" t="s">
        <v>2113</v>
      </c>
      <c r="M606" s="397"/>
      <c r="N606" s="482">
        <v>265612.90999999997</v>
      </c>
      <c r="O606" s="482">
        <v>245000</v>
      </c>
      <c r="P606" s="493">
        <v>266000</v>
      </c>
      <c r="Q606" s="482">
        <v>266000</v>
      </c>
      <c r="R606" s="482"/>
      <c r="S606" s="479"/>
      <c r="T606" s="199">
        <f t="shared" si="121"/>
        <v>387.09000000002561</v>
      </c>
      <c r="U606" s="61">
        <f t="shared" si="122"/>
        <v>1.4573463315470082E-3</v>
      </c>
      <c r="V606" s="199">
        <f t="shared" si="120"/>
        <v>21000</v>
      </c>
      <c r="W606" s="61">
        <f t="shared" si="123"/>
        <v>8.5714285714285715E-2</v>
      </c>
      <c r="X606" s="199">
        <f t="shared" si="124"/>
        <v>0</v>
      </c>
      <c r="Y606" s="61">
        <f t="shared" si="125"/>
        <v>0</v>
      </c>
      <c r="AA606" s="55"/>
      <c r="AB606" s="55"/>
      <c r="AC606" s="55"/>
      <c r="AD606" s="55"/>
      <c r="AE606" s="55"/>
      <c r="AF606" s="55"/>
      <c r="AG606" s="55"/>
      <c r="AH606" s="55"/>
      <c r="AI606" s="55"/>
      <c r="AJ606" s="55"/>
      <c r="AK606" s="55"/>
    </row>
    <row r="607" spans="1:37" ht="31.5">
      <c r="A607" s="398" t="s">
        <v>2421</v>
      </c>
      <c r="B607" s="415" t="s">
        <v>3017</v>
      </c>
      <c r="C607" s="416" t="s">
        <v>2483</v>
      </c>
      <c r="D607" s="416" t="s">
        <v>1319</v>
      </c>
      <c r="E607" s="379" t="s">
        <v>5321</v>
      </c>
      <c r="F607" s="379" t="s">
        <v>4132</v>
      </c>
      <c r="G607" s="376" t="s">
        <v>1100</v>
      </c>
      <c r="H607" s="376" t="s">
        <v>2959</v>
      </c>
      <c r="I607" s="417" t="s">
        <v>4096</v>
      </c>
      <c r="J607" s="377" t="s">
        <v>2718</v>
      </c>
      <c r="K607" s="378" t="s">
        <v>2719</v>
      </c>
      <c r="L607" s="401" t="s">
        <v>2113</v>
      </c>
      <c r="M607" s="397"/>
      <c r="N607" s="482">
        <v>23979.39</v>
      </c>
      <c r="O607" s="482">
        <v>8000</v>
      </c>
      <c r="P607" s="493">
        <v>24000</v>
      </c>
      <c r="Q607" s="482">
        <v>24000</v>
      </c>
      <c r="R607" s="482"/>
      <c r="S607" s="479"/>
      <c r="T607" s="199">
        <f t="shared" si="121"/>
        <v>20.610000000000582</v>
      </c>
      <c r="U607" s="61">
        <f t="shared" si="122"/>
        <v>8.5948808539335585E-4</v>
      </c>
      <c r="V607" s="199">
        <f t="shared" si="120"/>
        <v>16000</v>
      </c>
      <c r="W607" s="61">
        <f t="shared" si="123"/>
        <v>2</v>
      </c>
      <c r="X607" s="199">
        <f t="shared" si="124"/>
        <v>0</v>
      </c>
      <c r="Y607" s="61">
        <f t="shared" si="125"/>
        <v>0</v>
      </c>
      <c r="AA607" s="55"/>
      <c r="AB607" s="55"/>
      <c r="AC607" s="55"/>
      <c r="AD607" s="55"/>
      <c r="AE607" s="55"/>
      <c r="AF607" s="55"/>
      <c r="AG607" s="55"/>
      <c r="AH607" s="55"/>
      <c r="AI607" s="55"/>
      <c r="AJ607" s="55"/>
      <c r="AK607" s="55"/>
    </row>
    <row r="608" spans="1:37" ht="31.5">
      <c r="A608" s="398" t="s">
        <v>2204</v>
      </c>
      <c r="B608" s="415" t="s">
        <v>3017</v>
      </c>
      <c r="C608" s="416" t="s">
        <v>2483</v>
      </c>
      <c r="D608" s="416" t="s">
        <v>2485</v>
      </c>
      <c r="E608" s="379" t="s">
        <v>4133</v>
      </c>
      <c r="F608" s="379" t="s">
        <v>4134</v>
      </c>
      <c r="G608" s="376" t="s">
        <v>1090</v>
      </c>
      <c r="H608" s="376" t="s">
        <v>2953</v>
      </c>
      <c r="I608" s="417" t="s">
        <v>4085</v>
      </c>
      <c r="J608" s="377" t="s">
        <v>200</v>
      </c>
      <c r="K608" s="378" t="s">
        <v>2717</v>
      </c>
      <c r="L608" s="401" t="s">
        <v>2113</v>
      </c>
      <c r="M608" s="397"/>
      <c r="N608" s="482">
        <v>81649.960000000006</v>
      </c>
      <c r="O608" s="482">
        <v>105000</v>
      </c>
      <c r="P608" s="493">
        <v>82000</v>
      </c>
      <c r="Q608" s="482">
        <v>82000</v>
      </c>
      <c r="R608" s="482"/>
      <c r="S608" s="479"/>
      <c r="T608" s="199">
        <f t="shared" si="121"/>
        <v>350.0399999999936</v>
      </c>
      <c r="U608" s="61">
        <f t="shared" si="122"/>
        <v>4.2870810959367714E-3</v>
      </c>
      <c r="V608" s="199">
        <f t="shared" si="120"/>
        <v>-23000</v>
      </c>
      <c r="W608" s="61">
        <f t="shared" si="123"/>
        <v>-0.21904761904761905</v>
      </c>
      <c r="X608" s="199">
        <f t="shared" si="124"/>
        <v>0</v>
      </c>
      <c r="Y608" s="61">
        <f t="shared" si="125"/>
        <v>0</v>
      </c>
      <c r="AA608" s="55"/>
      <c r="AB608" s="55"/>
      <c r="AC608" s="55"/>
      <c r="AD608" s="55"/>
      <c r="AE608" s="55"/>
      <c r="AF608" s="55"/>
      <c r="AG608" s="55"/>
      <c r="AH608" s="55"/>
      <c r="AI608" s="55"/>
      <c r="AJ608" s="55"/>
      <c r="AK608" s="55"/>
    </row>
    <row r="609" spans="1:37" ht="31.5">
      <c r="A609" s="398" t="s">
        <v>2422</v>
      </c>
      <c r="B609" s="415" t="s">
        <v>3017</v>
      </c>
      <c r="C609" s="416" t="s">
        <v>2483</v>
      </c>
      <c r="D609" s="416" t="s">
        <v>2675</v>
      </c>
      <c r="E609" s="379" t="s">
        <v>4135</v>
      </c>
      <c r="F609" s="379" t="s">
        <v>4136</v>
      </c>
      <c r="G609" s="376" t="s">
        <v>1092</v>
      </c>
      <c r="H609" s="376" t="s">
        <v>2955</v>
      </c>
      <c r="I609" s="417" t="s">
        <v>4088</v>
      </c>
      <c r="J609" s="377" t="s">
        <v>200</v>
      </c>
      <c r="K609" s="378" t="s">
        <v>2717</v>
      </c>
      <c r="L609" s="401" t="s">
        <v>2113</v>
      </c>
      <c r="M609" s="397"/>
      <c r="N609" s="482">
        <v>1085.1199999999999</v>
      </c>
      <c r="O609" s="482">
        <v>0</v>
      </c>
      <c r="P609" s="493">
        <v>1000</v>
      </c>
      <c r="Q609" s="482">
        <v>1000</v>
      </c>
      <c r="R609" s="482"/>
      <c r="S609" s="479"/>
      <c r="T609" s="199">
        <f t="shared" si="121"/>
        <v>-85.119999999999891</v>
      </c>
      <c r="U609" s="61">
        <f t="shared" si="122"/>
        <v>-7.8442937186670503E-2</v>
      </c>
      <c r="V609" s="199">
        <f t="shared" si="120"/>
        <v>1000</v>
      </c>
      <c r="W609" s="61" t="str">
        <f t="shared" si="123"/>
        <v/>
      </c>
      <c r="X609" s="199">
        <f t="shared" si="124"/>
        <v>0</v>
      </c>
      <c r="Y609" s="61">
        <f t="shared" si="125"/>
        <v>0</v>
      </c>
      <c r="AA609" s="55"/>
      <c r="AB609" s="55"/>
      <c r="AC609" s="55"/>
      <c r="AD609" s="55"/>
      <c r="AE609" s="55"/>
      <c r="AF609" s="55"/>
      <c r="AG609" s="55"/>
      <c r="AH609" s="55"/>
      <c r="AI609" s="55"/>
      <c r="AJ609" s="55"/>
      <c r="AK609" s="55"/>
    </row>
    <row r="610" spans="1:37" ht="31.5">
      <c r="A610" s="398" t="s">
        <v>2205</v>
      </c>
      <c r="B610" s="415" t="s">
        <v>3017</v>
      </c>
      <c r="C610" s="416" t="s">
        <v>2483</v>
      </c>
      <c r="D610" s="416" t="s">
        <v>1469</v>
      </c>
      <c r="E610" s="379" t="s">
        <v>4137</v>
      </c>
      <c r="F610" s="379" t="s">
        <v>5322</v>
      </c>
      <c r="G610" s="376" t="s">
        <v>1098</v>
      </c>
      <c r="H610" s="376" t="s">
        <v>2957</v>
      </c>
      <c r="I610" s="417" t="s">
        <v>4094</v>
      </c>
      <c r="J610" s="377" t="s">
        <v>2718</v>
      </c>
      <c r="K610" s="378" t="s">
        <v>2719</v>
      </c>
      <c r="L610" s="401" t="s">
        <v>2113</v>
      </c>
      <c r="M610" s="397"/>
      <c r="N610" s="482">
        <v>439463.34</v>
      </c>
      <c r="O610" s="482">
        <v>270000</v>
      </c>
      <c r="P610" s="493">
        <v>439000</v>
      </c>
      <c r="Q610" s="482">
        <v>439000</v>
      </c>
      <c r="R610" s="482"/>
      <c r="S610" s="479"/>
      <c r="T610" s="199">
        <f t="shared" si="121"/>
        <v>-463.34000000002561</v>
      </c>
      <c r="U610" s="61">
        <f t="shared" si="122"/>
        <v>-1.0543314033885638E-3</v>
      </c>
      <c r="V610" s="199">
        <f t="shared" si="120"/>
        <v>169000</v>
      </c>
      <c r="W610" s="61">
        <f t="shared" si="123"/>
        <v>0.62592592592592589</v>
      </c>
      <c r="X610" s="199">
        <f t="shared" si="124"/>
        <v>0</v>
      </c>
      <c r="Y610" s="61">
        <f t="shared" si="125"/>
        <v>0</v>
      </c>
      <c r="AA610" s="55"/>
      <c r="AB610" s="55"/>
      <c r="AC610" s="55"/>
      <c r="AD610" s="55"/>
      <c r="AE610" s="55"/>
      <c r="AF610" s="55"/>
      <c r="AG610" s="55"/>
      <c r="AH610" s="55"/>
      <c r="AI610" s="55"/>
      <c r="AJ610" s="55"/>
      <c r="AK610" s="55"/>
    </row>
    <row r="611" spans="1:37" ht="31.5">
      <c r="A611" s="398" t="s">
        <v>2529</v>
      </c>
      <c r="B611" s="415" t="s">
        <v>3017</v>
      </c>
      <c r="C611" s="416" t="s">
        <v>2483</v>
      </c>
      <c r="D611" s="416" t="s">
        <v>3022</v>
      </c>
      <c r="E611" s="379" t="s">
        <v>4138</v>
      </c>
      <c r="F611" s="379" t="s">
        <v>5323</v>
      </c>
      <c r="G611" s="376" t="s">
        <v>1100</v>
      </c>
      <c r="H611" s="376" t="s">
        <v>2959</v>
      </c>
      <c r="I611" s="417" t="s">
        <v>4096</v>
      </c>
      <c r="J611" s="377" t="s">
        <v>2718</v>
      </c>
      <c r="K611" s="378" t="s">
        <v>2719</v>
      </c>
      <c r="L611" s="401" t="s">
        <v>2113</v>
      </c>
      <c r="M611" s="397"/>
      <c r="N611" s="482">
        <v>27398.38</v>
      </c>
      <c r="O611" s="482">
        <v>56000</v>
      </c>
      <c r="P611" s="493">
        <v>27000</v>
      </c>
      <c r="Q611" s="482">
        <v>27000</v>
      </c>
      <c r="R611" s="482"/>
      <c r="S611" s="479"/>
      <c r="T611" s="199">
        <f t="shared" si="121"/>
        <v>-398.38000000000102</v>
      </c>
      <c r="U611" s="61">
        <f t="shared" si="122"/>
        <v>-1.4540275738930587E-2</v>
      </c>
      <c r="V611" s="199">
        <f t="shared" si="120"/>
        <v>-29000</v>
      </c>
      <c r="W611" s="61">
        <f t="shared" si="123"/>
        <v>-0.5178571428571429</v>
      </c>
      <c r="X611" s="199">
        <f t="shared" si="124"/>
        <v>0</v>
      </c>
      <c r="Y611" s="61">
        <f t="shared" si="125"/>
        <v>0</v>
      </c>
      <c r="AA611" s="55"/>
      <c r="AB611" s="55"/>
      <c r="AC611" s="55"/>
      <c r="AD611" s="55"/>
      <c r="AE611" s="55"/>
      <c r="AF611" s="55"/>
      <c r="AG611" s="55"/>
      <c r="AH611" s="55"/>
      <c r="AI611" s="55"/>
      <c r="AJ611" s="55"/>
      <c r="AK611" s="55"/>
    </row>
    <row r="612" spans="1:37" ht="31.5">
      <c r="A612" s="398" t="s">
        <v>2206</v>
      </c>
      <c r="B612" s="415" t="s">
        <v>3017</v>
      </c>
      <c r="C612" s="416" t="s">
        <v>2483</v>
      </c>
      <c r="D612" s="416" t="s">
        <v>1321</v>
      </c>
      <c r="E612" s="379" t="s">
        <v>4139</v>
      </c>
      <c r="F612" s="379" t="s">
        <v>4140</v>
      </c>
      <c r="G612" s="376" t="s">
        <v>1090</v>
      </c>
      <c r="H612" s="376" t="s">
        <v>2953</v>
      </c>
      <c r="I612" s="417" t="s">
        <v>4085</v>
      </c>
      <c r="J612" s="377" t="s">
        <v>200</v>
      </c>
      <c r="K612" s="378" t="s">
        <v>2717</v>
      </c>
      <c r="L612" s="401" t="s">
        <v>2113</v>
      </c>
      <c r="M612" s="397"/>
      <c r="N612" s="482">
        <v>0</v>
      </c>
      <c r="O612" s="482">
        <v>0</v>
      </c>
      <c r="P612" s="493">
        <v>0</v>
      </c>
      <c r="Q612" s="482">
        <v>0</v>
      </c>
      <c r="R612" s="482"/>
      <c r="S612" s="479"/>
      <c r="T612" s="199">
        <f t="shared" si="121"/>
        <v>0</v>
      </c>
      <c r="U612" s="61" t="str">
        <f t="shared" si="122"/>
        <v/>
      </c>
      <c r="V612" s="199">
        <f t="shared" si="120"/>
        <v>0</v>
      </c>
      <c r="W612" s="61" t="str">
        <f t="shared" si="123"/>
        <v/>
      </c>
      <c r="X612" s="199">
        <f t="shared" si="124"/>
        <v>0</v>
      </c>
      <c r="Y612" s="61" t="str">
        <f t="shared" si="125"/>
        <v/>
      </c>
      <c r="AA612" s="55"/>
      <c r="AB612" s="55"/>
      <c r="AC612" s="55"/>
      <c r="AD612" s="55"/>
      <c r="AE612" s="55"/>
      <c r="AF612" s="55"/>
      <c r="AG612" s="55"/>
      <c r="AH612" s="55"/>
      <c r="AI612" s="55"/>
      <c r="AJ612" s="55"/>
      <c r="AK612" s="55"/>
    </row>
    <row r="613" spans="1:37" ht="31.5">
      <c r="A613" s="398" t="s">
        <v>2530</v>
      </c>
      <c r="B613" s="415" t="s">
        <v>3017</v>
      </c>
      <c r="C613" s="416" t="s">
        <v>2483</v>
      </c>
      <c r="D613" s="416" t="s">
        <v>1289</v>
      </c>
      <c r="E613" s="379" t="s">
        <v>4141</v>
      </c>
      <c r="F613" s="379" t="s">
        <v>4142</v>
      </c>
      <c r="G613" s="376" t="s">
        <v>1092</v>
      </c>
      <c r="H613" s="376" t="s">
        <v>2955</v>
      </c>
      <c r="I613" s="417" t="s">
        <v>4088</v>
      </c>
      <c r="J613" s="377" t="s">
        <v>200</v>
      </c>
      <c r="K613" s="378" t="s">
        <v>2717</v>
      </c>
      <c r="L613" s="401" t="s">
        <v>2113</v>
      </c>
      <c r="M613" s="397"/>
      <c r="N613" s="482">
        <v>0</v>
      </c>
      <c r="O613" s="482">
        <v>0</v>
      </c>
      <c r="P613" s="493">
        <v>0</v>
      </c>
      <c r="Q613" s="482">
        <v>0</v>
      </c>
      <c r="R613" s="482"/>
      <c r="S613" s="479"/>
      <c r="T613" s="199">
        <f t="shared" si="121"/>
        <v>0</v>
      </c>
      <c r="U613" s="61" t="str">
        <f t="shared" si="122"/>
        <v/>
      </c>
      <c r="V613" s="199">
        <f t="shared" si="120"/>
        <v>0</v>
      </c>
      <c r="W613" s="61" t="str">
        <f t="shared" si="123"/>
        <v/>
      </c>
      <c r="X613" s="199">
        <f t="shared" si="124"/>
        <v>0</v>
      </c>
      <c r="Y613" s="61" t="str">
        <f t="shared" si="125"/>
        <v/>
      </c>
      <c r="AA613" s="55"/>
      <c r="AB613" s="55"/>
      <c r="AC613" s="55"/>
      <c r="AD613" s="55"/>
      <c r="AE613" s="55"/>
      <c r="AF613" s="55"/>
      <c r="AG613" s="55"/>
      <c r="AH613" s="55"/>
      <c r="AI613" s="55"/>
      <c r="AJ613" s="55"/>
      <c r="AK613" s="55"/>
    </row>
    <row r="614" spans="1:37" ht="31.5">
      <c r="A614" s="398" t="s">
        <v>2207</v>
      </c>
      <c r="B614" s="415" t="s">
        <v>3017</v>
      </c>
      <c r="C614" s="416" t="s">
        <v>2483</v>
      </c>
      <c r="D614" s="416" t="s">
        <v>1472</v>
      </c>
      <c r="E614" s="379" t="s">
        <v>4143</v>
      </c>
      <c r="F614" s="379" t="s">
        <v>4144</v>
      </c>
      <c r="G614" s="376" t="s">
        <v>1098</v>
      </c>
      <c r="H614" s="376" t="s">
        <v>2957</v>
      </c>
      <c r="I614" s="417" t="s">
        <v>4094</v>
      </c>
      <c r="J614" s="377" t="s">
        <v>2718</v>
      </c>
      <c r="K614" s="378" t="s">
        <v>2719</v>
      </c>
      <c r="L614" s="401" t="s">
        <v>2113</v>
      </c>
      <c r="M614" s="397"/>
      <c r="N614" s="482">
        <v>3000</v>
      </c>
      <c r="O614" s="482">
        <v>0</v>
      </c>
      <c r="P614" s="493">
        <v>3000</v>
      </c>
      <c r="Q614" s="482">
        <v>3000</v>
      </c>
      <c r="R614" s="482"/>
      <c r="S614" s="479"/>
      <c r="T614" s="199">
        <f t="shared" si="121"/>
        <v>0</v>
      </c>
      <c r="U614" s="61">
        <f t="shared" si="122"/>
        <v>0</v>
      </c>
      <c r="V614" s="199">
        <f t="shared" si="120"/>
        <v>3000</v>
      </c>
      <c r="W614" s="61" t="str">
        <f t="shared" si="123"/>
        <v/>
      </c>
      <c r="X614" s="199">
        <f t="shared" si="124"/>
        <v>0</v>
      </c>
      <c r="Y614" s="61">
        <f t="shared" si="125"/>
        <v>0</v>
      </c>
      <c r="AA614" s="55"/>
      <c r="AB614" s="55"/>
      <c r="AC614" s="55"/>
      <c r="AD614" s="55"/>
      <c r="AE614" s="55"/>
      <c r="AF614" s="55"/>
      <c r="AG614" s="55"/>
      <c r="AH614" s="55"/>
      <c r="AI614" s="55"/>
      <c r="AJ614" s="55"/>
      <c r="AK614" s="55"/>
    </row>
    <row r="615" spans="1:37" ht="31.5">
      <c r="A615" s="398" t="s">
        <v>2531</v>
      </c>
      <c r="B615" s="415" t="s">
        <v>3017</v>
      </c>
      <c r="C615" s="416" t="s">
        <v>2483</v>
      </c>
      <c r="D615" s="416" t="s">
        <v>2978</v>
      </c>
      <c r="E615" s="379" t="s">
        <v>4145</v>
      </c>
      <c r="F615" s="379" t="s">
        <v>4146</v>
      </c>
      <c r="G615" s="376" t="s">
        <v>1100</v>
      </c>
      <c r="H615" s="376" t="s">
        <v>2959</v>
      </c>
      <c r="I615" s="417" t="s">
        <v>4096</v>
      </c>
      <c r="J615" s="377" t="s">
        <v>2718</v>
      </c>
      <c r="K615" s="378" t="s">
        <v>2719</v>
      </c>
      <c r="L615" s="401" t="s">
        <v>2113</v>
      </c>
      <c r="M615" s="397"/>
      <c r="N615" s="482">
        <v>0</v>
      </c>
      <c r="O615" s="482">
        <v>0</v>
      </c>
      <c r="P615" s="493">
        <v>0</v>
      </c>
      <c r="Q615" s="482">
        <v>0</v>
      </c>
      <c r="R615" s="482"/>
      <c r="S615" s="479"/>
      <c r="T615" s="199">
        <f t="shared" si="121"/>
        <v>0</v>
      </c>
      <c r="U615" s="61" t="str">
        <f t="shared" si="122"/>
        <v/>
      </c>
      <c r="V615" s="199">
        <f t="shared" si="120"/>
        <v>0</v>
      </c>
      <c r="W615" s="61" t="str">
        <f t="shared" si="123"/>
        <v/>
      </c>
      <c r="X615" s="199">
        <f t="shared" si="124"/>
        <v>0</v>
      </c>
      <c r="Y615" s="61" t="str">
        <f t="shared" si="125"/>
        <v/>
      </c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  <c r="AK615" s="55"/>
    </row>
    <row r="616" spans="1:37" ht="31.5">
      <c r="A616" s="398" t="s">
        <v>2208</v>
      </c>
      <c r="B616" s="415" t="s">
        <v>3017</v>
      </c>
      <c r="C616" s="416" t="s">
        <v>2483</v>
      </c>
      <c r="D616" s="416" t="s">
        <v>2156</v>
      </c>
      <c r="E616" s="379" t="s">
        <v>4147</v>
      </c>
      <c r="F616" s="379" t="s">
        <v>4148</v>
      </c>
      <c r="G616" s="376" t="s">
        <v>4673</v>
      </c>
      <c r="H616" s="376" t="s">
        <v>4785</v>
      </c>
      <c r="I616" s="417" t="s">
        <v>4786</v>
      </c>
      <c r="J616" s="377" t="s">
        <v>2739</v>
      </c>
      <c r="K616" s="380" t="s">
        <v>2579</v>
      </c>
      <c r="L616" s="439" t="s">
        <v>199</v>
      </c>
      <c r="M616" s="397"/>
      <c r="N616" s="482">
        <v>18044.62</v>
      </c>
      <c r="O616" s="482">
        <v>38000</v>
      </c>
      <c r="P616" s="493">
        <v>23000</v>
      </c>
      <c r="Q616" s="482">
        <v>23000</v>
      </c>
      <c r="R616" s="482"/>
      <c r="S616" s="479"/>
      <c r="T616" s="199">
        <f t="shared" si="121"/>
        <v>4955.380000000001</v>
      </c>
      <c r="U616" s="61">
        <f t="shared" si="122"/>
        <v>0.27461814103040139</v>
      </c>
      <c r="V616" s="199">
        <f t="shared" si="120"/>
        <v>-15000</v>
      </c>
      <c r="W616" s="61">
        <f t="shared" si="123"/>
        <v>-0.39473684210526316</v>
      </c>
      <c r="X616" s="199">
        <f t="shared" si="124"/>
        <v>0</v>
      </c>
      <c r="Y616" s="61">
        <f t="shared" si="125"/>
        <v>0</v>
      </c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  <c r="AK616" s="55"/>
    </row>
    <row r="617" spans="1:37" ht="31.5">
      <c r="A617" s="398" t="s">
        <v>2532</v>
      </c>
      <c r="B617" s="415" t="s">
        <v>3017</v>
      </c>
      <c r="C617" s="416" t="s">
        <v>2483</v>
      </c>
      <c r="D617" s="416" t="s">
        <v>2486</v>
      </c>
      <c r="E617" s="379" t="s">
        <v>4149</v>
      </c>
      <c r="F617" s="379" t="s">
        <v>4150</v>
      </c>
      <c r="G617" s="376" t="s">
        <v>4673</v>
      </c>
      <c r="H617" s="376" t="s">
        <v>4785</v>
      </c>
      <c r="I617" s="417" t="s">
        <v>4786</v>
      </c>
      <c r="J617" s="377" t="s">
        <v>2739</v>
      </c>
      <c r="K617" s="380" t="s">
        <v>2579</v>
      </c>
      <c r="L617" s="439" t="s">
        <v>199</v>
      </c>
      <c r="M617" s="397"/>
      <c r="N617" s="482">
        <v>196.02</v>
      </c>
      <c r="O617" s="482">
        <v>0</v>
      </c>
      <c r="P617" s="493">
        <v>0</v>
      </c>
      <c r="Q617" s="482">
        <v>0</v>
      </c>
      <c r="R617" s="482"/>
      <c r="S617" s="479"/>
      <c r="T617" s="199">
        <f t="shared" si="121"/>
        <v>-196.02</v>
      </c>
      <c r="U617" s="61">
        <f t="shared" si="122"/>
        <v>-1</v>
      </c>
      <c r="V617" s="199">
        <f t="shared" si="120"/>
        <v>0</v>
      </c>
      <c r="W617" s="61" t="str">
        <f t="shared" si="123"/>
        <v/>
      </c>
      <c r="X617" s="199">
        <f t="shared" si="124"/>
        <v>0</v>
      </c>
      <c r="Y617" s="61" t="str">
        <f t="shared" si="125"/>
        <v/>
      </c>
      <c r="AA617" s="55"/>
      <c r="AB617" s="55"/>
      <c r="AC617" s="55"/>
      <c r="AD617" s="55"/>
      <c r="AE617" s="55"/>
      <c r="AF617" s="55"/>
      <c r="AG617" s="55"/>
      <c r="AH617" s="55"/>
      <c r="AI617" s="55"/>
      <c r="AJ617" s="55"/>
      <c r="AK617" s="55"/>
    </row>
    <row r="618" spans="1:37" ht="31.5">
      <c r="A618" s="398" t="s">
        <v>2209</v>
      </c>
      <c r="B618" s="415" t="s">
        <v>3017</v>
      </c>
      <c r="C618" s="416" t="s">
        <v>2483</v>
      </c>
      <c r="D618" s="416" t="s">
        <v>80</v>
      </c>
      <c r="E618" s="379" t="s">
        <v>4151</v>
      </c>
      <c r="F618" s="379" t="s">
        <v>5324</v>
      </c>
      <c r="G618" s="376" t="s">
        <v>4673</v>
      </c>
      <c r="H618" s="376" t="s">
        <v>4785</v>
      </c>
      <c r="I618" s="417" t="s">
        <v>4786</v>
      </c>
      <c r="J618" s="377" t="s">
        <v>2739</v>
      </c>
      <c r="K618" s="380" t="s">
        <v>2579</v>
      </c>
      <c r="L618" s="439" t="s">
        <v>199</v>
      </c>
      <c r="M618" s="397"/>
      <c r="N618" s="482">
        <v>322272.5</v>
      </c>
      <c r="O618" s="482">
        <v>710000</v>
      </c>
      <c r="P618" s="493">
        <v>419000</v>
      </c>
      <c r="Q618" s="482">
        <v>419000</v>
      </c>
      <c r="R618" s="482"/>
      <c r="S618" s="479"/>
      <c r="T618" s="199">
        <f t="shared" si="121"/>
        <v>96727.5</v>
      </c>
      <c r="U618" s="61">
        <f t="shared" si="122"/>
        <v>0.30014196060787068</v>
      </c>
      <c r="V618" s="199">
        <f t="shared" si="120"/>
        <v>-291000</v>
      </c>
      <c r="W618" s="61">
        <f t="shared" si="123"/>
        <v>-0.40985915492957747</v>
      </c>
      <c r="X618" s="199">
        <f t="shared" si="124"/>
        <v>0</v>
      </c>
      <c r="Y618" s="61">
        <f t="shared" si="125"/>
        <v>0</v>
      </c>
      <c r="AA618" s="55"/>
      <c r="AB618" s="55"/>
      <c r="AC618" s="55"/>
      <c r="AD618" s="55"/>
      <c r="AE618" s="55"/>
      <c r="AF618" s="55"/>
      <c r="AG618" s="55"/>
      <c r="AH618" s="55"/>
      <c r="AI618" s="55"/>
      <c r="AJ618" s="55"/>
      <c r="AK618" s="55"/>
    </row>
    <row r="619" spans="1:37" ht="31.5">
      <c r="A619" s="398" t="s">
        <v>2533</v>
      </c>
      <c r="B619" s="415" t="s">
        <v>3017</v>
      </c>
      <c r="C619" s="416" t="s">
        <v>2483</v>
      </c>
      <c r="D619" s="416" t="s">
        <v>3237</v>
      </c>
      <c r="E619" s="379" t="s">
        <v>4152</v>
      </c>
      <c r="F619" s="379" t="s">
        <v>5325</v>
      </c>
      <c r="G619" s="376" t="s">
        <v>4673</v>
      </c>
      <c r="H619" s="376" t="s">
        <v>4785</v>
      </c>
      <c r="I619" s="417" t="s">
        <v>4786</v>
      </c>
      <c r="J619" s="377" t="s">
        <v>2739</v>
      </c>
      <c r="K619" s="380" t="s">
        <v>2579</v>
      </c>
      <c r="L619" s="439" t="s">
        <v>199</v>
      </c>
      <c r="M619" s="397"/>
      <c r="N619" s="482">
        <v>4673.4799999999996</v>
      </c>
      <c r="O619" s="482">
        <v>8000</v>
      </c>
      <c r="P619" s="493">
        <v>6000</v>
      </c>
      <c r="Q619" s="482">
        <v>6000</v>
      </c>
      <c r="R619" s="482"/>
      <c r="S619" s="479"/>
      <c r="T619" s="199">
        <f t="shared" si="121"/>
        <v>1326.5200000000004</v>
      </c>
      <c r="U619" s="61">
        <f t="shared" si="122"/>
        <v>0.2838398794902301</v>
      </c>
      <c r="V619" s="199">
        <f t="shared" si="120"/>
        <v>-2000</v>
      </c>
      <c r="W619" s="61">
        <f t="shared" si="123"/>
        <v>-0.25</v>
      </c>
      <c r="X619" s="199">
        <f t="shared" si="124"/>
        <v>0</v>
      </c>
      <c r="Y619" s="61">
        <f t="shared" si="125"/>
        <v>0</v>
      </c>
      <c r="AA619" s="55"/>
      <c r="AB619" s="55"/>
      <c r="AC619" s="55"/>
      <c r="AD619" s="55"/>
      <c r="AE619" s="55"/>
      <c r="AF619" s="55"/>
      <c r="AG619" s="55"/>
      <c r="AH619" s="55"/>
      <c r="AI619" s="55"/>
      <c r="AJ619" s="55"/>
      <c r="AK619" s="55"/>
    </row>
    <row r="620" spans="1:37" ht="21">
      <c r="A620" s="402" t="s">
        <v>2210</v>
      </c>
      <c r="B620" s="403" t="s">
        <v>2211</v>
      </c>
      <c r="C620" s="404" t="s">
        <v>3010</v>
      </c>
      <c r="D620" s="404" t="s">
        <v>3011</v>
      </c>
      <c r="E620" s="370" t="s">
        <v>2213</v>
      </c>
      <c r="F620" s="370" t="s">
        <v>2212</v>
      </c>
      <c r="G620" s="371"/>
      <c r="H620" s="371"/>
      <c r="I620" s="405"/>
      <c r="J620" s="372"/>
      <c r="K620" s="373"/>
      <c r="L620" s="406"/>
      <c r="M620" s="397"/>
      <c r="N620" s="483">
        <v>0</v>
      </c>
      <c r="O620" s="483">
        <v>0</v>
      </c>
      <c r="P620" s="494">
        <v>0</v>
      </c>
      <c r="Q620" s="483">
        <v>0</v>
      </c>
      <c r="R620" s="483"/>
      <c r="S620" s="478"/>
      <c r="T620" s="199">
        <f t="shared" si="121"/>
        <v>0</v>
      </c>
      <c r="U620" s="61" t="str">
        <f t="shared" si="122"/>
        <v/>
      </c>
      <c r="V620" s="199">
        <f t="shared" si="120"/>
        <v>0</v>
      </c>
      <c r="W620" s="61" t="str">
        <f t="shared" si="123"/>
        <v/>
      </c>
      <c r="X620" s="199">
        <f t="shared" si="124"/>
        <v>0</v>
      </c>
      <c r="Y620" s="61" t="str">
        <f t="shared" si="125"/>
        <v/>
      </c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  <c r="AK620" s="55"/>
    </row>
    <row r="621" spans="1:37" ht="31.5">
      <c r="A621" s="407" t="s">
        <v>2214</v>
      </c>
      <c r="B621" s="408" t="s">
        <v>2211</v>
      </c>
      <c r="C621" s="409" t="s">
        <v>3012</v>
      </c>
      <c r="D621" s="409" t="s">
        <v>3011</v>
      </c>
      <c r="E621" s="375" t="s">
        <v>2534</v>
      </c>
      <c r="F621" s="375" t="s">
        <v>5093</v>
      </c>
      <c r="G621" s="376"/>
      <c r="H621" s="376"/>
      <c r="I621" s="417"/>
      <c r="J621" s="377"/>
      <c r="K621" s="378"/>
      <c r="L621" s="397"/>
      <c r="M621" s="397"/>
      <c r="N621" s="482">
        <v>0</v>
      </c>
      <c r="O621" s="482">
        <v>0</v>
      </c>
      <c r="P621" s="493">
        <v>0</v>
      </c>
      <c r="Q621" s="482">
        <v>0</v>
      </c>
      <c r="R621" s="482"/>
      <c r="S621" s="479"/>
      <c r="T621" s="199">
        <f t="shared" si="121"/>
        <v>0</v>
      </c>
      <c r="U621" s="61" t="str">
        <f t="shared" si="122"/>
        <v/>
      </c>
      <c r="V621" s="199">
        <f t="shared" si="120"/>
        <v>0</v>
      </c>
      <c r="W621" s="61" t="str">
        <f t="shared" si="123"/>
        <v/>
      </c>
      <c r="X621" s="199">
        <f t="shared" si="124"/>
        <v>0</v>
      </c>
      <c r="Y621" s="61" t="str">
        <f t="shared" si="125"/>
        <v/>
      </c>
      <c r="AA621" s="55"/>
      <c r="AB621" s="55"/>
      <c r="AC621" s="55"/>
      <c r="AD621" s="55"/>
      <c r="AE621" s="55"/>
      <c r="AF621" s="55"/>
      <c r="AG621" s="55"/>
      <c r="AH621" s="55"/>
      <c r="AI621" s="55"/>
      <c r="AJ621" s="55"/>
      <c r="AK621" s="55"/>
    </row>
    <row r="622" spans="1:37" ht="31.5">
      <c r="A622" s="398" t="s">
        <v>2535</v>
      </c>
      <c r="B622" s="415" t="s">
        <v>2211</v>
      </c>
      <c r="C622" s="416" t="s">
        <v>3012</v>
      </c>
      <c r="D622" s="416" t="s">
        <v>2928</v>
      </c>
      <c r="E622" s="379" t="s">
        <v>5326</v>
      </c>
      <c r="F622" s="379" t="s">
        <v>2536</v>
      </c>
      <c r="G622" s="376" t="s">
        <v>649</v>
      </c>
      <c r="H622" s="376" t="s">
        <v>2537</v>
      </c>
      <c r="I622" s="417" t="s">
        <v>2538</v>
      </c>
      <c r="J622" s="377" t="s">
        <v>3424</v>
      </c>
      <c r="K622" s="378" t="s">
        <v>2216</v>
      </c>
      <c r="L622" s="401" t="s">
        <v>2113</v>
      </c>
      <c r="M622" s="397"/>
      <c r="N622" s="482">
        <v>0</v>
      </c>
      <c r="O622" s="482">
        <v>0</v>
      </c>
      <c r="P622" s="493">
        <v>0</v>
      </c>
      <c r="Q622" s="482">
        <v>0</v>
      </c>
      <c r="R622" s="482"/>
      <c r="S622" s="479"/>
      <c r="T622" s="199">
        <f t="shared" si="121"/>
        <v>0</v>
      </c>
      <c r="U622" s="61" t="str">
        <f t="shared" si="122"/>
        <v/>
      </c>
      <c r="V622" s="199">
        <f t="shared" si="120"/>
        <v>0</v>
      </c>
      <c r="W622" s="61" t="str">
        <f t="shared" si="123"/>
        <v/>
      </c>
      <c r="X622" s="199">
        <f t="shared" si="124"/>
        <v>0</v>
      </c>
      <c r="Y622" s="61" t="str">
        <f t="shared" si="125"/>
        <v/>
      </c>
      <c r="AA622" s="55"/>
      <c r="AB622" s="55"/>
      <c r="AC622" s="55"/>
      <c r="AD622" s="55"/>
      <c r="AE622" s="55"/>
      <c r="AF622" s="55"/>
      <c r="AG622" s="55"/>
      <c r="AH622" s="55"/>
      <c r="AI622" s="55"/>
      <c r="AJ622" s="55"/>
      <c r="AK622" s="55"/>
    </row>
    <row r="623" spans="1:37" ht="31.5">
      <c r="A623" s="398" t="s">
        <v>2215</v>
      </c>
      <c r="B623" s="415" t="s">
        <v>2211</v>
      </c>
      <c r="C623" s="416" t="s">
        <v>3012</v>
      </c>
      <c r="D623" s="416" t="s">
        <v>3009</v>
      </c>
      <c r="E623" s="379" t="s">
        <v>5327</v>
      </c>
      <c r="F623" s="379" t="s">
        <v>2539</v>
      </c>
      <c r="G623" s="376" t="s">
        <v>651</v>
      </c>
      <c r="H623" s="376" t="s">
        <v>2540</v>
      </c>
      <c r="I623" s="417" t="s">
        <v>2541</v>
      </c>
      <c r="J623" s="377" t="s">
        <v>3424</v>
      </c>
      <c r="K623" s="378" t="s">
        <v>2216</v>
      </c>
      <c r="L623" s="401" t="s">
        <v>2113</v>
      </c>
      <c r="M623" s="397"/>
      <c r="N623" s="482">
        <v>1067751.04</v>
      </c>
      <c r="O623" s="482">
        <v>1500000</v>
      </c>
      <c r="P623" s="493">
        <v>1910000</v>
      </c>
      <c r="Q623" s="482">
        <v>2082000</v>
      </c>
      <c r="R623" s="482"/>
      <c r="S623" s="479"/>
      <c r="T623" s="199">
        <f t="shared" si="121"/>
        <v>1014248.96</v>
      </c>
      <c r="U623" s="61">
        <f t="shared" si="122"/>
        <v>0.94989273904149041</v>
      </c>
      <c r="V623" s="199">
        <f t="shared" si="120"/>
        <v>582000</v>
      </c>
      <c r="W623" s="61">
        <f t="shared" si="123"/>
        <v>0.38800000000000001</v>
      </c>
      <c r="X623" s="199">
        <f t="shared" si="124"/>
        <v>172000</v>
      </c>
      <c r="Y623" s="61">
        <f t="shared" si="125"/>
        <v>9.0052356020942415E-2</v>
      </c>
      <c r="AA623" s="55"/>
      <c r="AB623" s="55"/>
      <c r="AC623" s="55"/>
      <c r="AD623" s="55"/>
      <c r="AE623" s="55"/>
      <c r="AF623" s="55"/>
      <c r="AG623" s="55"/>
      <c r="AH623" s="55"/>
      <c r="AI623" s="55"/>
      <c r="AJ623" s="55"/>
      <c r="AK623" s="55"/>
    </row>
    <row r="624" spans="1:37" ht="42">
      <c r="A624" s="398" t="s">
        <v>2542</v>
      </c>
      <c r="B624" s="415" t="s">
        <v>2211</v>
      </c>
      <c r="C624" s="416" t="s">
        <v>3012</v>
      </c>
      <c r="D624" s="416" t="s">
        <v>3019</v>
      </c>
      <c r="E624" s="379" t="s">
        <v>5328</v>
      </c>
      <c r="F624" s="379" t="s">
        <v>2543</v>
      </c>
      <c r="G624" s="376" t="s">
        <v>316</v>
      </c>
      <c r="H624" s="376" t="s">
        <v>2544</v>
      </c>
      <c r="I624" s="417" t="s">
        <v>2545</v>
      </c>
      <c r="J624" s="377" t="s">
        <v>3424</v>
      </c>
      <c r="K624" s="378" t="s">
        <v>2216</v>
      </c>
      <c r="L624" s="401" t="s">
        <v>2113</v>
      </c>
      <c r="M624" s="397"/>
      <c r="N624" s="482">
        <v>70786.740000000005</v>
      </c>
      <c r="O624" s="482">
        <v>50000</v>
      </c>
      <c r="P624" s="493">
        <v>89000</v>
      </c>
      <c r="Q624" s="482">
        <v>90000</v>
      </c>
      <c r="R624" s="482"/>
      <c r="S624" s="479"/>
      <c r="T624" s="199">
        <f t="shared" si="121"/>
        <v>19213.259999999995</v>
      </c>
      <c r="U624" s="61">
        <f t="shared" si="122"/>
        <v>0.27142456341399523</v>
      </c>
      <c r="V624" s="199">
        <f t="shared" si="120"/>
        <v>40000</v>
      </c>
      <c r="W624" s="61">
        <f t="shared" si="123"/>
        <v>0.8</v>
      </c>
      <c r="X624" s="199">
        <f t="shared" si="124"/>
        <v>1000</v>
      </c>
      <c r="Y624" s="61">
        <f t="shared" si="125"/>
        <v>1.1235955056179775E-2</v>
      </c>
      <c r="AA624" s="55"/>
      <c r="AB624" s="55"/>
      <c r="AC624" s="55"/>
      <c r="AD624" s="55"/>
      <c r="AE624" s="55"/>
      <c r="AF624" s="55"/>
      <c r="AG624" s="55"/>
      <c r="AH624" s="55"/>
      <c r="AI624" s="55"/>
      <c r="AJ624" s="55"/>
      <c r="AK624" s="55"/>
    </row>
    <row r="625" spans="1:37" ht="21">
      <c r="A625" s="398" t="s">
        <v>2546</v>
      </c>
      <c r="B625" s="415" t="s">
        <v>2211</v>
      </c>
      <c r="C625" s="416" t="s">
        <v>3012</v>
      </c>
      <c r="D625" s="416" t="s">
        <v>1321</v>
      </c>
      <c r="E625" s="379" t="s">
        <v>5329</v>
      </c>
      <c r="F625" s="379" t="s">
        <v>3341</v>
      </c>
      <c r="G625" s="376" t="s">
        <v>320</v>
      </c>
      <c r="H625" s="376" t="s">
        <v>3342</v>
      </c>
      <c r="I625" s="417" t="s">
        <v>3343</v>
      </c>
      <c r="J625" s="377" t="s">
        <v>3424</v>
      </c>
      <c r="K625" s="378" t="s">
        <v>2216</v>
      </c>
      <c r="L625" s="401" t="s">
        <v>2113</v>
      </c>
      <c r="M625" s="397"/>
      <c r="N625" s="482">
        <v>21650.31</v>
      </c>
      <c r="O625" s="482">
        <v>50000</v>
      </c>
      <c r="P625" s="493">
        <v>31000</v>
      </c>
      <c r="Q625" s="482">
        <v>31000</v>
      </c>
      <c r="R625" s="482"/>
      <c r="S625" s="479"/>
      <c r="T625" s="199">
        <f t="shared" si="121"/>
        <v>9349.6899999999987</v>
      </c>
      <c r="U625" s="61">
        <f t="shared" si="122"/>
        <v>0.43185016750337513</v>
      </c>
      <c r="V625" s="199">
        <f t="shared" si="120"/>
        <v>-19000</v>
      </c>
      <c r="W625" s="61">
        <f t="shared" si="123"/>
        <v>-0.38</v>
      </c>
      <c r="X625" s="199">
        <f t="shared" si="124"/>
        <v>0</v>
      </c>
      <c r="Y625" s="61">
        <f t="shared" si="125"/>
        <v>0</v>
      </c>
      <c r="AA625" s="55"/>
      <c r="AB625" s="55"/>
      <c r="AC625" s="55"/>
      <c r="AD625" s="55"/>
      <c r="AE625" s="55"/>
      <c r="AF625" s="55"/>
      <c r="AG625" s="55"/>
      <c r="AH625" s="55"/>
      <c r="AI625" s="55"/>
      <c r="AJ625" s="55"/>
      <c r="AK625" s="55"/>
    </row>
    <row r="626" spans="1:37" ht="31.5">
      <c r="A626" s="398" t="s">
        <v>3344</v>
      </c>
      <c r="B626" s="415" t="s">
        <v>2211</v>
      </c>
      <c r="C626" s="416" t="s">
        <v>3012</v>
      </c>
      <c r="D626" s="416" t="s">
        <v>1322</v>
      </c>
      <c r="E626" s="379" t="s">
        <v>5330</v>
      </c>
      <c r="F626" s="379" t="s">
        <v>3345</v>
      </c>
      <c r="G626" s="376" t="s">
        <v>1271</v>
      </c>
      <c r="H626" s="357" t="s">
        <v>4730</v>
      </c>
      <c r="I626" s="417" t="s">
        <v>3292</v>
      </c>
      <c r="J626" s="377" t="s">
        <v>2460</v>
      </c>
      <c r="K626" s="378" t="s">
        <v>3403</v>
      </c>
      <c r="L626" s="401" t="s">
        <v>2113</v>
      </c>
      <c r="M626" s="397"/>
      <c r="N626" s="482">
        <v>197451.38</v>
      </c>
      <c r="O626" s="482">
        <v>100000</v>
      </c>
      <c r="P626" s="493">
        <v>610000</v>
      </c>
      <c r="Q626" s="482">
        <v>610000</v>
      </c>
      <c r="R626" s="482"/>
      <c r="S626" s="479"/>
      <c r="T626" s="199">
        <f t="shared" si="121"/>
        <v>412548.62</v>
      </c>
      <c r="U626" s="61">
        <f t="shared" si="122"/>
        <v>2.0893681269789046</v>
      </c>
      <c r="V626" s="199">
        <f t="shared" si="120"/>
        <v>510000</v>
      </c>
      <c r="W626" s="61">
        <f t="shared" si="123"/>
        <v>5.0999999999999996</v>
      </c>
      <c r="X626" s="199">
        <f t="shared" si="124"/>
        <v>0</v>
      </c>
      <c r="Y626" s="61">
        <f t="shared" si="125"/>
        <v>0</v>
      </c>
      <c r="AA626" s="55"/>
      <c r="AB626" s="55"/>
      <c r="AC626" s="55"/>
      <c r="AD626" s="55"/>
      <c r="AE626" s="55"/>
      <c r="AF626" s="55"/>
      <c r="AG626" s="55"/>
      <c r="AH626" s="55"/>
      <c r="AI626" s="55"/>
      <c r="AJ626" s="55"/>
      <c r="AK626" s="55"/>
    </row>
    <row r="627" spans="1:37" ht="21">
      <c r="A627" s="407" t="s">
        <v>2217</v>
      </c>
      <c r="B627" s="408" t="s">
        <v>2211</v>
      </c>
      <c r="C627" s="409" t="s">
        <v>2608</v>
      </c>
      <c r="D627" s="409" t="s">
        <v>3011</v>
      </c>
      <c r="E627" s="375" t="s">
        <v>2219</v>
      </c>
      <c r="F627" s="375" t="s">
        <v>2218</v>
      </c>
      <c r="G627" s="376"/>
      <c r="H627" s="376"/>
      <c r="I627" s="417"/>
      <c r="J627" s="377"/>
      <c r="K627" s="378"/>
      <c r="L627" s="397"/>
      <c r="M627" s="397"/>
      <c r="N627" s="482">
        <v>0</v>
      </c>
      <c r="O627" s="482">
        <v>0</v>
      </c>
      <c r="P627" s="493">
        <v>0</v>
      </c>
      <c r="Q627" s="482">
        <v>0</v>
      </c>
      <c r="R627" s="482"/>
      <c r="S627" s="479"/>
      <c r="T627" s="199">
        <f t="shared" si="121"/>
        <v>0</v>
      </c>
      <c r="U627" s="61" t="str">
        <f t="shared" si="122"/>
        <v/>
      </c>
      <c r="V627" s="199">
        <f t="shared" si="120"/>
        <v>0</v>
      </c>
      <c r="W627" s="61" t="str">
        <f t="shared" si="123"/>
        <v/>
      </c>
      <c r="X627" s="199">
        <f t="shared" si="124"/>
        <v>0</v>
      </c>
      <c r="Y627" s="61" t="str">
        <f t="shared" si="125"/>
        <v/>
      </c>
      <c r="AA627" s="55"/>
      <c r="AB627" s="55"/>
      <c r="AC627" s="55"/>
      <c r="AD627" s="55"/>
      <c r="AE627" s="55"/>
      <c r="AF627" s="55"/>
      <c r="AG627" s="55"/>
      <c r="AH627" s="55"/>
      <c r="AI627" s="55"/>
      <c r="AJ627" s="55"/>
      <c r="AK627" s="55"/>
    </row>
    <row r="628" spans="1:37" ht="21">
      <c r="A628" s="398" t="s">
        <v>2220</v>
      </c>
      <c r="B628" s="415" t="s">
        <v>2211</v>
      </c>
      <c r="C628" s="416" t="s">
        <v>2608</v>
      </c>
      <c r="D628" s="416" t="s">
        <v>3009</v>
      </c>
      <c r="E628" s="379" t="s">
        <v>5331</v>
      </c>
      <c r="F628" s="379" t="s">
        <v>5094</v>
      </c>
      <c r="G628" s="376" t="s">
        <v>562</v>
      </c>
      <c r="H628" s="376" t="s">
        <v>3566</v>
      </c>
      <c r="I628" s="417" t="s">
        <v>3847</v>
      </c>
      <c r="J628" s="377" t="s">
        <v>925</v>
      </c>
      <c r="K628" s="378" t="s">
        <v>2714</v>
      </c>
      <c r="L628" s="401" t="s">
        <v>2113</v>
      </c>
      <c r="M628" s="397"/>
      <c r="N628" s="482">
        <v>10119528.09</v>
      </c>
      <c r="O628" s="482">
        <v>7291000</v>
      </c>
      <c r="P628" s="493">
        <v>14211522</v>
      </c>
      <c r="Q628" s="482">
        <v>7380000</v>
      </c>
      <c r="R628" s="482"/>
      <c r="S628" s="479"/>
      <c r="T628" s="199">
        <f t="shared" si="121"/>
        <v>-2739528.09</v>
      </c>
      <c r="U628" s="61">
        <f t="shared" si="122"/>
        <v>-0.27071698063738464</v>
      </c>
      <c r="V628" s="199">
        <f t="shared" si="120"/>
        <v>89000</v>
      </c>
      <c r="W628" s="61">
        <f t="shared" si="123"/>
        <v>1.220683033877383E-2</v>
      </c>
      <c r="X628" s="199">
        <f t="shared" si="124"/>
        <v>-6831522</v>
      </c>
      <c r="Y628" s="61">
        <f t="shared" si="125"/>
        <v>-0.4807030520728181</v>
      </c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  <c r="AK628" s="55"/>
    </row>
    <row r="629" spans="1:37" ht="21">
      <c r="A629" s="398" t="s">
        <v>2221</v>
      </c>
      <c r="B629" s="415" t="s">
        <v>2211</v>
      </c>
      <c r="C629" s="416" t="s">
        <v>2608</v>
      </c>
      <c r="D629" s="416" t="s">
        <v>2674</v>
      </c>
      <c r="E629" s="379" t="s">
        <v>5332</v>
      </c>
      <c r="F629" s="379" t="s">
        <v>5333</v>
      </c>
      <c r="G629" s="376" t="s">
        <v>570</v>
      </c>
      <c r="H629" s="376" t="s">
        <v>3570</v>
      </c>
      <c r="I629" s="417" t="s">
        <v>3857</v>
      </c>
      <c r="J629" s="377" t="s">
        <v>948</v>
      </c>
      <c r="K629" s="378" t="s">
        <v>2715</v>
      </c>
      <c r="L629" s="401" t="s">
        <v>2113</v>
      </c>
      <c r="M629" s="397"/>
      <c r="N629" s="482">
        <v>153721.21</v>
      </c>
      <c r="O629" s="482">
        <v>70000</v>
      </c>
      <c r="P629" s="493">
        <v>347000</v>
      </c>
      <c r="Q629" s="482">
        <v>251000</v>
      </c>
      <c r="R629" s="482"/>
      <c r="S629" s="479"/>
      <c r="T629" s="199">
        <f t="shared" si="121"/>
        <v>97278.790000000008</v>
      </c>
      <c r="U629" s="61">
        <f t="shared" si="122"/>
        <v>0.63282607520458634</v>
      </c>
      <c r="V629" s="199">
        <f t="shared" si="120"/>
        <v>181000</v>
      </c>
      <c r="W629" s="61">
        <f t="shared" si="123"/>
        <v>2.5857142857142859</v>
      </c>
      <c r="X629" s="199">
        <f t="shared" si="124"/>
        <v>-96000</v>
      </c>
      <c r="Y629" s="61">
        <f t="shared" si="125"/>
        <v>-0.27665706051873201</v>
      </c>
      <c r="AA629" s="55"/>
      <c r="AB629" s="55"/>
      <c r="AC629" s="55"/>
      <c r="AD629" s="55"/>
      <c r="AE629" s="55"/>
      <c r="AF629" s="55"/>
      <c r="AG629" s="55"/>
      <c r="AH629" s="55"/>
      <c r="AI629" s="55"/>
      <c r="AJ629" s="55"/>
      <c r="AK629" s="55"/>
    </row>
    <row r="630" spans="1:37" ht="21">
      <c r="A630" s="398" t="s">
        <v>2222</v>
      </c>
      <c r="B630" s="415" t="s">
        <v>2211</v>
      </c>
      <c r="C630" s="416" t="s">
        <v>2608</v>
      </c>
      <c r="D630" s="416" t="s">
        <v>1295</v>
      </c>
      <c r="E630" s="379" t="s">
        <v>4177</v>
      </c>
      <c r="F630" s="379" t="s">
        <v>5095</v>
      </c>
      <c r="G630" s="376" t="s">
        <v>1360</v>
      </c>
      <c r="H630" s="376" t="s">
        <v>3574</v>
      </c>
      <c r="I630" s="417" t="s">
        <v>3865</v>
      </c>
      <c r="J630" s="377" t="s">
        <v>980</v>
      </c>
      <c r="K630" s="378" t="s">
        <v>2716</v>
      </c>
      <c r="L630" s="401" t="s">
        <v>2113</v>
      </c>
      <c r="M630" s="397"/>
      <c r="N630" s="482">
        <v>125497.33</v>
      </c>
      <c r="O630" s="482">
        <v>124000</v>
      </c>
      <c r="P630" s="493">
        <v>114000</v>
      </c>
      <c r="Q630" s="482">
        <v>75000</v>
      </c>
      <c r="R630" s="482"/>
      <c r="S630" s="479"/>
      <c r="T630" s="199">
        <f t="shared" si="121"/>
        <v>-50497.33</v>
      </c>
      <c r="U630" s="61">
        <f t="shared" si="122"/>
        <v>-0.40237772389261189</v>
      </c>
      <c r="V630" s="199">
        <f t="shared" si="120"/>
        <v>-49000</v>
      </c>
      <c r="W630" s="61">
        <f t="shared" si="123"/>
        <v>-0.39516129032258063</v>
      </c>
      <c r="X630" s="199">
        <f t="shared" si="124"/>
        <v>-39000</v>
      </c>
      <c r="Y630" s="61">
        <f t="shared" si="125"/>
        <v>-0.34210526315789475</v>
      </c>
      <c r="AA630" s="55"/>
      <c r="AB630" s="55"/>
      <c r="AC630" s="55"/>
      <c r="AD630" s="55"/>
      <c r="AE630" s="55"/>
      <c r="AF630" s="55"/>
      <c r="AG630" s="55"/>
      <c r="AH630" s="55"/>
      <c r="AI630" s="55"/>
      <c r="AJ630" s="55"/>
      <c r="AK630" s="55"/>
    </row>
    <row r="631" spans="1:37" ht="21">
      <c r="A631" s="398" t="s">
        <v>2223</v>
      </c>
      <c r="B631" s="415" t="s">
        <v>2211</v>
      </c>
      <c r="C631" s="416" t="s">
        <v>2608</v>
      </c>
      <c r="D631" s="416" t="s">
        <v>1296</v>
      </c>
      <c r="E631" s="379" t="s">
        <v>5334</v>
      </c>
      <c r="F631" s="379" t="s">
        <v>3346</v>
      </c>
      <c r="G631" s="376" t="s">
        <v>1082</v>
      </c>
      <c r="H631" s="376" t="s">
        <v>3064</v>
      </c>
      <c r="I631" s="417" t="s">
        <v>4033</v>
      </c>
      <c r="J631" s="377" t="s">
        <v>2718</v>
      </c>
      <c r="K631" s="378" t="s">
        <v>2719</v>
      </c>
      <c r="L631" s="401" t="s">
        <v>2113</v>
      </c>
      <c r="M631" s="397"/>
      <c r="N631" s="482">
        <v>203534.75</v>
      </c>
      <c r="O631" s="482">
        <v>182000</v>
      </c>
      <c r="P631" s="493">
        <v>271000</v>
      </c>
      <c r="Q631" s="482">
        <v>271000</v>
      </c>
      <c r="R631" s="482"/>
      <c r="S631" s="479"/>
      <c r="T631" s="199">
        <f t="shared" si="121"/>
        <v>67465.25</v>
      </c>
      <c r="U631" s="61">
        <f t="shared" si="122"/>
        <v>0.33146796800055028</v>
      </c>
      <c r="V631" s="199">
        <f t="shared" si="120"/>
        <v>89000</v>
      </c>
      <c r="W631" s="61">
        <f t="shared" si="123"/>
        <v>0.48901098901098899</v>
      </c>
      <c r="X631" s="199">
        <f t="shared" si="124"/>
        <v>0</v>
      </c>
      <c r="Y631" s="61">
        <f t="shared" si="125"/>
        <v>0</v>
      </c>
      <c r="AA631" s="55"/>
      <c r="AB631" s="55"/>
      <c r="AC631" s="55"/>
      <c r="AD631" s="55"/>
      <c r="AE631" s="55"/>
      <c r="AF631" s="55"/>
      <c r="AG631" s="55"/>
      <c r="AH631" s="55"/>
      <c r="AI631" s="55"/>
      <c r="AJ631" s="55"/>
      <c r="AK631" s="55"/>
    </row>
    <row r="632" spans="1:37" ht="21">
      <c r="A632" s="398" t="s">
        <v>2224</v>
      </c>
      <c r="B632" s="415" t="s">
        <v>2211</v>
      </c>
      <c r="C632" s="416" t="s">
        <v>2608</v>
      </c>
      <c r="D632" s="416" t="s">
        <v>3019</v>
      </c>
      <c r="E632" s="379" t="s">
        <v>5335</v>
      </c>
      <c r="F632" s="379" t="s">
        <v>5096</v>
      </c>
      <c r="G632" s="376" t="s">
        <v>564</v>
      </c>
      <c r="H632" s="376" t="s">
        <v>3347</v>
      </c>
      <c r="I632" s="417" t="s">
        <v>3348</v>
      </c>
      <c r="J632" s="377" t="s">
        <v>925</v>
      </c>
      <c r="K632" s="378" t="s">
        <v>2714</v>
      </c>
      <c r="L632" s="401" t="s">
        <v>1986</v>
      </c>
      <c r="M632" s="397"/>
      <c r="N632" s="482">
        <v>64206.879999999997</v>
      </c>
      <c r="O632" s="482">
        <v>62000</v>
      </c>
      <c r="P632" s="493">
        <v>62000</v>
      </c>
      <c r="Q632" s="482">
        <v>62000</v>
      </c>
      <c r="R632" s="482"/>
      <c r="S632" s="479"/>
      <c r="T632" s="199">
        <f t="shared" si="121"/>
        <v>-2206.8799999999974</v>
      </c>
      <c r="U632" s="61">
        <f t="shared" si="122"/>
        <v>-3.4371394467384138E-2</v>
      </c>
      <c r="V632" s="199">
        <f t="shared" si="120"/>
        <v>0</v>
      </c>
      <c r="W632" s="61">
        <f t="shared" si="123"/>
        <v>0</v>
      </c>
      <c r="X632" s="199">
        <f t="shared" si="124"/>
        <v>0</v>
      </c>
      <c r="Y632" s="61">
        <f t="shared" si="125"/>
        <v>0</v>
      </c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  <c r="AK632" s="55"/>
    </row>
    <row r="633" spans="1:37" ht="21">
      <c r="A633" s="407" t="s">
        <v>2225</v>
      </c>
      <c r="B633" s="408" t="s">
        <v>2211</v>
      </c>
      <c r="C633" s="409" t="s">
        <v>2226</v>
      </c>
      <c r="D633" s="409" t="s">
        <v>3011</v>
      </c>
      <c r="E633" s="375" t="s">
        <v>1565</v>
      </c>
      <c r="F633" s="375" t="s">
        <v>1564</v>
      </c>
      <c r="G633" s="376"/>
      <c r="H633" s="376"/>
      <c r="I633" s="417"/>
      <c r="J633" s="377"/>
      <c r="K633" s="378"/>
      <c r="L633" s="397"/>
      <c r="M633" s="397"/>
      <c r="N633" s="482">
        <v>0</v>
      </c>
      <c r="O633" s="482">
        <v>0</v>
      </c>
      <c r="P633" s="493">
        <v>0</v>
      </c>
      <c r="Q633" s="482">
        <v>0</v>
      </c>
      <c r="R633" s="482"/>
      <c r="S633" s="479"/>
      <c r="T633" s="199">
        <f t="shared" si="121"/>
        <v>0</v>
      </c>
      <c r="U633" s="61" t="str">
        <f t="shared" si="122"/>
        <v/>
      </c>
      <c r="V633" s="199">
        <f t="shared" si="120"/>
        <v>0</v>
      </c>
      <c r="W633" s="61" t="str">
        <f t="shared" si="123"/>
        <v/>
      </c>
      <c r="X633" s="199">
        <f t="shared" si="124"/>
        <v>0</v>
      </c>
      <c r="Y633" s="61" t="str">
        <f t="shared" si="125"/>
        <v/>
      </c>
      <c r="AA633" s="55"/>
      <c r="AB633" s="55"/>
      <c r="AC633" s="55"/>
      <c r="AD633" s="55"/>
      <c r="AE633" s="55"/>
      <c r="AF633" s="55"/>
      <c r="AG633" s="55"/>
      <c r="AH633" s="55"/>
      <c r="AI633" s="55"/>
      <c r="AJ633" s="55"/>
      <c r="AK633" s="55"/>
    </row>
    <row r="634" spans="1:37" ht="31.5">
      <c r="A634" s="398" t="s">
        <v>1566</v>
      </c>
      <c r="B634" s="415" t="s">
        <v>2211</v>
      </c>
      <c r="C634" s="416" t="s">
        <v>2226</v>
      </c>
      <c r="D634" s="416" t="s">
        <v>3009</v>
      </c>
      <c r="E634" s="379" t="s">
        <v>1567</v>
      </c>
      <c r="F634" s="379" t="s">
        <v>5097</v>
      </c>
      <c r="G634" s="376" t="s">
        <v>1233</v>
      </c>
      <c r="H634" s="376" t="s">
        <v>3349</v>
      </c>
      <c r="I634" s="417" t="s">
        <v>1568</v>
      </c>
      <c r="J634" s="377" t="s">
        <v>3429</v>
      </c>
      <c r="K634" s="378" t="s">
        <v>2698</v>
      </c>
      <c r="L634" s="401" t="s">
        <v>2113</v>
      </c>
      <c r="M634" s="397"/>
      <c r="N634" s="482">
        <v>675458.54</v>
      </c>
      <c r="O634" s="482">
        <v>465000</v>
      </c>
      <c r="P634" s="493">
        <v>3737000</v>
      </c>
      <c r="Q634" s="482">
        <v>406000</v>
      </c>
      <c r="R634" s="482"/>
      <c r="S634" s="479"/>
      <c r="T634" s="199">
        <f t="shared" si="121"/>
        <v>-269458.54000000004</v>
      </c>
      <c r="U634" s="61">
        <f t="shared" si="122"/>
        <v>-0.39892683864800943</v>
      </c>
      <c r="V634" s="199">
        <f t="shared" si="120"/>
        <v>-59000</v>
      </c>
      <c r="W634" s="61">
        <f t="shared" si="123"/>
        <v>-0.12688172043010754</v>
      </c>
      <c r="X634" s="199">
        <f t="shared" si="124"/>
        <v>-3331000</v>
      </c>
      <c r="Y634" s="61">
        <f t="shared" si="125"/>
        <v>-0.8913567032378914</v>
      </c>
      <c r="AA634" s="55"/>
      <c r="AB634" s="55"/>
      <c r="AC634" s="55"/>
      <c r="AD634" s="55"/>
      <c r="AE634" s="55"/>
      <c r="AF634" s="55"/>
      <c r="AG634" s="55"/>
      <c r="AH634" s="55"/>
      <c r="AI634" s="55"/>
      <c r="AJ634" s="55"/>
      <c r="AK634" s="55"/>
    </row>
    <row r="635" spans="1:37" ht="31.5">
      <c r="A635" s="398" t="s">
        <v>1569</v>
      </c>
      <c r="B635" s="415" t="s">
        <v>2211</v>
      </c>
      <c r="C635" s="416" t="s">
        <v>2226</v>
      </c>
      <c r="D635" s="416" t="s">
        <v>2007</v>
      </c>
      <c r="E635" s="379" t="s">
        <v>1570</v>
      </c>
      <c r="F635" s="379" t="s">
        <v>5098</v>
      </c>
      <c r="G635" s="376" t="s">
        <v>1233</v>
      </c>
      <c r="H635" s="376" t="s">
        <v>3349</v>
      </c>
      <c r="I635" s="417" t="s">
        <v>1568</v>
      </c>
      <c r="J635" s="377" t="s">
        <v>3429</v>
      </c>
      <c r="K635" s="378" t="s">
        <v>2698</v>
      </c>
      <c r="L635" s="401" t="s">
        <v>2113</v>
      </c>
      <c r="M635" s="397"/>
      <c r="N635" s="482">
        <v>55151.94</v>
      </c>
      <c r="O635" s="482">
        <v>44000</v>
      </c>
      <c r="P635" s="493">
        <v>297000</v>
      </c>
      <c r="Q635" s="482">
        <v>0</v>
      </c>
      <c r="R635" s="482"/>
      <c r="S635" s="479"/>
      <c r="T635" s="199">
        <f t="shared" si="121"/>
        <v>-55151.94</v>
      </c>
      <c r="U635" s="61">
        <f t="shared" si="122"/>
        <v>-1</v>
      </c>
      <c r="V635" s="199">
        <f t="shared" si="120"/>
        <v>-44000</v>
      </c>
      <c r="W635" s="61">
        <f t="shared" si="123"/>
        <v>-1</v>
      </c>
      <c r="X635" s="199">
        <f t="shared" si="124"/>
        <v>-297000</v>
      </c>
      <c r="Y635" s="61">
        <f t="shared" si="125"/>
        <v>-1</v>
      </c>
      <c r="AA635" s="55"/>
      <c r="AB635" s="55"/>
      <c r="AC635" s="55"/>
      <c r="AD635" s="55"/>
      <c r="AE635" s="55"/>
      <c r="AF635" s="55"/>
      <c r="AG635" s="55"/>
      <c r="AH635" s="55"/>
      <c r="AI635" s="55"/>
      <c r="AJ635" s="55"/>
      <c r="AK635" s="55"/>
    </row>
    <row r="636" spans="1:37" ht="21">
      <c r="A636" s="398" t="s">
        <v>1571</v>
      </c>
      <c r="B636" s="415" t="s">
        <v>2211</v>
      </c>
      <c r="C636" s="416" t="s">
        <v>2226</v>
      </c>
      <c r="D636" s="416" t="s">
        <v>3019</v>
      </c>
      <c r="E636" s="379" t="s">
        <v>1572</v>
      </c>
      <c r="F636" s="379" t="s">
        <v>5099</v>
      </c>
      <c r="G636" s="376" t="s">
        <v>897</v>
      </c>
      <c r="H636" s="376" t="s">
        <v>3350</v>
      </c>
      <c r="I636" s="417" t="s">
        <v>1573</v>
      </c>
      <c r="J636" s="377" t="s">
        <v>2708</v>
      </c>
      <c r="K636" s="378" t="s">
        <v>3270</v>
      </c>
      <c r="L636" s="401" t="s">
        <v>2113</v>
      </c>
      <c r="M636" s="397"/>
      <c r="N636" s="482">
        <v>69829.3</v>
      </c>
      <c r="O636" s="482">
        <v>74000</v>
      </c>
      <c r="P636" s="493">
        <v>858000</v>
      </c>
      <c r="Q636" s="482">
        <v>158000</v>
      </c>
      <c r="R636" s="482"/>
      <c r="S636" s="479"/>
      <c r="T636" s="199">
        <f t="shared" si="121"/>
        <v>88170.7</v>
      </c>
      <c r="U636" s="61">
        <f t="shared" si="122"/>
        <v>1.2626605164307818</v>
      </c>
      <c r="V636" s="199">
        <f t="shared" si="120"/>
        <v>84000</v>
      </c>
      <c r="W636" s="61">
        <f t="shared" si="123"/>
        <v>1.1351351351351351</v>
      </c>
      <c r="X636" s="199">
        <f t="shared" si="124"/>
        <v>-700000</v>
      </c>
      <c r="Y636" s="61">
        <f t="shared" si="125"/>
        <v>-0.81585081585081587</v>
      </c>
      <c r="AA636" s="55"/>
      <c r="AB636" s="55"/>
      <c r="AC636" s="55"/>
      <c r="AD636" s="55"/>
      <c r="AE636" s="55"/>
      <c r="AF636" s="55"/>
      <c r="AG636" s="55"/>
      <c r="AH636" s="55"/>
      <c r="AI636" s="55"/>
      <c r="AJ636" s="55"/>
      <c r="AK636" s="55"/>
    </row>
    <row r="637" spans="1:37" ht="31.5">
      <c r="A637" s="440" t="s">
        <v>1574</v>
      </c>
      <c r="B637" s="441" t="s">
        <v>2211</v>
      </c>
      <c r="C637" s="442" t="s">
        <v>2226</v>
      </c>
      <c r="D637" s="442" t="s">
        <v>1318</v>
      </c>
      <c r="E637" s="379" t="s">
        <v>1575</v>
      </c>
      <c r="F637" s="379" t="s">
        <v>5100</v>
      </c>
      <c r="G637" s="376" t="s">
        <v>897</v>
      </c>
      <c r="H637" s="376" t="s">
        <v>3350</v>
      </c>
      <c r="I637" s="417" t="s">
        <v>1573</v>
      </c>
      <c r="J637" s="377" t="s">
        <v>2708</v>
      </c>
      <c r="K637" s="378" t="s">
        <v>3270</v>
      </c>
      <c r="L637" s="401" t="s">
        <v>2113</v>
      </c>
      <c r="M637" s="397"/>
      <c r="N637" s="482">
        <v>14394.43</v>
      </c>
      <c r="O637" s="482">
        <v>14000</v>
      </c>
      <c r="P637" s="493">
        <v>161000</v>
      </c>
      <c r="Q637" s="482">
        <v>37000</v>
      </c>
      <c r="R637" s="482"/>
      <c r="S637" s="479"/>
      <c r="T637" s="199">
        <f t="shared" si="121"/>
        <v>22605.57</v>
      </c>
      <c r="U637" s="61">
        <f t="shared" si="122"/>
        <v>1.5704387044155272</v>
      </c>
      <c r="V637" s="199">
        <f t="shared" si="120"/>
        <v>23000</v>
      </c>
      <c r="W637" s="61">
        <f t="shared" si="123"/>
        <v>1.6428571428571428</v>
      </c>
      <c r="X637" s="199">
        <f t="shared" si="124"/>
        <v>-124000</v>
      </c>
      <c r="Y637" s="61">
        <f t="shared" si="125"/>
        <v>-0.77018633540372672</v>
      </c>
      <c r="AA637" s="55"/>
      <c r="AB637" s="55"/>
      <c r="AC637" s="55"/>
      <c r="AD637" s="55"/>
      <c r="AE637" s="55"/>
      <c r="AF637" s="55"/>
      <c r="AG637" s="55"/>
      <c r="AH637" s="55"/>
      <c r="AI637" s="55"/>
      <c r="AJ637" s="55"/>
      <c r="AK637" s="55"/>
    </row>
    <row r="638" spans="1:37" ht="21">
      <c r="A638" s="443" t="s">
        <v>1576</v>
      </c>
      <c r="B638" s="444" t="s">
        <v>2211</v>
      </c>
      <c r="C638" s="445" t="s">
        <v>2696</v>
      </c>
      <c r="D638" s="445" t="s">
        <v>3011</v>
      </c>
      <c r="E638" s="375" t="s">
        <v>1127</v>
      </c>
      <c r="F638" s="375" t="s">
        <v>1577</v>
      </c>
      <c r="G638" s="376"/>
      <c r="H638" s="376"/>
      <c r="I638" s="417"/>
      <c r="J638" s="377"/>
      <c r="K638" s="378"/>
      <c r="L638" s="397"/>
      <c r="M638" s="397"/>
      <c r="N638" s="482">
        <v>0</v>
      </c>
      <c r="O638" s="482">
        <v>0</v>
      </c>
      <c r="P638" s="493">
        <v>0</v>
      </c>
      <c r="Q638" s="482">
        <v>0</v>
      </c>
      <c r="R638" s="482"/>
      <c r="S638" s="479"/>
      <c r="T638" s="199">
        <f t="shared" si="121"/>
        <v>0</v>
      </c>
      <c r="U638" s="61" t="str">
        <f t="shared" si="122"/>
        <v/>
      </c>
      <c r="V638" s="199">
        <f t="shared" si="120"/>
        <v>0</v>
      </c>
      <c r="W638" s="61" t="str">
        <f t="shared" si="123"/>
        <v/>
      </c>
      <c r="X638" s="199">
        <f t="shared" si="124"/>
        <v>0</v>
      </c>
      <c r="Y638" s="61" t="str">
        <f t="shared" si="125"/>
        <v/>
      </c>
      <c r="AA638" s="55"/>
      <c r="AB638" s="55"/>
      <c r="AC638" s="55"/>
      <c r="AD638" s="55"/>
      <c r="AE638" s="55"/>
      <c r="AF638" s="55"/>
      <c r="AG638" s="55"/>
      <c r="AH638" s="55"/>
      <c r="AI638" s="55"/>
      <c r="AJ638" s="55"/>
      <c r="AK638" s="55"/>
    </row>
    <row r="639" spans="1:37" ht="21">
      <c r="A639" s="440" t="s">
        <v>1128</v>
      </c>
      <c r="B639" s="441" t="s">
        <v>2211</v>
      </c>
      <c r="C639" s="442" t="s">
        <v>2696</v>
      </c>
      <c r="D639" s="442" t="s">
        <v>3009</v>
      </c>
      <c r="E639" s="379" t="s">
        <v>1127</v>
      </c>
      <c r="F639" s="379" t="s">
        <v>1577</v>
      </c>
      <c r="G639" s="376" t="s">
        <v>903</v>
      </c>
      <c r="H639" s="376" t="s">
        <v>3351</v>
      </c>
      <c r="I639" s="417" t="s">
        <v>3352</v>
      </c>
      <c r="J639" s="377" t="s">
        <v>2708</v>
      </c>
      <c r="K639" s="378" t="s">
        <v>3270</v>
      </c>
      <c r="L639" s="401" t="s">
        <v>2113</v>
      </c>
      <c r="M639" s="397"/>
      <c r="N639" s="482">
        <v>27072.76</v>
      </c>
      <c r="O639" s="482">
        <v>28000</v>
      </c>
      <c r="P639" s="493">
        <v>25000</v>
      </c>
      <c r="Q639" s="482">
        <v>25000</v>
      </c>
      <c r="R639" s="482"/>
      <c r="S639" s="479"/>
      <c r="T639" s="199">
        <f t="shared" si="121"/>
        <v>-2072.7599999999984</v>
      </c>
      <c r="U639" s="61">
        <f t="shared" si="122"/>
        <v>-7.6562566949213845E-2</v>
      </c>
      <c r="V639" s="199">
        <f t="shared" si="120"/>
        <v>-3000</v>
      </c>
      <c r="W639" s="61">
        <f t="shared" si="123"/>
        <v>-0.10714285714285714</v>
      </c>
      <c r="X639" s="199">
        <f t="shared" si="124"/>
        <v>0</v>
      </c>
      <c r="Y639" s="61">
        <f t="shared" si="125"/>
        <v>0</v>
      </c>
      <c r="AA639" s="55"/>
      <c r="AB639" s="55"/>
      <c r="AC639" s="55"/>
      <c r="AD639" s="55"/>
      <c r="AE639" s="55"/>
      <c r="AF639" s="55"/>
      <c r="AG639" s="55"/>
      <c r="AH639" s="55"/>
      <c r="AI639" s="55"/>
      <c r="AJ639" s="55"/>
      <c r="AK639" s="55"/>
    </row>
    <row r="640" spans="1:37" ht="31.5">
      <c r="A640" s="443" t="s">
        <v>1129</v>
      </c>
      <c r="B640" s="444" t="s">
        <v>2211</v>
      </c>
      <c r="C640" s="445" t="s">
        <v>3015</v>
      </c>
      <c r="D640" s="445" t="s">
        <v>3011</v>
      </c>
      <c r="E640" s="375" t="s">
        <v>1130</v>
      </c>
      <c r="F640" s="375" t="s">
        <v>1132</v>
      </c>
      <c r="G640" s="376"/>
      <c r="H640" s="376"/>
      <c r="I640" s="417"/>
      <c r="J640" s="377"/>
      <c r="K640" s="378"/>
      <c r="L640" s="397"/>
      <c r="M640" s="397"/>
      <c r="N640" s="482">
        <v>0</v>
      </c>
      <c r="O640" s="482">
        <v>0</v>
      </c>
      <c r="P640" s="493">
        <v>0</v>
      </c>
      <c r="Q640" s="482">
        <v>0</v>
      </c>
      <c r="R640" s="482"/>
      <c r="S640" s="479"/>
      <c r="T640" s="199">
        <f t="shared" si="121"/>
        <v>0</v>
      </c>
      <c r="U640" s="61" t="str">
        <f t="shared" si="122"/>
        <v/>
      </c>
      <c r="V640" s="199">
        <f t="shared" si="120"/>
        <v>0</v>
      </c>
      <c r="W640" s="61" t="str">
        <f t="shared" si="123"/>
        <v/>
      </c>
      <c r="X640" s="199">
        <f t="shared" si="124"/>
        <v>0</v>
      </c>
      <c r="Y640" s="61" t="str">
        <f t="shared" si="125"/>
        <v/>
      </c>
      <c r="AA640" s="55"/>
      <c r="AB640" s="55"/>
      <c r="AC640" s="55"/>
      <c r="AD640" s="55"/>
      <c r="AE640" s="55"/>
      <c r="AF640" s="55"/>
      <c r="AG640" s="55"/>
      <c r="AH640" s="55"/>
      <c r="AI640" s="55"/>
      <c r="AJ640" s="55"/>
      <c r="AK640" s="55"/>
    </row>
    <row r="641" spans="1:37" ht="31.5">
      <c r="A641" s="440" t="s">
        <v>1131</v>
      </c>
      <c r="B641" s="441" t="s">
        <v>2211</v>
      </c>
      <c r="C641" s="442" t="s">
        <v>3015</v>
      </c>
      <c r="D641" s="442" t="s">
        <v>3009</v>
      </c>
      <c r="E641" s="379" t="s">
        <v>1130</v>
      </c>
      <c r="F641" s="379" t="s">
        <v>1132</v>
      </c>
      <c r="G641" s="376" t="s">
        <v>1238</v>
      </c>
      <c r="H641" s="376" t="s">
        <v>3353</v>
      </c>
      <c r="I641" s="417" t="s">
        <v>3354</v>
      </c>
      <c r="J641" s="377" t="s">
        <v>3429</v>
      </c>
      <c r="K641" s="378" t="s">
        <v>2698</v>
      </c>
      <c r="L641" s="401" t="s">
        <v>2113</v>
      </c>
      <c r="M641" s="397"/>
      <c r="N641" s="482">
        <v>216549.16</v>
      </c>
      <c r="O641" s="482">
        <v>350000</v>
      </c>
      <c r="P641" s="493">
        <v>160000</v>
      </c>
      <c r="Q641" s="482">
        <v>220000</v>
      </c>
      <c r="R641" s="482"/>
      <c r="S641" s="479"/>
      <c r="T641" s="199">
        <f t="shared" si="121"/>
        <v>3450.8399999999965</v>
      </c>
      <c r="U641" s="61">
        <f t="shared" si="122"/>
        <v>1.5935596332952742E-2</v>
      </c>
      <c r="V641" s="199">
        <f t="shared" si="120"/>
        <v>-130000</v>
      </c>
      <c r="W641" s="61">
        <f t="shared" si="123"/>
        <v>-0.37142857142857144</v>
      </c>
      <c r="X641" s="199">
        <f t="shared" si="124"/>
        <v>60000</v>
      </c>
      <c r="Y641" s="61">
        <f t="shared" si="125"/>
        <v>0.375</v>
      </c>
      <c r="AA641" s="55"/>
      <c r="AB641" s="55"/>
      <c r="AC641" s="55"/>
      <c r="AD641" s="55"/>
      <c r="AE641" s="55"/>
      <c r="AF641" s="55"/>
      <c r="AG641" s="55"/>
      <c r="AH641" s="55"/>
      <c r="AI641" s="55"/>
      <c r="AJ641" s="55"/>
      <c r="AK641" s="55"/>
    </row>
    <row r="642" spans="1:37" ht="31.5">
      <c r="A642" s="443" t="s">
        <v>1133</v>
      </c>
      <c r="B642" s="444" t="s">
        <v>2211</v>
      </c>
      <c r="C642" s="445" t="s">
        <v>3016</v>
      </c>
      <c r="D642" s="445" t="s">
        <v>3011</v>
      </c>
      <c r="E642" s="375" t="s">
        <v>1135</v>
      </c>
      <c r="F642" s="375" t="s">
        <v>1134</v>
      </c>
      <c r="G642" s="376"/>
      <c r="H642" s="376"/>
      <c r="I642" s="417"/>
      <c r="J642" s="377"/>
      <c r="K642" s="378"/>
      <c r="L642" s="397"/>
      <c r="M642" s="397"/>
      <c r="N642" s="482">
        <v>0</v>
      </c>
      <c r="O642" s="482">
        <v>0</v>
      </c>
      <c r="P642" s="493">
        <v>0</v>
      </c>
      <c r="Q642" s="482">
        <v>0</v>
      </c>
      <c r="R642" s="482"/>
      <c r="S642" s="479"/>
      <c r="T642" s="199">
        <f t="shared" si="121"/>
        <v>0</v>
      </c>
      <c r="U642" s="61" t="str">
        <f t="shared" si="122"/>
        <v/>
      </c>
      <c r="V642" s="199">
        <f t="shared" si="120"/>
        <v>0</v>
      </c>
      <c r="W642" s="61" t="str">
        <f t="shared" si="123"/>
        <v/>
      </c>
      <c r="X642" s="199">
        <f t="shared" si="124"/>
        <v>0</v>
      </c>
      <c r="Y642" s="61" t="str">
        <f t="shared" si="125"/>
        <v/>
      </c>
      <c r="AA642" s="55"/>
      <c r="AB642" s="55"/>
      <c r="AC642" s="55"/>
      <c r="AD642" s="55"/>
      <c r="AE642" s="55"/>
      <c r="AF642" s="55"/>
      <c r="AG642" s="55"/>
      <c r="AH642" s="55"/>
      <c r="AI642" s="55"/>
      <c r="AJ642" s="55"/>
      <c r="AK642" s="55"/>
    </row>
    <row r="643" spans="1:37" ht="31.5">
      <c r="A643" s="440" t="s">
        <v>1136</v>
      </c>
      <c r="B643" s="441" t="s">
        <v>2211</v>
      </c>
      <c r="C643" s="442" t="s">
        <v>3016</v>
      </c>
      <c r="D643" s="442" t="s">
        <v>3009</v>
      </c>
      <c r="E643" s="379" t="s">
        <v>1135</v>
      </c>
      <c r="F643" s="379" t="s">
        <v>1134</v>
      </c>
      <c r="G643" s="376" t="s">
        <v>32</v>
      </c>
      <c r="H643" s="376" t="s">
        <v>3355</v>
      </c>
      <c r="I643" s="417" t="s">
        <v>1137</v>
      </c>
      <c r="J643" s="377" t="s">
        <v>2710</v>
      </c>
      <c r="K643" s="378" t="s">
        <v>2711</v>
      </c>
      <c r="L643" s="401" t="s">
        <v>2113</v>
      </c>
      <c r="M643" s="397"/>
      <c r="N643" s="482">
        <v>1248584.81</v>
      </c>
      <c r="O643" s="482">
        <v>2000000</v>
      </c>
      <c r="P643" s="493">
        <v>1654000</v>
      </c>
      <c r="Q643" s="482">
        <v>1654000</v>
      </c>
      <c r="R643" s="482"/>
      <c r="S643" s="479"/>
      <c r="T643" s="199">
        <f t="shared" si="121"/>
        <v>405415.18999999994</v>
      </c>
      <c r="U643" s="61">
        <f t="shared" si="122"/>
        <v>0.32469976148436397</v>
      </c>
      <c r="V643" s="199">
        <f t="shared" si="120"/>
        <v>-346000</v>
      </c>
      <c r="W643" s="61">
        <f t="shared" si="123"/>
        <v>-0.17299999999999999</v>
      </c>
      <c r="X643" s="199">
        <f t="shared" si="124"/>
        <v>0</v>
      </c>
      <c r="Y643" s="61">
        <f t="shared" si="125"/>
        <v>0</v>
      </c>
      <c r="AA643" s="55"/>
      <c r="AB643" s="55"/>
      <c r="AC643" s="55"/>
      <c r="AD643" s="55"/>
      <c r="AE643" s="55"/>
      <c r="AF643" s="55"/>
      <c r="AG643" s="55"/>
      <c r="AH643" s="55"/>
      <c r="AI643" s="55"/>
      <c r="AJ643" s="55"/>
      <c r="AK643" s="55"/>
    </row>
    <row r="644" spans="1:37" ht="21">
      <c r="A644" s="443" t="s">
        <v>1138</v>
      </c>
      <c r="B644" s="444" t="s">
        <v>2211</v>
      </c>
      <c r="C644" s="445" t="s">
        <v>1180</v>
      </c>
      <c r="D644" s="445" t="s">
        <v>3011</v>
      </c>
      <c r="E644" s="375" t="s">
        <v>5336</v>
      </c>
      <c r="F644" s="375" t="s">
        <v>1139</v>
      </c>
      <c r="G644" s="376"/>
      <c r="H644" s="376"/>
      <c r="I644" s="417"/>
      <c r="J644" s="377"/>
      <c r="K644" s="378"/>
      <c r="L644" s="397"/>
      <c r="M644" s="397"/>
      <c r="N644" s="482">
        <v>0</v>
      </c>
      <c r="O644" s="482">
        <v>0</v>
      </c>
      <c r="P644" s="493">
        <v>0</v>
      </c>
      <c r="Q644" s="482">
        <v>0</v>
      </c>
      <c r="R644" s="482"/>
      <c r="S644" s="479"/>
      <c r="T644" s="199">
        <f t="shared" si="121"/>
        <v>0</v>
      </c>
      <c r="U644" s="61" t="str">
        <f t="shared" si="122"/>
        <v/>
      </c>
      <c r="V644" s="199">
        <f t="shared" si="120"/>
        <v>0</v>
      </c>
      <c r="W644" s="61" t="str">
        <f t="shared" si="123"/>
        <v/>
      </c>
      <c r="X644" s="199">
        <f t="shared" si="124"/>
        <v>0</v>
      </c>
      <c r="Y644" s="61" t="str">
        <f t="shared" si="125"/>
        <v/>
      </c>
      <c r="AA644" s="55"/>
      <c r="AB644" s="55"/>
      <c r="AC644" s="55"/>
      <c r="AD644" s="55"/>
      <c r="AE644" s="55"/>
      <c r="AF644" s="55"/>
      <c r="AG644" s="55"/>
      <c r="AH644" s="55"/>
      <c r="AI644" s="55"/>
      <c r="AJ644" s="55"/>
      <c r="AK644" s="55"/>
    </row>
    <row r="645" spans="1:37" ht="31.5">
      <c r="A645" s="440" t="s">
        <v>1140</v>
      </c>
      <c r="B645" s="441" t="s">
        <v>2211</v>
      </c>
      <c r="C645" s="442" t="s">
        <v>1180</v>
      </c>
      <c r="D645" s="442" t="s">
        <v>3009</v>
      </c>
      <c r="E645" s="379" t="s">
        <v>5336</v>
      </c>
      <c r="F645" s="379" t="s">
        <v>1139</v>
      </c>
      <c r="G645" s="376" t="s">
        <v>1238</v>
      </c>
      <c r="H645" s="376" t="s">
        <v>3353</v>
      </c>
      <c r="I645" s="417" t="s">
        <v>3354</v>
      </c>
      <c r="J645" s="377" t="s">
        <v>3429</v>
      </c>
      <c r="K645" s="378" t="s">
        <v>2698</v>
      </c>
      <c r="L645" s="401" t="s">
        <v>2113</v>
      </c>
      <c r="M645" s="397"/>
      <c r="N645" s="482">
        <v>2507.6999999999998</v>
      </c>
      <c r="O645" s="482">
        <v>20000</v>
      </c>
      <c r="P645" s="493">
        <v>32000</v>
      </c>
      <c r="Q645" s="482">
        <v>32000</v>
      </c>
      <c r="R645" s="482"/>
      <c r="S645" s="479"/>
      <c r="T645" s="199">
        <f t="shared" si="121"/>
        <v>29492.3</v>
      </c>
      <c r="U645" s="61">
        <f t="shared" si="122"/>
        <v>11.760697053076525</v>
      </c>
      <c r="V645" s="199">
        <f t="shared" si="120"/>
        <v>12000</v>
      </c>
      <c r="W645" s="61">
        <f t="shared" si="123"/>
        <v>0.6</v>
      </c>
      <c r="X645" s="199">
        <f t="shared" si="124"/>
        <v>0</v>
      </c>
      <c r="Y645" s="61">
        <f t="shared" si="125"/>
        <v>0</v>
      </c>
      <c r="AA645" s="55"/>
      <c r="AB645" s="55"/>
      <c r="AC645" s="55"/>
      <c r="AD645" s="55"/>
      <c r="AE645" s="55"/>
      <c r="AF645" s="55"/>
      <c r="AG645" s="55"/>
      <c r="AH645" s="55"/>
      <c r="AI645" s="55"/>
      <c r="AJ645" s="55"/>
      <c r="AK645" s="55"/>
    </row>
    <row r="646" spans="1:37" ht="21">
      <c r="A646" s="443" t="s">
        <v>1141</v>
      </c>
      <c r="B646" s="444" t="s">
        <v>2211</v>
      </c>
      <c r="C646" s="445" t="s">
        <v>3017</v>
      </c>
      <c r="D646" s="445" t="s">
        <v>3011</v>
      </c>
      <c r="E646" s="375" t="s">
        <v>1143</v>
      </c>
      <c r="F646" s="375" t="s">
        <v>1142</v>
      </c>
      <c r="G646" s="376"/>
      <c r="H646" s="376"/>
      <c r="I646" s="417"/>
      <c r="J646" s="377"/>
      <c r="K646" s="378"/>
      <c r="L646" s="397"/>
      <c r="M646" s="397"/>
      <c r="N646" s="482">
        <v>0</v>
      </c>
      <c r="O646" s="482">
        <v>0</v>
      </c>
      <c r="P646" s="493">
        <v>0</v>
      </c>
      <c r="Q646" s="482">
        <v>0</v>
      </c>
      <c r="R646" s="482"/>
      <c r="S646" s="479"/>
      <c r="T646" s="199">
        <f t="shared" si="121"/>
        <v>0</v>
      </c>
      <c r="U646" s="61" t="str">
        <f t="shared" si="122"/>
        <v/>
      </c>
      <c r="V646" s="199">
        <f t="shared" si="120"/>
        <v>0</v>
      </c>
      <c r="W646" s="61" t="str">
        <f t="shared" si="123"/>
        <v/>
      </c>
      <c r="X646" s="199">
        <f t="shared" si="124"/>
        <v>0</v>
      </c>
      <c r="Y646" s="61" t="str">
        <f t="shared" si="125"/>
        <v/>
      </c>
      <c r="AA646" s="55"/>
      <c r="AB646" s="55"/>
      <c r="AC646" s="55"/>
      <c r="AD646" s="55"/>
      <c r="AE646" s="55"/>
      <c r="AF646" s="55"/>
      <c r="AG646" s="55"/>
      <c r="AH646" s="55"/>
      <c r="AI646" s="55"/>
      <c r="AJ646" s="55"/>
      <c r="AK646" s="55"/>
    </row>
    <row r="647" spans="1:37" ht="21">
      <c r="A647" s="440" t="s">
        <v>1144</v>
      </c>
      <c r="B647" s="441" t="s">
        <v>2211</v>
      </c>
      <c r="C647" s="442" t="s">
        <v>3017</v>
      </c>
      <c r="D647" s="442" t="s">
        <v>3009</v>
      </c>
      <c r="E647" s="379" t="s">
        <v>1143</v>
      </c>
      <c r="F647" s="379" t="s">
        <v>1142</v>
      </c>
      <c r="G647" s="376" t="s">
        <v>30</v>
      </c>
      <c r="H647" s="376" t="s">
        <v>3356</v>
      </c>
      <c r="I647" s="417" t="s">
        <v>1145</v>
      </c>
      <c r="J647" s="377" t="s">
        <v>2710</v>
      </c>
      <c r="K647" s="378" t="s">
        <v>2711</v>
      </c>
      <c r="L647" s="401" t="s">
        <v>2113</v>
      </c>
      <c r="M647" s="397"/>
      <c r="N647" s="482">
        <v>149442.88</v>
      </c>
      <c r="O647" s="482">
        <v>340000</v>
      </c>
      <c r="P647" s="493">
        <v>149000</v>
      </c>
      <c r="Q647" s="482">
        <v>149000</v>
      </c>
      <c r="R647" s="482"/>
      <c r="S647" s="479"/>
      <c r="T647" s="199">
        <f t="shared" si="121"/>
        <v>-442.88000000000466</v>
      </c>
      <c r="U647" s="61">
        <f t="shared" si="122"/>
        <v>-2.9635403172101919E-3</v>
      </c>
      <c r="V647" s="199">
        <f t="shared" si="120"/>
        <v>-191000</v>
      </c>
      <c r="W647" s="61">
        <f t="shared" si="123"/>
        <v>-0.56176470588235294</v>
      </c>
      <c r="X647" s="199">
        <f t="shared" si="124"/>
        <v>0</v>
      </c>
      <c r="Y647" s="61">
        <f t="shared" si="125"/>
        <v>0</v>
      </c>
      <c r="AA647" s="55"/>
      <c r="AB647" s="55"/>
      <c r="AC647" s="55"/>
      <c r="AD647" s="55"/>
      <c r="AE647" s="55"/>
      <c r="AF647" s="55"/>
      <c r="AG647" s="55"/>
      <c r="AH647" s="55"/>
      <c r="AI647" s="55"/>
      <c r="AJ647" s="55"/>
      <c r="AK647" s="55"/>
    </row>
    <row r="648" spans="1:37" ht="21">
      <c r="A648" s="443" t="s">
        <v>1146</v>
      </c>
      <c r="B648" s="444" t="s">
        <v>2211</v>
      </c>
      <c r="C648" s="445" t="s">
        <v>3107</v>
      </c>
      <c r="D648" s="445" t="s">
        <v>3011</v>
      </c>
      <c r="E648" s="375" t="s">
        <v>1148</v>
      </c>
      <c r="F648" s="375" t="s">
        <v>1147</v>
      </c>
      <c r="G648" s="376"/>
      <c r="H648" s="376"/>
      <c r="I648" s="417"/>
      <c r="J648" s="377"/>
      <c r="K648" s="378"/>
      <c r="L648" s="397"/>
      <c r="M648" s="397"/>
      <c r="N648" s="482">
        <v>0</v>
      </c>
      <c r="O648" s="482">
        <v>0</v>
      </c>
      <c r="P648" s="493">
        <v>0</v>
      </c>
      <c r="Q648" s="482">
        <v>0</v>
      </c>
      <c r="R648" s="482"/>
      <c r="S648" s="479"/>
      <c r="T648" s="199">
        <f t="shared" si="121"/>
        <v>0</v>
      </c>
      <c r="U648" s="61" t="str">
        <f t="shared" si="122"/>
        <v/>
      </c>
      <c r="V648" s="199">
        <f t="shared" ref="V648:V709" si="126">IF(O648="","",Q648-O648)</f>
        <v>0</v>
      </c>
      <c r="W648" s="61" t="str">
        <f t="shared" si="123"/>
        <v/>
      </c>
      <c r="X648" s="199">
        <f t="shared" si="124"/>
        <v>0</v>
      </c>
      <c r="Y648" s="61" t="str">
        <f t="shared" si="125"/>
        <v/>
      </c>
      <c r="AA648" s="55"/>
      <c r="AB648" s="55"/>
      <c r="AC648" s="55"/>
      <c r="AD648" s="55"/>
      <c r="AE648" s="55"/>
      <c r="AF648" s="55"/>
      <c r="AG648" s="55"/>
      <c r="AH648" s="55"/>
      <c r="AI648" s="55"/>
      <c r="AJ648" s="55"/>
      <c r="AK648" s="55"/>
    </row>
    <row r="649" spans="1:37">
      <c r="A649" s="440" t="s">
        <v>1149</v>
      </c>
      <c r="B649" s="441" t="s">
        <v>2211</v>
      </c>
      <c r="C649" s="442" t="s">
        <v>3107</v>
      </c>
      <c r="D649" s="442" t="s">
        <v>3009</v>
      </c>
      <c r="E649" s="379" t="s">
        <v>1148</v>
      </c>
      <c r="F649" s="379" t="s">
        <v>1147</v>
      </c>
      <c r="G649" s="376" t="s">
        <v>32</v>
      </c>
      <c r="H649" s="376" t="s">
        <v>3355</v>
      </c>
      <c r="I649" s="417" t="s">
        <v>1137</v>
      </c>
      <c r="J649" s="377" t="s">
        <v>2710</v>
      </c>
      <c r="K649" s="378" t="s">
        <v>2711</v>
      </c>
      <c r="L649" s="401" t="s">
        <v>2113</v>
      </c>
      <c r="M649" s="397"/>
      <c r="N649" s="482">
        <v>149915.97999999998</v>
      </c>
      <c r="O649" s="482">
        <v>405000</v>
      </c>
      <c r="P649" s="493">
        <v>150000</v>
      </c>
      <c r="Q649" s="482">
        <v>150000</v>
      </c>
      <c r="R649" s="482"/>
      <c r="S649" s="479"/>
      <c r="T649" s="199">
        <f t="shared" si="121"/>
        <v>84.020000000018626</v>
      </c>
      <c r="U649" s="61">
        <f t="shared" si="122"/>
        <v>5.6044725852453245E-4</v>
      </c>
      <c r="V649" s="199">
        <f t="shared" si="126"/>
        <v>-255000</v>
      </c>
      <c r="W649" s="61">
        <f t="shared" si="123"/>
        <v>-0.62962962962962965</v>
      </c>
      <c r="X649" s="199">
        <f t="shared" si="124"/>
        <v>0</v>
      </c>
      <c r="Y649" s="61">
        <f t="shared" si="125"/>
        <v>0</v>
      </c>
      <c r="AA649" s="55"/>
      <c r="AB649" s="55"/>
      <c r="AC649" s="55"/>
      <c r="AD649" s="55"/>
      <c r="AE649" s="55"/>
      <c r="AF649" s="55"/>
      <c r="AG649" s="55"/>
      <c r="AH649" s="55"/>
      <c r="AI649" s="55"/>
      <c r="AJ649" s="55"/>
      <c r="AK649" s="55"/>
    </row>
    <row r="650" spans="1:37" ht="21">
      <c r="A650" s="443" t="s">
        <v>1150</v>
      </c>
      <c r="B650" s="444" t="s">
        <v>2211</v>
      </c>
      <c r="C650" s="445" t="s">
        <v>3020</v>
      </c>
      <c r="D650" s="445" t="s">
        <v>3011</v>
      </c>
      <c r="E650" s="375" t="s">
        <v>1152</v>
      </c>
      <c r="F650" s="375" t="s">
        <v>1151</v>
      </c>
      <c r="G650" s="376"/>
      <c r="H650" s="376"/>
      <c r="I650" s="417"/>
      <c r="J650" s="377"/>
      <c r="K650" s="378"/>
      <c r="L650" s="397"/>
      <c r="M650" s="397"/>
      <c r="N650" s="482">
        <v>0</v>
      </c>
      <c r="O650" s="482">
        <v>0</v>
      </c>
      <c r="P650" s="493">
        <v>0</v>
      </c>
      <c r="Q650" s="482">
        <v>0</v>
      </c>
      <c r="R650" s="482"/>
      <c r="S650" s="479"/>
      <c r="T650" s="199">
        <f t="shared" si="121"/>
        <v>0</v>
      </c>
      <c r="U650" s="61" t="str">
        <f t="shared" si="122"/>
        <v/>
      </c>
      <c r="V650" s="199">
        <f t="shared" si="126"/>
        <v>0</v>
      </c>
      <c r="W650" s="61" t="str">
        <f t="shared" si="123"/>
        <v/>
      </c>
      <c r="X650" s="199">
        <f t="shared" si="124"/>
        <v>0</v>
      </c>
      <c r="Y650" s="61" t="str">
        <f t="shared" si="125"/>
        <v/>
      </c>
      <c r="AA650" s="55"/>
      <c r="AB650" s="55"/>
      <c r="AC650" s="55"/>
      <c r="AD650" s="55"/>
      <c r="AE650" s="55"/>
      <c r="AF650" s="55"/>
      <c r="AG650" s="55"/>
      <c r="AH650" s="55"/>
      <c r="AI650" s="55"/>
      <c r="AJ650" s="55"/>
      <c r="AK650" s="55"/>
    </row>
    <row r="651" spans="1:37" ht="21">
      <c r="A651" s="440" t="s">
        <v>1153</v>
      </c>
      <c r="B651" s="441" t="s">
        <v>2211</v>
      </c>
      <c r="C651" s="442" t="s">
        <v>3020</v>
      </c>
      <c r="D651" s="442" t="s">
        <v>3009</v>
      </c>
      <c r="E651" s="379" t="s">
        <v>1152</v>
      </c>
      <c r="F651" s="379" t="s">
        <v>1151</v>
      </c>
      <c r="G651" s="376" t="s">
        <v>559</v>
      </c>
      <c r="H651" s="376" t="s">
        <v>3564</v>
      </c>
      <c r="I651" s="417" t="s">
        <v>3844</v>
      </c>
      <c r="J651" s="377" t="s">
        <v>925</v>
      </c>
      <c r="K651" s="378" t="s">
        <v>2714</v>
      </c>
      <c r="L651" s="401" t="s">
        <v>2113</v>
      </c>
      <c r="M651" s="397"/>
      <c r="N651" s="482">
        <v>0</v>
      </c>
      <c r="O651" s="482">
        <v>0</v>
      </c>
      <c r="P651" s="493">
        <v>0</v>
      </c>
      <c r="Q651" s="482">
        <v>0</v>
      </c>
      <c r="R651" s="482"/>
      <c r="S651" s="479"/>
      <c r="T651" s="199">
        <f t="shared" si="121"/>
        <v>0</v>
      </c>
      <c r="U651" s="61" t="str">
        <f t="shared" si="122"/>
        <v/>
      </c>
      <c r="V651" s="199">
        <f t="shared" si="126"/>
        <v>0</v>
      </c>
      <c r="W651" s="61" t="str">
        <f t="shared" si="123"/>
        <v/>
      </c>
      <c r="X651" s="199">
        <f t="shared" si="124"/>
        <v>0</v>
      </c>
      <c r="Y651" s="61" t="str">
        <f t="shared" si="125"/>
        <v/>
      </c>
      <c r="AA651" s="55"/>
      <c r="AB651" s="55"/>
      <c r="AC651" s="55"/>
      <c r="AD651" s="55"/>
      <c r="AE651" s="55"/>
      <c r="AF651" s="55"/>
      <c r="AG651" s="55"/>
      <c r="AH651" s="55"/>
      <c r="AI651" s="55"/>
      <c r="AJ651" s="55"/>
      <c r="AK651" s="55"/>
    </row>
    <row r="652" spans="1:37" ht="21">
      <c r="A652" s="443" t="s">
        <v>1154</v>
      </c>
      <c r="B652" s="444" t="s">
        <v>2211</v>
      </c>
      <c r="C652" s="445" t="s">
        <v>2093</v>
      </c>
      <c r="D652" s="445" t="s">
        <v>3011</v>
      </c>
      <c r="E652" s="375" t="s">
        <v>1156</v>
      </c>
      <c r="F652" s="375" t="s">
        <v>1155</v>
      </c>
      <c r="G652" s="376"/>
      <c r="H652" s="376"/>
      <c r="I652" s="417"/>
      <c r="J652" s="377"/>
      <c r="K652" s="378"/>
      <c r="L652" s="397"/>
      <c r="M652" s="397"/>
      <c r="N652" s="482">
        <v>0</v>
      </c>
      <c r="O652" s="482">
        <v>0</v>
      </c>
      <c r="P652" s="493">
        <v>0</v>
      </c>
      <c r="Q652" s="482">
        <v>0</v>
      </c>
      <c r="R652" s="482"/>
      <c r="S652" s="479"/>
      <c r="T652" s="199">
        <f t="shared" si="121"/>
        <v>0</v>
      </c>
      <c r="U652" s="61" t="str">
        <f t="shared" si="122"/>
        <v/>
      </c>
      <c r="V652" s="199">
        <f t="shared" si="126"/>
        <v>0</v>
      </c>
      <c r="W652" s="61" t="str">
        <f t="shared" si="123"/>
        <v/>
      </c>
      <c r="X652" s="199">
        <f t="shared" si="124"/>
        <v>0</v>
      </c>
      <c r="Y652" s="61" t="str">
        <f t="shared" si="125"/>
        <v/>
      </c>
      <c r="AA652" s="55"/>
      <c r="AB652" s="55"/>
      <c r="AC652" s="55"/>
      <c r="AD652" s="55"/>
      <c r="AE652" s="55"/>
      <c r="AF652" s="55"/>
      <c r="AG652" s="55"/>
      <c r="AH652" s="55"/>
      <c r="AI652" s="55"/>
      <c r="AJ652" s="55"/>
      <c r="AK652" s="55"/>
    </row>
    <row r="653" spans="1:37" ht="21">
      <c r="A653" s="440" t="s">
        <v>1157</v>
      </c>
      <c r="B653" s="441" t="s">
        <v>2211</v>
      </c>
      <c r="C653" s="442" t="s">
        <v>2093</v>
      </c>
      <c r="D653" s="442" t="s">
        <v>3009</v>
      </c>
      <c r="E653" s="379" t="s">
        <v>1156</v>
      </c>
      <c r="F653" s="379" t="s">
        <v>1155</v>
      </c>
      <c r="G653" s="376" t="s">
        <v>559</v>
      </c>
      <c r="H653" s="376" t="s">
        <v>3564</v>
      </c>
      <c r="I653" s="417" t="s">
        <v>3844</v>
      </c>
      <c r="J653" s="377" t="s">
        <v>925</v>
      </c>
      <c r="K653" s="378" t="s">
        <v>2714</v>
      </c>
      <c r="L653" s="401" t="s">
        <v>2113</v>
      </c>
      <c r="M653" s="397"/>
      <c r="N653" s="482">
        <v>1127831.47</v>
      </c>
      <c r="O653" s="482">
        <v>1320000</v>
      </c>
      <c r="P653" s="493">
        <v>1240000</v>
      </c>
      <c r="Q653" s="482">
        <v>1255000</v>
      </c>
      <c r="R653" s="482"/>
      <c r="S653" s="479"/>
      <c r="T653" s="199">
        <f t="shared" si="121"/>
        <v>127168.53000000003</v>
      </c>
      <c r="U653" s="61">
        <f t="shared" si="122"/>
        <v>0.11275490477313958</v>
      </c>
      <c r="V653" s="199">
        <f t="shared" si="126"/>
        <v>-65000</v>
      </c>
      <c r="W653" s="61">
        <f t="shared" si="123"/>
        <v>-4.924242424242424E-2</v>
      </c>
      <c r="X653" s="199">
        <f t="shared" si="124"/>
        <v>15000</v>
      </c>
      <c r="Y653" s="61">
        <f t="shared" si="125"/>
        <v>1.2096774193548387E-2</v>
      </c>
      <c r="AA653" s="55"/>
      <c r="AB653" s="55"/>
      <c r="AC653" s="55"/>
      <c r="AD653" s="55"/>
      <c r="AE653" s="55"/>
      <c r="AF653" s="55"/>
      <c r="AG653" s="55"/>
      <c r="AH653" s="55"/>
      <c r="AI653" s="55"/>
      <c r="AJ653" s="55"/>
      <c r="AK653" s="55"/>
    </row>
    <row r="654" spans="1:37" ht="21">
      <c r="A654" s="443" t="s">
        <v>1158</v>
      </c>
      <c r="B654" s="444" t="s">
        <v>2211</v>
      </c>
      <c r="C654" s="445" t="s">
        <v>2483</v>
      </c>
      <c r="D654" s="445" t="s">
        <v>3011</v>
      </c>
      <c r="E654" s="381" t="s">
        <v>3357</v>
      </c>
      <c r="F654" s="381" t="s">
        <v>1159</v>
      </c>
      <c r="G654" s="376"/>
      <c r="H654" s="376"/>
      <c r="I654" s="417"/>
      <c r="J654" s="377"/>
      <c r="K654" s="378"/>
      <c r="L654" s="397"/>
      <c r="M654" s="397"/>
      <c r="N654" s="482">
        <v>0</v>
      </c>
      <c r="O654" s="482">
        <v>0</v>
      </c>
      <c r="P654" s="493">
        <v>0</v>
      </c>
      <c r="Q654" s="482">
        <v>0</v>
      </c>
      <c r="R654" s="482"/>
      <c r="S654" s="479"/>
      <c r="T654" s="199">
        <f t="shared" si="121"/>
        <v>0</v>
      </c>
      <c r="U654" s="61" t="str">
        <f t="shared" si="122"/>
        <v/>
      </c>
      <c r="V654" s="199">
        <f t="shared" si="126"/>
        <v>0</v>
      </c>
      <c r="W654" s="61" t="str">
        <f t="shared" si="123"/>
        <v/>
      </c>
      <c r="X654" s="199">
        <f t="shared" si="124"/>
        <v>0</v>
      </c>
      <c r="Y654" s="61" t="str">
        <f t="shared" si="125"/>
        <v/>
      </c>
      <c r="AA654" s="55"/>
      <c r="AB654" s="55"/>
      <c r="AC654" s="55"/>
      <c r="AD654" s="55"/>
      <c r="AE654" s="55"/>
      <c r="AF654" s="55"/>
      <c r="AG654" s="55"/>
      <c r="AH654" s="55"/>
      <c r="AI654" s="55"/>
      <c r="AJ654" s="55"/>
      <c r="AK654" s="55"/>
    </row>
    <row r="655" spans="1:37" ht="31.5">
      <c r="A655" s="440" t="s">
        <v>1160</v>
      </c>
      <c r="B655" s="441" t="s">
        <v>2211</v>
      </c>
      <c r="C655" s="442" t="s">
        <v>2483</v>
      </c>
      <c r="D655" s="442" t="s">
        <v>1295</v>
      </c>
      <c r="E655" s="379" t="s">
        <v>1161</v>
      </c>
      <c r="F655" s="446" t="s">
        <v>5101</v>
      </c>
      <c r="G655" s="376" t="s">
        <v>1246</v>
      </c>
      <c r="H655" s="376" t="s">
        <v>3136</v>
      </c>
      <c r="I655" s="417" t="s">
        <v>3137</v>
      </c>
      <c r="J655" s="377" t="s">
        <v>3429</v>
      </c>
      <c r="K655" s="378" t="s">
        <v>2698</v>
      </c>
      <c r="L655" s="401" t="s">
        <v>2113</v>
      </c>
      <c r="M655" s="397"/>
      <c r="N655" s="482">
        <v>18636.11</v>
      </c>
      <c r="O655" s="482">
        <v>0</v>
      </c>
      <c r="P655" s="493">
        <v>0</v>
      </c>
      <c r="Q655" s="482">
        <v>0</v>
      </c>
      <c r="R655" s="482"/>
      <c r="S655" s="479"/>
      <c r="T655" s="199">
        <f t="shared" si="121"/>
        <v>-18636.11</v>
      </c>
      <c r="U655" s="61">
        <f t="shared" si="122"/>
        <v>-1</v>
      </c>
      <c r="V655" s="199">
        <f t="shared" si="126"/>
        <v>0</v>
      </c>
      <c r="W655" s="61" t="str">
        <f t="shared" si="123"/>
        <v/>
      </c>
      <c r="X655" s="199">
        <f t="shared" si="124"/>
        <v>0</v>
      </c>
      <c r="Y655" s="61" t="str">
        <f t="shared" si="125"/>
        <v/>
      </c>
      <c r="AA655" s="55"/>
      <c r="AB655" s="55"/>
      <c r="AC655" s="55"/>
      <c r="AD655" s="55"/>
      <c r="AE655" s="55"/>
      <c r="AF655" s="55"/>
      <c r="AG655" s="55"/>
      <c r="AH655" s="55"/>
      <c r="AI655" s="55"/>
      <c r="AJ655" s="55"/>
      <c r="AK655" s="55"/>
    </row>
    <row r="656" spans="1:37" ht="31.5">
      <c r="A656" s="440" t="s">
        <v>1162</v>
      </c>
      <c r="B656" s="441" t="s">
        <v>2211</v>
      </c>
      <c r="C656" s="442" t="s">
        <v>2483</v>
      </c>
      <c r="D656" s="442" t="s">
        <v>1296</v>
      </c>
      <c r="E656" s="379" t="s">
        <v>1163</v>
      </c>
      <c r="F656" s="446" t="s">
        <v>5102</v>
      </c>
      <c r="G656" s="376" t="s">
        <v>1244</v>
      </c>
      <c r="H656" s="376" t="s">
        <v>3138</v>
      </c>
      <c r="I656" s="417" t="s">
        <v>3139</v>
      </c>
      <c r="J656" s="377" t="s">
        <v>3429</v>
      </c>
      <c r="K656" s="378" t="s">
        <v>2698</v>
      </c>
      <c r="L656" s="401" t="s">
        <v>2113</v>
      </c>
      <c r="M656" s="397"/>
      <c r="N656" s="482">
        <v>0</v>
      </c>
      <c r="O656" s="482">
        <v>0</v>
      </c>
      <c r="P656" s="493">
        <v>0</v>
      </c>
      <c r="Q656" s="482">
        <v>0</v>
      </c>
      <c r="R656" s="482"/>
      <c r="S656" s="479"/>
      <c r="T656" s="199">
        <f t="shared" si="121"/>
        <v>0</v>
      </c>
      <c r="U656" s="61" t="str">
        <f t="shared" si="122"/>
        <v/>
      </c>
      <c r="V656" s="199">
        <f t="shared" si="126"/>
        <v>0</v>
      </c>
      <c r="W656" s="61" t="str">
        <f t="shared" si="123"/>
        <v/>
      </c>
      <c r="X656" s="199">
        <f t="shared" si="124"/>
        <v>0</v>
      </c>
      <c r="Y656" s="61" t="str">
        <f t="shared" si="125"/>
        <v/>
      </c>
      <c r="AA656" s="55"/>
      <c r="AB656" s="55"/>
      <c r="AC656" s="55"/>
      <c r="AD656" s="55"/>
      <c r="AE656" s="55"/>
      <c r="AF656" s="55"/>
      <c r="AG656" s="55"/>
      <c r="AH656" s="55"/>
      <c r="AI656" s="55"/>
      <c r="AJ656" s="55"/>
      <c r="AK656" s="55"/>
    </row>
    <row r="657" spans="1:37" ht="31.5">
      <c r="A657" s="440" t="s">
        <v>365</v>
      </c>
      <c r="B657" s="441" t="s">
        <v>2211</v>
      </c>
      <c r="C657" s="442" t="s">
        <v>2483</v>
      </c>
      <c r="D657" s="442" t="s">
        <v>1315</v>
      </c>
      <c r="E657" s="379" t="s">
        <v>5337</v>
      </c>
      <c r="F657" s="446" t="s">
        <v>5103</v>
      </c>
      <c r="G657" s="376" t="s">
        <v>26</v>
      </c>
      <c r="H657" s="376" t="s">
        <v>366</v>
      </c>
      <c r="I657" s="417" t="s">
        <v>3140</v>
      </c>
      <c r="J657" s="377" t="s">
        <v>2708</v>
      </c>
      <c r="K657" s="378" t="s">
        <v>3270</v>
      </c>
      <c r="L657" s="401" t="s">
        <v>2113</v>
      </c>
      <c r="M657" s="397"/>
      <c r="N657" s="482">
        <v>0</v>
      </c>
      <c r="O657" s="482">
        <v>0</v>
      </c>
      <c r="P657" s="493">
        <v>0</v>
      </c>
      <c r="Q657" s="482">
        <v>0</v>
      </c>
      <c r="R657" s="482"/>
      <c r="S657" s="479"/>
      <c r="T657" s="199">
        <f t="shared" si="121"/>
        <v>0</v>
      </c>
      <c r="U657" s="61" t="str">
        <f t="shared" si="122"/>
        <v/>
      </c>
      <c r="V657" s="199">
        <f t="shared" si="126"/>
        <v>0</v>
      </c>
      <c r="W657" s="61" t="str">
        <f t="shared" si="123"/>
        <v/>
      </c>
      <c r="X657" s="199">
        <f t="shared" si="124"/>
        <v>0</v>
      </c>
      <c r="Y657" s="61" t="str">
        <f t="shared" si="125"/>
        <v/>
      </c>
      <c r="AA657" s="55"/>
      <c r="AB657" s="55"/>
      <c r="AC657" s="55"/>
      <c r="AD657" s="55"/>
      <c r="AE657" s="55"/>
      <c r="AF657" s="55"/>
      <c r="AG657" s="55"/>
      <c r="AH657" s="55"/>
      <c r="AI657" s="55"/>
      <c r="AJ657" s="55"/>
      <c r="AK657" s="55"/>
    </row>
    <row r="658" spans="1:37" ht="31.5">
      <c r="A658" s="440" t="s">
        <v>909</v>
      </c>
      <c r="B658" s="441" t="s">
        <v>2211</v>
      </c>
      <c r="C658" s="442" t="s">
        <v>2483</v>
      </c>
      <c r="D658" s="442" t="s">
        <v>1316</v>
      </c>
      <c r="E658" s="379" t="s">
        <v>910</v>
      </c>
      <c r="F658" s="446" t="s">
        <v>5104</v>
      </c>
      <c r="G658" s="376" t="s">
        <v>24</v>
      </c>
      <c r="H658" s="376" t="s">
        <v>3141</v>
      </c>
      <c r="I658" s="417" t="s">
        <v>3142</v>
      </c>
      <c r="J658" s="377" t="s">
        <v>2708</v>
      </c>
      <c r="K658" s="378" t="s">
        <v>3270</v>
      </c>
      <c r="L658" s="401" t="s">
        <v>2113</v>
      </c>
      <c r="M658" s="397"/>
      <c r="N658" s="482">
        <v>308138.99</v>
      </c>
      <c r="O658" s="482">
        <v>325000</v>
      </c>
      <c r="P658" s="493">
        <v>281000</v>
      </c>
      <c r="Q658" s="482">
        <v>281000</v>
      </c>
      <c r="R658" s="482"/>
      <c r="S658" s="479"/>
      <c r="T658" s="199">
        <f t="shared" si="121"/>
        <v>-27138.989999999991</v>
      </c>
      <c r="U658" s="61">
        <f t="shared" si="122"/>
        <v>-8.8073859137397681E-2</v>
      </c>
      <c r="V658" s="199">
        <f t="shared" si="126"/>
        <v>-44000</v>
      </c>
      <c r="W658" s="61">
        <f t="shared" si="123"/>
        <v>-0.13538461538461538</v>
      </c>
      <c r="X658" s="199">
        <f t="shared" si="124"/>
        <v>0</v>
      </c>
      <c r="Y658" s="61">
        <f t="shared" si="125"/>
        <v>0</v>
      </c>
      <c r="AA658" s="55"/>
      <c r="AB658" s="55"/>
      <c r="AC658" s="55"/>
      <c r="AD658" s="55"/>
      <c r="AE658" s="55"/>
      <c r="AF658" s="55"/>
      <c r="AG658" s="55"/>
      <c r="AH658" s="55"/>
      <c r="AI658" s="55"/>
      <c r="AJ658" s="55"/>
      <c r="AK658" s="55"/>
    </row>
    <row r="659" spans="1:37" ht="21">
      <c r="A659" s="443" t="s">
        <v>911</v>
      </c>
      <c r="B659" s="444" t="s">
        <v>2211</v>
      </c>
      <c r="C659" s="445" t="s">
        <v>2484</v>
      </c>
      <c r="D659" s="445" t="s">
        <v>3011</v>
      </c>
      <c r="E659" s="375" t="s">
        <v>913</v>
      </c>
      <c r="F659" s="447" t="s">
        <v>912</v>
      </c>
      <c r="G659" s="376"/>
      <c r="H659" s="376"/>
      <c r="I659" s="417"/>
      <c r="J659" s="377"/>
      <c r="K659" s="378"/>
      <c r="L659" s="397"/>
      <c r="M659" s="397"/>
      <c r="N659" s="482">
        <v>0</v>
      </c>
      <c r="O659" s="482">
        <v>0</v>
      </c>
      <c r="P659" s="493">
        <v>0</v>
      </c>
      <c r="Q659" s="482">
        <v>0</v>
      </c>
      <c r="R659" s="482"/>
      <c r="S659" s="479"/>
      <c r="T659" s="199">
        <f t="shared" si="121"/>
        <v>0</v>
      </c>
      <c r="U659" s="61" t="str">
        <f t="shared" si="122"/>
        <v/>
      </c>
      <c r="V659" s="199">
        <f t="shared" si="126"/>
        <v>0</v>
      </c>
      <c r="W659" s="61" t="str">
        <f t="shared" si="123"/>
        <v/>
      </c>
      <c r="X659" s="199">
        <f t="shared" si="124"/>
        <v>0</v>
      </c>
      <c r="Y659" s="61" t="str">
        <f t="shared" si="125"/>
        <v/>
      </c>
      <c r="AA659" s="55"/>
      <c r="AB659" s="55"/>
      <c r="AC659" s="55"/>
      <c r="AD659" s="55"/>
      <c r="AE659" s="55"/>
      <c r="AF659" s="55"/>
      <c r="AG659" s="55"/>
      <c r="AH659" s="55"/>
      <c r="AI659" s="55"/>
      <c r="AJ659" s="55"/>
      <c r="AK659" s="55"/>
    </row>
    <row r="660" spans="1:37" ht="31.5">
      <c r="A660" s="440" t="s">
        <v>914</v>
      </c>
      <c r="B660" s="441" t="s">
        <v>2211</v>
      </c>
      <c r="C660" s="442" t="s">
        <v>2484</v>
      </c>
      <c r="D660" s="442" t="s">
        <v>3009</v>
      </c>
      <c r="E660" s="379" t="s">
        <v>4153</v>
      </c>
      <c r="F660" s="446" t="s">
        <v>5338</v>
      </c>
      <c r="G660" s="376" t="s">
        <v>559</v>
      </c>
      <c r="H660" s="376" t="s">
        <v>3564</v>
      </c>
      <c r="I660" s="417" t="s">
        <v>3844</v>
      </c>
      <c r="J660" s="377" t="s">
        <v>925</v>
      </c>
      <c r="K660" s="378" t="s">
        <v>2714</v>
      </c>
      <c r="L660" s="401" t="s">
        <v>2113</v>
      </c>
      <c r="M660" s="397"/>
      <c r="N660" s="482">
        <v>1278235.52</v>
      </c>
      <c r="O660" s="482">
        <v>1600000</v>
      </c>
      <c r="P660" s="493">
        <v>1278000</v>
      </c>
      <c r="Q660" s="482">
        <v>1300000</v>
      </c>
      <c r="R660" s="482"/>
      <c r="S660" s="479"/>
      <c r="T660" s="199">
        <f t="shared" si="121"/>
        <v>21764.479999999981</v>
      </c>
      <c r="U660" s="61">
        <f t="shared" si="122"/>
        <v>1.7026971680461502E-2</v>
      </c>
      <c r="V660" s="199">
        <f t="shared" si="126"/>
        <v>-300000</v>
      </c>
      <c r="W660" s="61">
        <f t="shared" si="123"/>
        <v>-0.1875</v>
      </c>
      <c r="X660" s="199">
        <f t="shared" si="124"/>
        <v>22000</v>
      </c>
      <c r="Y660" s="61">
        <f t="shared" si="125"/>
        <v>1.7214397496087636E-2</v>
      </c>
      <c r="AA660" s="55"/>
      <c r="AB660" s="55"/>
      <c r="AC660" s="55"/>
      <c r="AD660" s="55"/>
      <c r="AE660" s="55"/>
      <c r="AF660" s="55"/>
      <c r="AG660" s="55"/>
      <c r="AH660" s="55"/>
      <c r="AI660" s="55"/>
      <c r="AJ660" s="55"/>
      <c r="AK660" s="55"/>
    </row>
    <row r="661" spans="1:37" ht="21">
      <c r="A661" s="402" t="s">
        <v>915</v>
      </c>
      <c r="B661" s="403" t="s">
        <v>916</v>
      </c>
      <c r="C661" s="404" t="s">
        <v>3010</v>
      </c>
      <c r="D661" s="404" t="s">
        <v>3011</v>
      </c>
      <c r="E661" s="370" t="s">
        <v>918</v>
      </c>
      <c r="F661" s="370" t="s">
        <v>917</v>
      </c>
      <c r="G661" s="371"/>
      <c r="H661" s="371"/>
      <c r="I661" s="405"/>
      <c r="J661" s="372"/>
      <c r="K661" s="373"/>
      <c r="L661" s="406"/>
      <c r="M661" s="397"/>
      <c r="N661" s="483">
        <v>0</v>
      </c>
      <c r="O661" s="483">
        <v>0</v>
      </c>
      <c r="P661" s="494">
        <v>0</v>
      </c>
      <c r="Q661" s="483">
        <v>0</v>
      </c>
      <c r="R661" s="483"/>
      <c r="S661" s="478"/>
      <c r="T661" s="199">
        <f t="shared" si="121"/>
        <v>0</v>
      </c>
      <c r="U661" s="61" t="str">
        <f t="shared" si="122"/>
        <v/>
      </c>
      <c r="V661" s="199">
        <f t="shared" si="126"/>
        <v>0</v>
      </c>
      <c r="W661" s="61" t="str">
        <f t="shared" si="123"/>
        <v/>
      </c>
      <c r="X661" s="199">
        <f t="shared" si="124"/>
        <v>0</v>
      </c>
      <c r="Y661" s="61" t="str">
        <f t="shared" si="125"/>
        <v/>
      </c>
      <c r="AA661" s="55"/>
      <c r="AB661" s="55"/>
      <c r="AC661" s="55"/>
      <c r="AD661" s="55"/>
      <c r="AE661" s="55"/>
      <c r="AF661" s="55"/>
      <c r="AG661" s="55"/>
      <c r="AH661" s="55"/>
      <c r="AI661" s="55"/>
      <c r="AJ661" s="55"/>
      <c r="AK661" s="55"/>
    </row>
    <row r="662" spans="1:37" ht="21">
      <c r="A662" s="443" t="s">
        <v>919</v>
      </c>
      <c r="B662" s="444" t="s">
        <v>916</v>
      </c>
      <c r="C662" s="445" t="s">
        <v>3012</v>
      </c>
      <c r="D662" s="445" t="s">
        <v>3011</v>
      </c>
      <c r="E662" s="375" t="s">
        <v>921</v>
      </c>
      <c r="F662" s="447" t="s">
        <v>920</v>
      </c>
      <c r="G662" s="376"/>
      <c r="H662" s="376"/>
      <c r="I662" s="417"/>
      <c r="J662" s="377"/>
      <c r="K662" s="378"/>
      <c r="L662" s="397"/>
      <c r="M662" s="397"/>
      <c r="N662" s="482">
        <v>0</v>
      </c>
      <c r="O662" s="482">
        <v>0</v>
      </c>
      <c r="P662" s="493">
        <v>0</v>
      </c>
      <c r="Q662" s="482">
        <v>0</v>
      </c>
      <c r="R662" s="482"/>
      <c r="S662" s="479"/>
      <c r="T662" s="199">
        <f t="shared" si="121"/>
        <v>0</v>
      </c>
      <c r="U662" s="61" t="str">
        <f t="shared" si="122"/>
        <v/>
      </c>
      <c r="V662" s="199">
        <f t="shared" si="126"/>
        <v>0</v>
      </c>
      <c r="W662" s="61" t="str">
        <f t="shared" si="123"/>
        <v/>
      </c>
      <c r="X662" s="199">
        <f t="shared" si="124"/>
        <v>0</v>
      </c>
      <c r="Y662" s="61" t="str">
        <f t="shared" si="125"/>
        <v/>
      </c>
      <c r="AA662" s="55"/>
      <c r="AB662" s="55"/>
      <c r="AC662" s="55"/>
      <c r="AD662" s="55"/>
      <c r="AE662" s="55"/>
      <c r="AF662" s="55"/>
      <c r="AG662" s="55"/>
      <c r="AH662" s="55"/>
      <c r="AI662" s="55"/>
      <c r="AJ662" s="55"/>
      <c r="AK662" s="55"/>
    </row>
    <row r="663" spans="1:37" ht="21">
      <c r="A663" s="440" t="s">
        <v>922</v>
      </c>
      <c r="B663" s="441" t="s">
        <v>916</v>
      </c>
      <c r="C663" s="442" t="s">
        <v>3012</v>
      </c>
      <c r="D663" s="442" t="s">
        <v>3009</v>
      </c>
      <c r="E663" s="379" t="s">
        <v>921</v>
      </c>
      <c r="F663" s="446" t="s">
        <v>920</v>
      </c>
      <c r="G663" s="376" t="s">
        <v>1118</v>
      </c>
      <c r="H663" s="376" t="s">
        <v>3143</v>
      </c>
      <c r="I663" s="417" t="s">
        <v>923</v>
      </c>
      <c r="J663" s="377" t="s">
        <v>2721</v>
      </c>
      <c r="K663" s="378" t="s">
        <v>2722</v>
      </c>
      <c r="L663" s="2" t="s">
        <v>924</v>
      </c>
      <c r="M663" s="397"/>
      <c r="N663" s="482">
        <v>0</v>
      </c>
      <c r="O663" s="482">
        <v>0</v>
      </c>
      <c r="P663" s="493">
        <v>0</v>
      </c>
      <c r="Q663" s="482">
        <v>0</v>
      </c>
      <c r="R663" s="482"/>
      <c r="S663" s="479"/>
      <c r="T663" s="199">
        <f t="shared" si="121"/>
        <v>0</v>
      </c>
      <c r="U663" s="61" t="str">
        <f t="shared" si="122"/>
        <v/>
      </c>
      <c r="V663" s="199">
        <f t="shared" si="126"/>
        <v>0</v>
      </c>
      <c r="W663" s="61" t="str">
        <f t="shared" si="123"/>
        <v/>
      </c>
      <c r="X663" s="199">
        <f t="shared" si="124"/>
        <v>0</v>
      </c>
      <c r="Y663" s="61" t="str">
        <f t="shared" si="125"/>
        <v/>
      </c>
      <c r="AA663" s="55"/>
      <c r="AB663" s="55"/>
      <c r="AC663" s="55"/>
      <c r="AD663" s="55"/>
      <c r="AE663" s="55"/>
      <c r="AF663" s="55"/>
      <c r="AG663" s="55"/>
      <c r="AH663" s="55"/>
      <c r="AI663" s="55"/>
      <c r="AJ663" s="55"/>
      <c r="AK663" s="55"/>
    </row>
    <row r="664" spans="1:37" ht="21">
      <c r="A664" s="443" t="s">
        <v>926</v>
      </c>
      <c r="B664" s="444" t="s">
        <v>916</v>
      </c>
      <c r="C664" s="445" t="s">
        <v>3013</v>
      </c>
      <c r="D664" s="445" t="s">
        <v>3011</v>
      </c>
      <c r="E664" s="375" t="s">
        <v>3144</v>
      </c>
      <c r="F664" s="447" t="s">
        <v>3145</v>
      </c>
      <c r="G664" s="376"/>
      <c r="H664" s="376"/>
      <c r="I664" s="417"/>
      <c r="J664" s="377"/>
      <c r="K664" s="378"/>
      <c r="L664" s="397"/>
      <c r="M664" s="397"/>
      <c r="N664" s="482">
        <v>0</v>
      </c>
      <c r="O664" s="482">
        <v>0</v>
      </c>
      <c r="P664" s="493">
        <v>0</v>
      </c>
      <c r="Q664" s="482">
        <v>0</v>
      </c>
      <c r="R664" s="482"/>
      <c r="S664" s="479"/>
      <c r="T664" s="199">
        <f t="shared" si="121"/>
        <v>0</v>
      </c>
      <c r="U664" s="61" t="str">
        <f t="shared" si="122"/>
        <v/>
      </c>
      <c r="V664" s="199">
        <f t="shared" si="126"/>
        <v>0</v>
      </c>
      <c r="W664" s="61" t="str">
        <f t="shared" si="123"/>
        <v/>
      </c>
      <c r="X664" s="199">
        <f t="shared" si="124"/>
        <v>0</v>
      </c>
      <c r="Y664" s="61" t="str">
        <f t="shared" si="125"/>
        <v/>
      </c>
      <c r="AA664" s="55"/>
      <c r="AB664" s="55"/>
      <c r="AC664" s="55"/>
      <c r="AD664" s="55"/>
      <c r="AE664" s="55"/>
      <c r="AF664" s="55"/>
      <c r="AG664" s="55"/>
      <c r="AH664" s="55"/>
      <c r="AI664" s="55"/>
      <c r="AJ664" s="55"/>
      <c r="AK664" s="55"/>
    </row>
    <row r="665" spans="1:37" ht="21">
      <c r="A665" s="440" t="s">
        <v>927</v>
      </c>
      <c r="B665" s="441" t="s">
        <v>916</v>
      </c>
      <c r="C665" s="442" t="s">
        <v>3013</v>
      </c>
      <c r="D665" s="442" t="s">
        <v>3009</v>
      </c>
      <c r="E665" s="379" t="s">
        <v>3146</v>
      </c>
      <c r="F665" s="446" t="s">
        <v>3145</v>
      </c>
      <c r="G665" s="376" t="s">
        <v>1118</v>
      </c>
      <c r="H665" s="376" t="s">
        <v>3143</v>
      </c>
      <c r="I665" s="417" t="s">
        <v>923</v>
      </c>
      <c r="J665" s="377" t="s">
        <v>2721</v>
      </c>
      <c r="K665" s="378" t="s">
        <v>2722</v>
      </c>
      <c r="L665" s="2" t="s">
        <v>924</v>
      </c>
      <c r="M665" s="397"/>
      <c r="N665" s="482">
        <v>0</v>
      </c>
      <c r="O665" s="482">
        <v>0</v>
      </c>
      <c r="P665" s="493">
        <v>0</v>
      </c>
      <c r="Q665" s="482">
        <v>0</v>
      </c>
      <c r="R665" s="482"/>
      <c r="S665" s="479"/>
      <c r="T665" s="199">
        <f t="shared" si="121"/>
        <v>0</v>
      </c>
      <c r="U665" s="61" t="str">
        <f t="shared" si="122"/>
        <v/>
      </c>
      <c r="V665" s="199">
        <f t="shared" si="126"/>
        <v>0</v>
      </c>
      <c r="W665" s="61" t="str">
        <f t="shared" si="123"/>
        <v/>
      </c>
      <c r="X665" s="199">
        <f t="shared" si="124"/>
        <v>0</v>
      </c>
      <c r="Y665" s="61" t="str">
        <f t="shared" si="125"/>
        <v/>
      </c>
      <c r="AA665" s="55"/>
      <c r="AB665" s="55"/>
      <c r="AC665" s="55"/>
      <c r="AD665" s="55"/>
      <c r="AE665" s="55"/>
      <c r="AF665" s="55"/>
      <c r="AG665" s="55"/>
      <c r="AH665" s="55"/>
      <c r="AI665" s="55"/>
      <c r="AJ665" s="55"/>
      <c r="AK665" s="55"/>
    </row>
    <row r="666" spans="1:37" ht="31.5">
      <c r="A666" s="443" t="s">
        <v>928</v>
      </c>
      <c r="B666" s="444" t="s">
        <v>916</v>
      </c>
      <c r="C666" s="445" t="s">
        <v>3015</v>
      </c>
      <c r="D666" s="445" t="s">
        <v>3011</v>
      </c>
      <c r="E666" s="375" t="s">
        <v>930</v>
      </c>
      <c r="F666" s="447" t="s">
        <v>929</v>
      </c>
      <c r="G666" s="376"/>
      <c r="H666" s="376"/>
      <c r="I666" s="417"/>
      <c r="J666" s="377"/>
      <c r="K666" s="378"/>
      <c r="L666" s="397"/>
      <c r="M666" s="397"/>
      <c r="N666" s="482">
        <v>0</v>
      </c>
      <c r="O666" s="482">
        <v>0</v>
      </c>
      <c r="P666" s="493">
        <v>0</v>
      </c>
      <c r="Q666" s="482">
        <v>0</v>
      </c>
      <c r="R666" s="482"/>
      <c r="S666" s="479"/>
      <c r="T666" s="199">
        <f t="shared" si="121"/>
        <v>0</v>
      </c>
      <c r="U666" s="61" t="str">
        <f t="shared" si="122"/>
        <v/>
      </c>
      <c r="V666" s="199">
        <f t="shared" si="126"/>
        <v>0</v>
      </c>
      <c r="W666" s="61" t="str">
        <f t="shared" si="123"/>
        <v/>
      </c>
      <c r="X666" s="199">
        <f t="shared" si="124"/>
        <v>0</v>
      </c>
      <c r="Y666" s="61" t="str">
        <f t="shared" si="125"/>
        <v/>
      </c>
      <c r="AA666" s="55"/>
      <c r="AB666" s="55"/>
      <c r="AC666" s="55"/>
      <c r="AD666" s="55"/>
      <c r="AE666" s="55"/>
      <c r="AF666" s="55"/>
      <c r="AG666" s="55"/>
      <c r="AH666" s="55"/>
      <c r="AI666" s="55"/>
      <c r="AJ666" s="55"/>
      <c r="AK666" s="55"/>
    </row>
    <row r="667" spans="1:37" ht="21">
      <c r="A667" s="440" t="s">
        <v>931</v>
      </c>
      <c r="B667" s="441" t="s">
        <v>916</v>
      </c>
      <c r="C667" s="442" t="s">
        <v>3015</v>
      </c>
      <c r="D667" s="442" t="s">
        <v>3009</v>
      </c>
      <c r="E667" s="379" t="s">
        <v>930</v>
      </c>
      <c r="F667" s="446" t="s">
        <v>929</v>
      </c>
      <c r="G667" s="376" t="s">
        <v>1118</v>
      </c>
      <c r="H667" s="376" t="s">
        <v>3143</v>
      </c>
      <c r="I667" s="417" t="s">
        <v>923</v>
      </c>
      <c r="J667" s="377" t="s">
        <v>2721</v>
      </c>
      <c r="K667" s="378" t="s">
        <v>2722</v>
      </c>
      <c r="L667" s="2" t="s">
        <v>924</v>
      </c>
      <c r="M667" s="397"/>
      <c r="N667" s="482">
        <v>0</v>
      </c>
      <c r="O667" s="482">
        <v>0</v>
      </c>
      <c r="P667" s="493">
        <v>0</v>
      </c>
      <c r="Q667" s="482">
        <v>0</v>
      </c>
      <c r="R667" s="482"/>
      <c r="S667" s="479"/>
      <c r="T667" s="199">
        <f t="shared" si="121"/>
        <v>0</v>
      </c>
      <c r="U667" s="61" t="str">
        <f t="shared" si="122"/>
        <v/>
      </c>
      <c r="V667" s="199">
        <f t="shared" si="126"/>
        <v>0</v>
      </c>
      <c r="W667" s="61" t="str">
        <f t="shared" si="123"/>
        <v/>
      </c>
      <c r="X667" s="199">
        <f t="shared" si="124"/>
        <v>0</v>
      </c>
      <c r="Y667" s="61" t="str">
        <f t="shared" si="125"/>
        <v/>
      </c>
      <c r="AA667" s="55"/>
      <c r="AB667" s="55"/>
      <c r="AC667" s="55"/>
      <c r="AD667" s="55"/>
      <c r="AE667" s="55"/>
      <c r="AF667" s="55"/>
      <c r="AG667" s="55"/>
      <c r="AH667" s="55"/>
      <c r="AI667" s="55"/>
      <c r="AJ667" s="55"/>
      <c r="AK667" s="55"/>
    </row>
    <row r="668" spans="1:37" ht="31.5">
      <c r="A668" s="440" t="s">
        <v>3147</v>
      </c>
      <c r="B668" s="441" t="s">
        <v>916</v>
      </c>
      <c r="C668" s="442" t="s">
        <v>3015</v>
      </c>
      <c r="D668" s="442" t="s">
        <v>3019</v>
      </c>
      <c r="E668" s="379" t="s">
        <v>3148</v>
      </c>
      <c r="F668" s="446" t="s">
        <v>3149</v>
      </c>
      <c r="G668" s="376" t="s">
        <v>1118</v>
      </c>
      <c r="H668" s="376" t="s">
        <v>3143</v>
      </c>
      <c r="I668" s="417" t="s">
        <v>923</v>
      </c>
      <c r="J668" s="377" t="s">
        <v>2721</v>
      </c>
      <c r="K668" s="378" t="s">
        <v>2722</v>
      </c>
      <c r="L668" s="2" t="s">
        <v>924</v>
      </c>
      <c r="M668" s="397"/>
      <c r="N668" s="482">
        <v>0</v>
      </c>
      <c r="O668" s="482">
        <v>0</v>
      </c>
      <c r="P668" s="493">
        <v>0</v>
      </c>
      <c r="Q668" s="482">
        <v>0</v>
      </c>
      <c r="R668" s="482"/>
      <c r="S668" s="479"/>
      <c r="T668" s="199">
        <f t="shared" ref="T668:T744" si="127">IF(N668="","",Q668-N668)</f>
        <v>0</v>
      </c>
      <c r="U668" s="61" t="str">
        <f t="shared" ref="U668:U744" si="128">IF(N668=0,"",T668/N668)</f>
        <v/>
      </c>
      <c r="V668" s="199">
        <f t="shared" si="126"/>
        <v>0</v>
      </c>
      <c r="W668" s="61" t="str">
        <f t="shared" ref="W668:W744" si="129">IF(O668=0,"",V668/O668)</f>
        <v/>
      </c>
      <c r="X668" s="199">
        <f t="shared" ref="X668:X744" si="130">IF(P668="","",Q668-P668)</f>
        <v>0</v>
      </c>
      <c r="Y668" s="61" t="str">
        <f t="shared" ref="Y668:Y744" si="131">IF(P668=0,"",X668/P668)</f>
        <v/>
      </c>
      <c r="AA668" s="55"/>
      <c r="AB668" s="55"/>
      <c r="AC668" s="55"/>
      <c r="AD668" s="55"/>
      <c r="AE668" s="55"/>
      <c r="AF668" s="55"/>
      <c r="AG668" s="55"/>
      <c r="AH668" s="55"/>
      <c r="AI668" s="55"/>
      <c r="AJ668" s="55"/>
      <c r="AK668" s="55"/>
    </row>
    <row r="669" spans="1:37" ht="21">
      <c r="A669" s="443" t="s">
        <v>932</v>
      </c>
      <c r="B669" s="444" t="s">
        <v>916</v>
      </c>
      <c r="C669" s="445" t="s">
        <v>3016</v>
      </c>
      <c r="D669" s="445" t="s">
        <v>3011</v>
      </c>
      <c r="E669" s="375" t="s">
        <v>934</v>
      </c>
      <c r="F669" s="447" t="s">
        <v>933</v>
      </c>
      <c r="G669" s="376"/>
      <c r="H669" s="376"/>
      <c r="I669" s="417"/>
      <c r="J669" s="377"/>
      <c r="K669" s="378"/>
      <c r="L669" s="397"/>
      <c r="M669" s="397"/>
      <c r="N669" s="482">
        <v>0</v>
      </c>
      <c r="O669" s="482">
        <v>0</v>
      </c>
      <c r="P669" s="493">
        <v>0</v>
      </c>
      <c r="Q669" s="482">
        <v>0</v>
      </c>
      <c r="R669" s="482"/>
      <c r="S669" s="479"/>
      <c r="T669" s="199">
        <f t="shared" si="127"/>
        <v>0</v>
      </c>
      <c r="U669" s="61" t="str">
        <f t="shared" si="128"/>
        <v/>
      </c>
      <c r="V669" s="199">
        <f t="shared" si="126"/>
        <v>0</v>
      </c>
      <c r="W669" s="61" t="str">
        <f t="shared" si="129"/>
        <v/>
      </c>
      <c r="X669" s="199">
        <f t="shared" si="130"/>
        <v>0</v>
      </c>
      <c r="Y669" s="61" t="str">
        <f t="shared" si="131"/>
        <v/>
      </c>
      <c r="AA669" s="55"/>
      <c r="AB669" s="55"/>
      <c r="AC669" s="55"/>
      <c r="AD669" s="55"/>
      <c r="AE669" s="55"/>
      <c r="AF669" s="55"/>
      <c r="AG669" s="55"/>
      <c r="AH669" s="55"/>
      <c r="AI669" s="55"/>
      <c r="AJ669" s="55"/>
      <c r="AK669" s="55"/>
    </row>
    <row r="670" spans="1:37" ht="21">
      <c r="A670" s="440" t="s">
        <v>935</v>
      </c>
      <c r="B670" s="441" t="s">
        <v>916</v>
      </c>
      <c r="C670" s="442" t="s">
        <v>3016</v>
      </c>
      <c r="D670" s="442" t="s">
        <v>3009</v>
      </c>
      <c r="E670" s="379" t="s">
        <v>934</v>
      </c>
      <c r="F670" s="446" t="s">
        <v>933</v>
      </c>
      <c r="G670" s="376" t="s">
        <v>1118</v>
      </c>
      <c r="H670" s="376" t="s">
        <v>3143</v>
      </c>
      <c r="I670" s="417" t="s">
        <v>923</v>
      </c>
      <c r="J670" s="377" t="s">
        <v>2721</v>
      </c>
      <c r="K670" s="378" t="s">
        <v>2722</v>
      </c>
      <c r="L670" s="2" t="s">
        <v>924</v>
      </c>
      <c r="M670" s="397"/>
      <c r="N670" s="482">
        <v>5051542.66</v>
      </c>
      <c r="O670" s="482">
        <v>5240000</v>
      </c>
      <c r="P670" s="493">
        <v>5100000</v>
      </c>
      <c r="Q670" s="482">
        <v>5600000</v>
      </c>
      <c r="R670" s="482"/>
      <c r="S670" s="479"/>
      <c r="T670" s="199">
        <f t="shared" si="127"/>
        <v>548457.33999999985</v>
      </c>
      <c r="U670" s="61">
        <f t="shared" si="128"/>
        <v>0.10857224751220844</v>
      </c>
      <c r="V670" s="199">
        <f t="shared" si="126"/>
        <v>360000</v>
      </c>
      <c r="W670" s="61">
        <f t="shared" si="129"/>
        <v>6.8702290076335881E-2</v>
      </c>
      <c r="X670" s="199">
        <f t="shared" si="130"/>
        <v>500000</v>
      </c>
      <c r="Y670" s="61">
        <f t="shared" si="131"/>
        <v>9.8039215686274508E-2</v>
      </c>
      <c r="AA670" s="55"/>
      <c r="AB670" s="55"/>
      <c r="AC670" s="55"/>
      <c r="AD670" s="55"/>
      <c r="AE670" s="55"/>
      <c r="AF670" s="55"/>
      <c r="AG670" s="55"/>
      <c r="AH670" s="55"/>
      <c r="AI670" s="55"/>
      <c r="AJ670" s="55"/>
      <c r="AK670" s="55"/>
    </row>
    <row r="671" spans="1:37" ht="21">
      <c r="A671" s="443" t="s">
        <v>936</v>
      </c>
      <c r="B671" s="444" t="s">
        <v>916</v>
      </c>
      <c r="C671" s="445" t="s">
        <v>3020</v>
      </c>
      <c r="D671" s="445" t="s">
        <v>3011</v>
      </c>
      <c r="E671" s="375" t="s">
        <v>4178</v>
      </c>
      <c r="F671" s="447" t="s">
        <v>937</v>
      </c>
      <c r="G671" s="376"/>
      <c r="H671" s="376"/>
      <c r="I671" s="417"/>
      <c r="J671" s="377"/>
      <c r="K671" s="378"/>
      <c r="L671" s="397"/>
      <c r="M671" s="397"/>
      <c r="N671" s="482">
        <v>0</v>
      </c>
      <c r="O671" s="482">
        <v>0</v>
      </c>
      <c r="P671" s="493">
        <v>0</v>
      </c>
      <c r="Q671" s="482">
        <v>0</v>
      </c>
      <c r="R671" s="482"/>
      <c r="S671" s="479"/>
      <c r="T671" s="199">
        <f t="shared" si="127"/>
        <v>0</v>
      </c>
      <c r="U671" s="61" t="str">
        <f t="shared" si="128"/>
        <v/>
      </c>
      <c r="V671" s="199">
        <f t="shared" si="126"/>
        <v>0</v>
      </c>
      <c r="W671" s="61" t="str">
        <f t="shared" si="129"/>
        <v/>
      </c>
      <c r="X671" s="199">
        <f t="shared" si="130"/>
        <v>0</v>
      </c>
      <c r="Y671" s="61" t="str">
        <f t="shared" si="131"/>
        <v/>
      </c>
      <c r="AA671" s="55"/>
      <c r="AB671" s="55"/>
      <c r="AC671" s="55"/>
      <c r="AD671" s="55"/>
      <c r="AE671" s="55"/>
      <c r="AF671" s="55"/>
      <c r="AG671" s="55"/>
      <c r="AH671" s="55"/>
      <c r="AI671" s="55"/>
      <c r="AJ671" s="55"/>
      <c r="AK671" s="55"/>
    </row>
    <row r="672" spans="1:37" ht="21">
      <c r="A672" s="440" t="s">
        <v>3150</v>
      </c>
      <c r="B672" s="441" t="s">
        <v>916</v>
      </c>
      <c r="C672" s="442" t="s">
        <v>3020</v>
      </c>
      <c r="D672" s="442" t="s">
        <v>2928</v>
      </c>
      <c r="E672" s="379" t="s">
        <v>3151</v>
      </c>
      <c r="F672" s="446" t="s">
        <v>3152</v>
      </c>
      <c r="G672" s="376" t="s">
        <v>1118</v>
      </c>
      <c r="H672" s="376" t="s">
        <v>3143</v>
      </c>
      <c r="I672" s="417" t="s">
        <v>923</v>
      </c>
      <c r="J672" s="377" t="s">
        <v>2721</v>
      </c>
      <c r="K672" s="378" t="s">
        <v>2722</v>
      </c>
      <c r="L672" s="2" t="s">
        <v>924</v>
      </c>
      <c r="M672" s="397"/>
      <c r="N672" s="482">
        <v>0</v>
      </c>
      <c r="O672" s="482">
        <v>0</v>
      </c>
      <c r="P672" s="493">
        <v>0</v>
      </c>
      <c r="Q672" s="482">
        <v>0</v>
      </c>
      <c r="R672" s="482"/>
      <c r="S672" s="479"/>
      <c r="T672" s="199">
        <f t="shared" si="127"/>
        <v>0</v>
      </c>
      <c r="U672" s="61" t="str">
        <f t="shared" si="128"/>
        <v/>
      </c>
      <c r="V672" s="199">
        <f t="shared" si="126"/>
        <v>0</v>
      </c>
      <c r="W672" s="61" t="str">
        <f t="shared" si="129"/>
        <v/>
      </c>
      <c r="X672" s="199">
        <f t="shared" si="130"/>
        <v>0</v>
      </c>
      <c r="Y672" s="61" t="str">
        <f t="shared" si="131"/>
        <v/>
      </c>
      <c r="AA672" s="55"/>
      <c r="AB672" s="55"/>
      <c r="AC672" s="55"/>
      <c r="AD672" s="55"/>
      <c r="AE672" s="55"/>
      <c r="AF672" s="55"/>
      <c r="AG672" s="55"/>
      <c r="AH672" s="55"/>
      <c r="AI672" s="55"/>
      <c r="AJ672" s="55"/>
      <c r="AK672" s="55"/>
    </row>
    <row r="673" spans="1:37" ht="21">
      <c r="A673" s="440" t="s">
        <v>938</v>
      </c>
      <c r="B673" s="441" t="s">
        <v>916</v>
      </c>
      <c r="C673" s="442" t="s">
        <v>3020</v>
      </c>
      <c r="D673" s="442" t="s">
        <v>3009</v>
      </c>
      <c r="E673" s="379" t="s">
        <v>3153</v>
      </c>
      <c r="F673" s="446" t="s">
        <v>3154</v>
      </c>
      <c r="G673" s="376" t="s">
        <v>1118</v>
      </c>
      <c r="H673" s="376" t="s">
        <v>3143</v>
      </c>
      <c r="I673" s="417" t="s">
        <v>923</v>
      </c>
      <c r="J673" s="377" t="s">
        <v>2721</v>
      </c>
      <c r="K673" s="378" t="s">
        <v>2722</v>
      </c>
      <c r="L673" s="2" t="s">
        <v>924</v>
      </c>
      <c r="M673" s="397"/>
      <c r="N673" s="482">
        <v>0</v>
      </c>
      <c r="O673" s="482">
        <v>0</v>
      </c>
      <c r="P673" s="493">
        <v>0</v>
      </c>
      <c r="Q673" s="482">
        <v>0</v>
      </c>
      <c r="R673" s="482"/>
      <c r="S673" s="479"/>
      <c r="T673" s="199">
        <f t="shared" si="127"/>
        <v>0</v>
      </c>
      <c r="U673" s="61" t="str">
        <f t="shared" si="128"/>
        <v/>
      </c>
      <c r="V673" s="199">
        <f t="shared" si="126"/>
        <v>0</v>
      </c>
      <c r="W673" s="61" t="str">
        <f t="shared" si="129"/>
        <v/>
      </c>
      <c r="X673" s="199">
        <f t="shared" si="130"/>
        <v>0</v>
      </c>
      <c r="Y673" s="61" t="str">
        <f t="shared" si="131"/>
        <v/>
      </c>
      <c r="AA673" s="55"/>
      <c r="AB673" s="55"/>
      <c r="AC673" s="55"/>
      <c r="AD673" s="55"/>
      <c r="AE673" s="55"/>
      <c r="AF673" s="55"/>
      <c r="AG673" s="55"/>
      <c r="AH673" s="55"/>
      <c r="AI673" s="55"/>
      <c r="AJ673" s="55"/>
      <c r="AK673" s="55"/>
    </row>
    <row r="674" spans="1:37" ht="31.5">
      <c r="A674" s="440" t="s">
        <v>3155</v>
      </c>
      <c r="B674" s="441" t="s">
        <v>916</v>
      </c>
      <c r="C674" s="442" t="s">
        <v>3020</v>
      </c>
      <c r="D674" s="442" t="s">
        <v>3019</v>
      </c>
      <c r="E674" s="379" t="s">
        <v>971</v>
      </c>
      <c r="F674" s="446" t="s">
        <v>970</v>
      </c>
      <c r="G674" s="376" t="s">
        <v>1118</v>
      </c>
      <c r="H674" s="376" t="s">
        <v>3143</v>
      </c>
      <c r="I674" s="417" t="s">
        <v>923</v>
      </c>
      <c r="J674" s="377" t="s">
        <v>2721</v>
      </c>
      <c r="K674" s="378" t="s">
        <v>2722</v>
      </c>
      <c r="L674" s="2" t="s">
        <v>924</v>
      </c>
      <c r="M674" s="397"/>
      <c r="N674" s="482">
        <v>6393467.2200000007</v>
      </c>
      <c r="O674" s="482">
        <v>5918000</v>
      </c>
      <c r="P674" s="493">
        <v>6393000</v>
      </c>
      <c r="Q674" s="482">
        <v>6393000</v>
      </c>
      <c r="R674" s="482"/>
      <c r="S674" s="479"/>
      <c r="T674" s="199">
        <f t="shared" si="127"/>
        <v>-467.22000000067055</v>
      </c>
      <c r="U674" s="61">
        <f t="shared" si="128"/>
        <v>-7.3077718853256358E-5</v>
      </c>
      <c r="V674" s="199">
        <f t="shared" si="126"/>
        <v>475000</v>
      </c>
      <c r="W674" s="61">
        <f t="shared" si="129"/>
        <v>8.0263602568435288E-2</v>
      </c>
      <c r="X674" s="199">
        <f t="shared" si="130"/>
        <v>0</v>
      </c>
      <c r="Y674" s="61">
        <f t="shared" si="131"/>
        <v>0</v>
      </c>
      <c r="AA674" s="55"/>
      <c r="AB674" s="55"/>
      <c r="AC674" s="55"/>
      <c r="AD674" s="55"/>
      <c r="AE674" s="55"/>
      <c r="AF674" s="55"/>
      <c r="AG674" s="55"/>
      <c r="AH674" s="55"/>
      <c r="AI674" s="55"/>
      <c r="AJ674" s="55"/>
      <c r="AK674" s="55"/>
    </row>
    <row r="675" spans="1:37" ht="21">
      <c r="A675" s="402" t="s">
        <v>939</v>
      </c>
      <c r="B675" s="403" t="s">
        <v>940</v>
      </c>
      <c r="C675" s="404" t="s">
        <v>3010</v>
      </c>
      <c r="D675" s="404" t="s">
        <v>3011</v>
      </c>
      <c r="E675" s="370" t="s">
        <v>942</v>
      </c>
      <c r="F675" s="370" t="s">
        <v>941</v>
      </c>
      <c r="G675" s="371"/>
      <c r="H675" s="371"/>
      <c r="I675" s="405"/>
      <c r="J675" s="372"/>
      <c r="K675" s="373"/>
      <c r="L675" s="406"/>
      <c r="M675" s="397"/>
      <c r="N675" s="483">
        <v>0</v>
      </c>
      <c r="O675" s="483">
        <v>0</v>
      </c>
      <c r="P675" s="494">
        <v>0</v>
      </c>
      <c r="Q675" s="483">
        <v>0</v>
      </c>
      <c r="R675" s="483"/>
      <c r="S675" s="478"/>
      <c r="T675" s="199">
        <f t="shared" si="127"/>
        <v>0</v>
      </c>
      <c r="U675" s="61" t="str">
        <f t="shared" si="128"/>
        <v/>
      </c>
      <c r="V675" s="199">
        <f t="shared" si="126"/>
        <v>0</v>
      </c>
      <c r="W675" s="61" t="str">
        <f t="shared" si="129"/>
        <v/>
      </c>
      <c r="X675" s="199">
        <f t="shared" si="130"/>
        <v>0</v>
      </c>
      <c r="Y675" s="61" t="str">
        <f t="shared" si="131"/>
        <v/>
      </c>
      <c r="AA675" s="55"/>
      <c r="AB675" s="55"/>
      <c r="AC675" s="55"/>
      <c r="AD675" s="55"/>
      <c r="AE675" s="55"/>
      <c r="AF675" s="55"/>
      <c r="AG675" s="55"/>
      <c r="AH675" s="55"/>
      <c r="AI675" s="55"/>
      <c r="AJ675" s="55"/>
      <c r="AK675" s="55"/>
    </row>
    <row r="676" spans="1:37" ht="21">
      <c r="A676" s="443" t="s">
        <v>943</v>
      </c>
      <c r="B676" s="444" t="s">
        <v>940</v>
      </c>
      <c r="C676" s="445" t="s">
        <v>3012</v>
      </c>
      <c r="D676" s="445" t="s">
        <v>3011</v>
      </c>
      <c r="E676" s="375" t="s">
        <v>945</v>
      </c>
      <c r="F676" s="447" t="s">
        <v>944</v>
      </c>
      <c r="G676" s="376"/>
      <c r="H676" s="376"/>
      <c r="I676" s="417"/>
      <c r="J676" s="377"/>
      <c r="K676" s="378"/>
      <c r="L676" s="397"/>
      <c r="M676" s="397"/>
      <c r="N676" s="482">
        <v>0</v>
      </c>
      <c r="O676" s="482">
        <v>0</v>
      </c>
      <c r="P676" s="493">
        <v>0</v>
      </c>
      <c r="Q676" s="482">
        <v>0</v>
      </c>
      <c r="R676" s="482"/>
      <c r="S676" s="479"/>
      <c r="T676" s="199">
        <f t="shared" si="127"/>
        <v>0</v>
      </c>
      <c r="U676" s="61" t="str">
        <f t="shared" si="128"/>
        <v/>
      </c>
      <c r="V676" s="199">
        <f t="shared" si="126"/>
        <v>0</v>
      </c>
      <c r="W676" s="61" t="str">
        <f t="shared" si="129"/>
        <v/>
      </c>
      <c r="X676" s="199">
        <f t="shared" si="130"/>
        <v>0</v>
      </c>
      <c r="Y676" s="61" t="str">
        <f t="shared" si="131"/>
        <v/>
      </c>
      <c r="AA676" s="55"/>
      <c r="AB676" s="55"/>
      <c r="AC676" s="55"/>
      <c r="AD676" s="55"/>
      <c r="AE676" s="55"/>
      <c r="AF676" s="55"/>
      <c r="AG676" s="55"/>
      <c r="AH676" s="55"/>
      <c r="AI676" s="55"/>
      <c r="AJ676" s="55"/>
      <c r="AK676" s="55"/>
    </row>
    <row r="677" spans="1:37" ht="21">
      <c r="A677" s="440" t="s">
        <v>946</v>
      </c>
      <c r="B677" s="441" t="s">
        <v>940</v>
      </c>
      <c r="C677" s="442" t="s">
        <v>3012</v>
      </c>
      <c r="D677" s="442" t="s">
        <v>3009</v>
      </c>
      <c r="E677" s="379" t="s">
        <v>945</v>
      </c>
      <c r="F677" s="446" t="s">
        <v>944</v>
      </c>
      <c r="G677" s="376" t="s">
        <v>1124</v>
      </c>
      <c r="H677" s="357" t="s">
        <v>4787</v>
      </c>
      <c r="I677" s="417" t="s">
        <v>947</v>
      </c>
      <c r="J677" s="377" t="s">
        <v>2723</v>
      </c>
      <c r="K677" s="378" t="s">
        <v>2724</v>
      </c>
      <c r="L677" s="2" t="s">
        <v>924</v>
      </c>
      <c r="M677" s="397"/>
      <c r="N677" s="482">
        <v>0</v>
      </c>
      <c r="O677" s="482">
        <v>0</v>
      </c>
      <c r="P677" s="493">
        <v>0</v>
      </c>
      <c r="Q677" s="482">
        <v>0</v>
      </c>
      <c r="R677" s="482"/>
      <c r="S677" s="479"/>
      <c r="T677" s="199">
        <f t="shared" si="127"/>
        <v>0</v>
      </c>
      <c r="U677" s="61" t="str">
        <f t="shared" si="128"/>
        <v/>
      </c>
      <c r="V677" s="199">
        <f t="shared" si="126"/>
        <v>0</v>
      </c>
      <c r="W677" s="61" t="str">
        <f t="shared" si="129"/>
        <v/>
      </c>
      <c r="X677" s="199">
        <f t="shared" si="130"/>
        <v>0</v>
      </c>
      <c r="Y677" s="61" t="str">
        <f t="shared" si="131"/>
        <v/>
      </c>
      <c r="AA677" s="55"/>
      <c r="AB677" s="55"/>
      <c r="AC677" s="55"/>
      <c r="AD677" s="55"/>
      <c r="AE677" s="55"/>
      <c r="AF677" s="55"/>
      <c r="AG677" s="55"/>
      <c r="AH677" s="55"/>
      <c r="AI677" s="55"/>
      <c r="AJ677" s="55"/>
      <c r="AK677" s="55"/>
    </row>
    <row r="678" spans="1:37" ht="21">
      <c r="A678" s="443" t="s">
        <v>949</v>
      </c>
      <c r="B678" s="444" t="s">
        <v>940</v>
      </c>
      <c r="C678" s="445" t="s">
        <v>3013</v>
      </c>
      <c r="D678" s="445" t="s">
        <v>3011</v>
      </c>
      <c r="E678" s="375" t="s">
        <v>951</v>
      </c>
      <c r="F678" s="447" t="s">
        <v>950</v>
      </c>
      <c r="G678" s="376"/>
      <c r="H678" s="376"/>
      <c r="I678" s="417"/>
      <c r="J678" s="377"/>
      <c r="K678" s="378"/>
      <c r="L678" s="397"/>
      <c r="M678" s="397"/>
      <c r="N678" s="482">
        <v>0</v>
      </c>
      <c r="O678" s="482">
        <v>0</v>
      </c>
      <c r="P678" s="493">
        <v>0</v>
      </c>
      <c r="Q678" s="482">
        <v>0</v>
      </c>
      <c r="R678" s="482"/>
      <c r="S678" s="479"/>
      <c r="T678" s="199">
        <f t="shared" si="127"/>
        <v>0</v>
      </c>
      <c r="U678" s="61" t="str">
        <f t="shared" si="128"/>
        <v/>
      </c>
      <c r="V678" s="199">
        <f t="shared" si="126"/>
        <v>0</v>
      </c>
      <c r="W678" s="61" t="str">
        <f t="shared" si="129"/>
        <v/>
      </c>
      <c r="X678" s="199">
        <f t="shared" si="130"/>
        <v>0</v>
      </c>
      <c r="Y678" s="61" t="str">
        <f t="shared" si="131"/>
        <v/>
      </c>
      <c r="AA678" s="55"/>
      <c r="AB678" s="55"/>
      <c r="AC678" s="55"/>
      <c r="AD678" s="55"/>
      <c r="AE678" s="55"/>
      <c r="AF678" s="55"/>
      <c r="AG678" s="55"/>
      <c r="AH678" s="55"/>
      <c r="AI678" s="55"/>
      <c r="AJ678" s="55"/>
      <c r="AK678" s="55"/>
    </row>
    <row r="679" spans="1:37" ht="21">
      <c r="A679" s="440" t="s">
        <v>952</v>
      </c>
      <c r="B679" s="441" t="s">
        <v>940</v>
      </c>
      <c r="C679" s="442" t="s">
        <v>3013</v>
      </c>
      <c r="D679" s="442" t="s">
        <v>3009</v>
      </c>
      <c r="E679" s="379" t="s">
        <v>951</v>
      </c>
      <c r="F679" s="446" t="s">
        <v>950</v>
      </c>
      <c r="G679" s="376" t="s">
        <v>1125</v>
      </c>
      <c r="H679" s="357" t="s">
        <v>4788</v>
      </c>
      <c r="I679" s="417" t="s">
        <v>953</v>
      </c>
      <c r="J679" s="377" t="s">
        <v>2725</v>
      </c>
      <c r="K679" s="378" t="s">
        <v>953</v>
      </c>
      <c r="L679" s="2" t="s">
        <v>924</v>
      </c>
      <c r="M679" s="397"/>
      <c r="N679" s="482">
        <v>0</v>
      </c>
      <c r="O679" s="482">
        <v>0</v>
      </c>
      <c r="P679" s="493">
        <v>0</v>
      </c>
      <c r="Q679" s="482">
        <v>0</v>
      </c>
      <c r="R679" s="482"/>
      <c r="S679" s="479"/>
      <c r="T679" s="199">
        <f t="shared" si="127"/>
        <v>0</v>
      </c>
      <c r="U679" s="61" t="str">
        <f t="shared" si="128"/>
        <v/>
      </c>
      <c r="V679" s="199">
        <f t="shared" si="126"/>
        <v>0</v>
      </c>
      <c r="W679" s="61" t="str">
        <f t="shared" si="129"/>
        <v/>
      </c>
      <c r="X679" s="199">
        <f t="shared" si="130"/>
        <v>0</v>
      </c>
      <c r="Y679" s="61" t="str">
        <f t="shared" si="131"/>
        <v/>
      </c>
      <c r="AA679" s="55"/>
      <c r="AB679" s="55"/>
      <c r="AC679" s="55"/>
      <c r="AD679" s="55"/>
      <c r="AE679" s="55"/>
      <c r="AF679" s="55"/>
      <c r="AG679" s="55"/>
      <c r="AH679" s="55"/>
      <c r="AI679" s="55"/>
      <c r="AJ679" s="55"/>
      <c r="AK679" s="55"/>
    </row>
    <row r="680" spans="1:37" ht="21">
      <c r="A680" s="443" t="s">
        <v>954</v>
      </c>
      <c r="B680" s="444" t="s">
        <v>940</v>
      </c>
      <c r="C680" s="445" t="s">
        <v>3015</v>
      </c>
      <c r="D680" s="445" t="s">
        <v>3011</v>
      </c>
      <c r="E680" s="375" t="s">
        <v>956</v>
      </c>
      <c r="F680" s="447" t="s">
        <v>955</v>
      </c>
      <c r="G680" s="376"/>
      <c r="H680" s="376"/>
      <c r="I680" s="417"/>
      <c r="J680" s="377"/>
      <c r="K680" s="378"/>
      <c r="L680" s="397"/>
      <c r="M680" s="397"/>
      <c r="N680" s="482">
        <v>0</v>
      </c>
      <c r="O680" s="482">
        <v>0</v>
      </c>
      <c r="P680" s="493">
        <v>0</v>
      </c>
      <c r="Q680" s="482">
        <v>0</v>
      </c>
      <c r="R680" s="482"/>
      <c r="S680" s="479"/>
      <c r="T680" s="199">
        <f t="shared" si="127"/>
        <v>0</v>
      </c>
      <c r="U680" s="61" t="str">
        <f t="shared" si="128"/>
        <v/>
      </c>
      <c r="V680" s="199">
        <f t="shared" si="126"/>
        <v>0</v>
      </c>
      <c r="W680" s="61" t="str">
        <f t="shared" si="129"/>
        <v/>
      </c>
      <c r="X680" s="199">
        <f t="shared" si="130"/>
        <v>0</v>
      </c>
      <c r="Y680" s="61" t="str">
        <f t="shared" si="131"/>
        <v/>
      </c>
      <c r="AA680" s="55"/>
      <c r="AB680" s="55"/>
      <c r="AC680" s="55"/>
      <c r="AD680" s="55"/>
      <c r="AE680" s="55"/>
      <c r="AF680" s="55"/>
      <c r="AG680" s="55"/>
      <c r="AH680" s="55"/>
      <c r="AI680" s="55"/>
      <c r="AJ680" s="55"/>
      <c r="AK680" s="55"/>
    </row>
    <row r="681" spans="1:37" ht="21">
      <c r="A681" s="440" t="s">
        <v>957</v>
      </c>
      <c r="B681" s="441" t="s">
        <v>940</v>
      </c>
      <c r="C681" s="442" t="s">
        <v>3015</v>
      </c>
      <c r="D681" s="442" t="s">
        <v>3009</v>
      </c>
      <c r="E681" s="379" t="s">
        <v>956</v>
      </c>
      <c r="F681" s="446" t="s">
        <v>955</v>
      </c>
      <c r="G681" s="376" t="s">
        <v>1125</v>
      </c>
      <c r="H681" s="357" t="s">
        <v>4788</v>
      </c>
      <c r="I681" s="417" t="s">
        <v>953</v>
      </c>
      <c r="J681" s="377" t="s">
        <v>2725</v>
      </c>
      <c r="K681" s="378" t="s">
        <v>953</v>
      </c>
      <c r="L681" s="2" t="s">
        <v>924</v>
      </c>
      <c r="M681" s="397"/>
      <c r="N681" s="482">
        <v>10516675.199999999</v>
      </c>
      <c r="O681" s="482">
        <v>11316000</v>
      </c>
      <c r="P681" s="493">
        <v>10700000</v>
      </c>
      <c r="Q681" s="482">
        <v>11200000</v>
      </c>
      <c r="R681" s="482"/>
      <c r="S681" s="479"/>
      <c r="T681" s="199">
        <f t="shared" si="127"/>
        <v>683324.80000000075</v>
      </c>
      <c r="U681" s="61">
        <f t="shared" si="128"/>
        <v>6.4975364077042214E-2</v>
      </c>
      <c r="V681" s="199">
        <f t="shared" si="126"/>
        <v>-116000</v>
      </c>
      <c r="W681" s="61">
        <f t="shared" si="129"/>
        <v>-1.0250972074938141E-2</v>
      </c>
      <c r="X681" s="199">
        <f t="shared" si="130"/>
        <v>500000</v>
      </c>
      <c r="Y681" s="61">
        <f t="shared" si="131"/>
        <v>4.6728971962616821E-2</v>
      </c>
      <c r="AA681" s="55"/>
      <c r="AB681" s="55"/>
      <c r="AC681" s="55"/>
      <c r="AD681" s="55"/>
      <c r="AE681" s="55"/>
      <c r="AF681" s="55"/>
      <c r="AG681" s="55"/>
      <c r="AH681" s="55"/>
      <c r="AI681" s="55"/>
      <c r="AJ681" s="55"/>
      <c r="AK681" s="55"/>
    </row>
    <row r="682" spans="1:37" ht="21">
      <c r="A682" s="443" t="s">
        <v>958</v>
      </c>
      <c r="B682" s="444" t="s">
        <v>940</v>
      </c>
      <c r="C682" s="445" t="s">
        <v>3016</v>
      </c>
      <c r="D682" s="445" t="s">
        <v>3011</v>
      </c>
      <c r="E682" s="375" t="s">
        <v>960</v>
      </c>
      <c r="F682" s="447" t="s">
        <v>959</v>
      </c>
      <c r="G682" s="376"/>
      <c r="H682" s="376"/>
      <c r="I682" s="417"/>
      <c r="J682" s="377"/>
      <c r="K682" s="378"/>
      <c r="L682" s="397"/>
      <c r="M682" s="397"/>
      <c r="N682" s="482">
        <v>0</v>
      </c>
      <c r="O682" s="482">
        <v>0</v>
      </c>
      <c r="P682" s="493">
        <v>0</v>
      </c>
      <c r="Q682" s="482">
        <v>0</v>
      </c>
      <c r="R682" s="482"/>
      <c r="S682" s="479"/>
      <c r="T682" s="199">
        <f t="shared" si="127"/>
        <v>0</v>
      </c>
      <c r="U682" s="61" t="str">
        <f t="shared" si="128"/>
        <v/>
      </c>
      <c r="V682" s="199">
        <f t="shared" si="126"/>
        <v>0</v>
      </c>
      <c r="W682" s="61" t="str">
        <f t="shared" si="129"/>
        <v/>
      </c>
      <c r="X682" s="199">
        <f t="shared" si="130"/>
        <v>0</v>
      </c>
      <c r="Y682" s="61" t="str">
        <f t="shared" si="131"/>
        <v/>
      </c>
      <c r="AA682" s="55"/>
      <c r="AB682" s="55"/>
      <c r="AC682" s="55"/>
      <c r="AD682" s="55"/>
      <c r="AE682" s="55"/>
      <c r="AF682" s="55"/>
      <c r="AG682" s="55"/>
      <c r="AH682" s="55"/>
      <c r="AI682" s="55"/>
      <c r="AJ682" s="55"/>
      <c r="AK682" s="55"/>
    </row>
    <row r="683" spans="1:37" ht="21">
      <c r="A683" s="440" t="s">
        <v>961</v>
      </c>
      <c r="B683" s="441" t="s">
        <v>940</v>
      </c>
      <c r="C683" s="442" t="s">
        <v>3016</v>
      </c>
      <c r="D683" s="442" t="s">
        <v>3009</v>
      </c>
      <c r="E683" s="379" t="s">
        <v>960</v>
      </c>
      <c r="F683" s="446" t="s">
        <v>959</v>
      </c>
      <c r="G683" s="376" t="s">
        <v>1125</v>
      </c>
      <c r="H683" s="357" t="s">
        <v>4788</v>
      </c>
      <c r="I683" s="417" t="s">
        <v>953</v>
      </c>
      <c r="J683" s="377" t="s">
        <v>2725</v>
      </c>
      <c r="K683" s="378" t="s">
        <v>953</v>
      </c>
      <c r="L683" s="2" t="s">
        <v>924</v>
      </c>
      <c r="M683" s="397"/>
      <c r="N683" s="482">
        <v>1948330.29</v>
      </c>
      <c r="O683" s="482">
        <v>2076000</v>
      </c>
      <c r="P683" s="493">
        <v>1948000</v>
      </c>
      <c r="Q683" s="482">
        <v>1948000</v>
      </c>
      <c r="R683" s="482"/>
      <c r="S683" s="479"/>
      <c r="T683" s="199">
        <f t="shared" si="127"/>
        <v>-330.29000000003725</v>
      </c>
      <c r="U683" s="61">
        <f t="shared" si="128"/>
        <v>-1.6952464461250934E-4</v>
      </c>
      <c r="V683" s="199">
        <f t="shared" si="126"/>
        <v>-128000</v>
      </c>
      <c r="W683" s="61">
        <f t="shared" si="129"/>
        <v>-6.1657032755298651E-2</v>
      </c>
      <c r="X683" s="199">
        <f t="shared" si="130"/>
        <v>0</v>
      </c>
      <c r="Y683" s="61">
        <f t="shared" si="131"/>
        <v>0</v>
      </c>
      <c r="AA683" s="55"/>
      <c r="AB683" s="55"/>
      <c r="AC683" s="55"/>
      <c r="AD683" s="55"/>
      <c r="AE683" s="55"/>
      <c r="AF683" s="55"/>
      <c r="AG683" s="55"/>
      <c r="AH683" s="55"/>
      <c r="AI683" s="55"/>
      <c r="AJ683" s="55"/>
      <c r="AK683" s="55"/>
    </row>
    <row r="684" spans="1:37" ht="21">
      <c r="A684" s="443" t="s">
        <v>962</v>
      </c>
      <c r="B684" s="444" t="s">
        <v>940</v>
      </c>
      <c r="C684" s="445" t="s">
        <v>3017</v>
      </c>
      <c r="D684" s="445" t="s">
        <v>3011</v>
      </c>
      <c r="E684" s="375" t="s">
        <v>964</v>
      </c>
      <c r="F684" s="447" t="s">
        <v>963</v>
      </c>
      <c r="G684" s="376"/>
      <c r="H684" s="376"/>
      <c r="I684" s="417"/>
      <c r="J684" s="377"/>
      <c r="K684" s="378"/>
      <c r="L684" s="397"/>
      <c r="M684" s="397"/>
      <c r="N684" s="482">
        <v>0</v>
      </c>
      <c r="O684" s="482">
        <v>0</v>
      </c>
      <c r="P684" s="493">
        <v>0</v>
      </c>
      <c r="Q684" s="482">
        <v>0</v>
      </c>
      <c r="R684" s="482"/>
      <c r="S684" s="479"/>
      <c r="T684" s="199">
        <f t="shared" si="127"/>
        <v>0</v>
      </c>
      <c r="U684" s="61" t="str">
        <f t="shared" si="128"/>
        <v/>
      </c>
      <c r="V684" s="199">
        <f t="shared" si="126"/>
        <v>0</v>
      </c>
      <c r="W684" s="61" t="str">
        <f t="shared" si="129"/>
        <v/>
      </c>
      <c r="X684" s="199">
        <f t="shared" si="130"/>
        <v>0</v>
      </c>
      <c r="Y684" s="61" t="str">
        <f t="shared" si="131"/>
        <v/>
      </c>
      <c r="AA684" s="55"/>
      <c r="AB684" s="55"/>
      <c r="AC684" s="55"/>
      <c r="AD684" s="55"/>
      <c r="AE684" s="55"/>
      <c r="AF684" s="55"/>
      <c r="AG684" s="55"/>
      <c r="AH684" s="55"/>
      <c r="AI684" s="55"/>
      <c r="AJ684" s="55"/>
      <c r="AK684" s="55"/>
    </row>
    <row r="685" spans="1:37" ht="21">
      <c r="A685" s="440" t="s">
        <v>965</v>
      </c>
      <c r="B685" s="441" t="s">
        <v>940</v>
      </c>
      <c r="C685" s="442" t="s">
        <v>3017</v>
      </c>
      <c r="D685" s="442" t="s">
        <v>3009</v>
      </c>
      <c r="E685" s="379" t="s">
        <v>964</v>
      </c>
      <c r="F685" s="446" t="s">
        <v>963</v>
      </c>
      <c r="G685" s="376" t="s">
        <v>1125</v>
      </c>
      <c r="H685" s="357" t="s">
        <v>4788</v>
      </c>
      <c r="I685" s="417" t="s">
        <v>953</v>
      </c>
      <c r="J685" s="377" t="s">
        <v>2725</v>
      </c>
      <c r="K685" s="378" t="s">
        <v>953</v>
      </c>
      <c r="L685" s="2" t="s">
        <v>924</v>
      </c>
      <c r="M685" s="397"/>
      <c r="N685" s="482">
        <v>455918.79</v>
      </c>
      <c r="O685" s="482">
        <v>447000</v>
      </c>
      <c r="P685" s="493">
        <v>456000</v>
      </c>
      <c r="Q685" s="482">
        <v>456000</v>
      </c>
      <c r="R685" s="482"/>
      <c r="S685" s="479"/>
      <c r="T685" s="199">
        <f t="shared" si="127"/>
        <v>81.210000000020955</v>
      </c>
      <c r="U685" s="61">
        <f t="shared" si="128"/>
        <v>1.7812382771067837E-4</v>
      </c>
      <c r="V685" s="199">
        <f t="shared" si="126"/>
        <v>9000</v>
      </c>
      <c r="W685" s="61">
        <f t="shared" si="129"/>
        <v>2.0134228187919462E-2</v>
      </c>
      <c r="X685" s="199">
        <f t="shared" si="130"/>
        <v>0</v>
      </c>
      <c r="Y685" s="61">
        <f t="shared" si="131"/>
        <v>0</v>
      </c>
      <c r="AA685" s="55"/>
      <c r="AB685" s="55"/>
      <c r="AC685" s="55"/>
      <c r="AD685" s="55"/>
      <c r="AE685" s="55"/>
      <c r="AF685" s="55"/>
      <c r="AG685" s="55"/>
      <c r="AH685" s="55"/>
      <c r="AI685" s="55"/>
      <c r="AJ685" s="55"/>
      <c r="AK685" s="55"/>
    </row>
    <row r="686" spans="1:37" ht="21">
      <c r="A686" s="443" t="s">
        <v>966</v>
      </c>
      <c r="B686" s="444" t="s">
        <v>940</v>
      </c>
      <c r="C686" s="445" t="s">
        <v>2008</v>
      </c>
      <c r="D686" s="445" t="s">
        <v>3011</v>
      </c>
      <c r="E686" s="375" t="s">
        <v>968</v>
      </c>
      <c r="F686" s="447" t="s">
        <v>967</v>
      </c>
      <c r="G686" s="376"/>
      <c r="H686" s="376"/>
      <c r="I686" s="417"/>
      <c r="J686" s="377"/>
      <c r="K686" s="378"/>
      <c r="L686" s="397"/>
      <c r="M686" s="397"/>
      <c r="N686" s="482">
        <v>0</v>
      </c>
      <c r="O686" s="482">
        <v>0</v>
      </c>
      <c r="P686" s="493">
        <v>0</v>
      </c>
      <c r="Q686" s="482">
        <v>0</v>
      </c>
      <c r="R686" s="482"/>
      <c r="S686" s="479"/>
      <c r="T686" s="199">
        <f t="shared" si="127"/>
        <v>0</v>
      </c>
      <c r="U686" s="61" t="str">
        <f t="shared" si="128"/>
        <v/>
      </c>
      <c r="V686" s="199">
        <f t="shared" si="126"/>
        <v>0</v>
      </c>
      <c r="W686" s="61" t="str">
        <f t="shared" si="129"/>
        <v/>
      </c>
      <c r="X686" s="199">
        <f t="shared" si="130"/>
        <v>0</v>
      </c>
      <c r="Y686" s="61" t="str">
        <f t="shared" si="131"/>
        <v/>
      </c>
      <c r="AA686" s="55"/>
      <c r="AB686" s="55"/>
      <c r="AC686" s="55"/>
      <c r="AD686" s="55"/>
      <c r="AE686" s="55"/>
      <c r="AF686" s="55"/>
      <c r="AG686" s="55"/>
      <c r="AH686" s="55"/>
      <c r="AI686" s="55"/>
      <c r="AJ686" s="55"/>
      <c r="AK686" s="55"/>
    </row>
    <row r="687" spans="1:37" ht="21">
      <c r="A687" s="440" t="s">
        <v>969</v>
      </c>
      <c r="B687" s="441" t="s">
        <v>940</v>
      </c>
      <c r="C687" s="442" t="s">
        <v>2008</v>
      </c>
      <c r="D687" s="442" t="s">
        <v>3009</v>
      </c>
      <c r="E687" s="379" t="s">
        <v>968</v>
      </c>
      <c r="F687" s="446" t="s">
        <v>967</v>
      </c>
      <c r="G687" s="376" t="s">
        <v>1125</v>
      </c>
      <c r="H687" s="357" t="s">
        <v>4788</v>
      </c>
      <c r="I687" s="417" t="s">
        <v>953</v>
      </c>
      <c r="J687" s="377" t="s">
        <v>2725</v>
      </c>
      <c r="K687" s="378" t="s">
        <v>953</v>
      </c>
      <c r="L687" s="2" t="s">
        <v>924</v>
      </c>
      <c r="M687" s="397"/>
      <c r="N687" s="482">
        <v>2823884.42</v>
      </c>
      <c r="O687" s="482">
        <v>2730000</v>
      </c>
      <c r="P687" s="493">
        <v>2824000</v>
      </c>
      <c r="Q687" s="482">
        <v>2824000</v>
      </c>
      <c r="R687" s="482"/>
      <c r="S687" s="479"/>
      <c r="T687" s="199">
        <f t="shared" si="127"/>
        <v>115.58000000007451</v>
      </c>
      <c r="U687" s="61">
        <f t="shared" si="128"/>
        <v>4.0929437189952169E-5</v>
      </c>
      <c r="V687" s="199">
        <f t="shared" si="126"/>
        <v>94000</v>
      </c>
      <c r="W687" s="61">
        <f t="shared" si="129"/>
        <v>3.4432234432234435E-2</v>
      </c>
      <c r="X687" s="199">
        <f t="shared" si="130"/>
        <v>0</v>
      </c>
      <c r="Y687" s="61">
        <f t="shared" si="131"/>
        <v>0</v>
      </c>
      <c r="AA687" s="55"/>
      <c r="AB687" s="55"/>
      <c r="AC687" s="55"/>
      <c r="AD687" s="55"/>
      <c r="AE687" s="55"/>
      <c r="AF687" s="55"/>
      <c r="AG687" s="55"/>
      <c r="AH687" s="55"/>
      <c r="AI687" s="55"/>
      <c r="AJ687" s="55"/>
      <c r="AK687" s="55"/>
    </row>
    <row r="688" spans="1:37" ht="21">
      <c r="A688" s="402" t="s">
        <v>972</v>
      </c>
      <c r="B688" s="403" t="s">
        <v>973</v>
      </c>
      <c r="C688" s="404" t="s">
        <v>3010</v>
      </c>
      <c r="D688" s="404" t="s">
        <v>3011</v>
      </c>
      <c r="E688" s="370" t="s">
        <v>975</v>
      </c>
      <c r="F688" s="370" t="s">
        <v>974</v>
      </c>
      <c r="G688" s="371"/>
      <c r="H688" s="371"/>
      <c r="I688" s="405"/>
      <c r="J688" s="372"/>
      <c r="K688" s="373"/>
      <c r="L688" s="406"/>
      <c r="M688" s="397"/>
      <c r="N688" s="483">
        <v>0</v>
      </c>
      <c r="O688" s="483">
        <v>0</v>
      </c>
      <c r="P688" s="494">
        <v>0</v>
      </c>
      <c r="Q688" s="483">
        <v>0</v>
      </c>
      <c r="R688" s="483"/>
      <c r="S688" s="478"/>
      <c r="T688" s="199">
        <f t="shared" si="127"/>
        <v>0</v>
      </c>
      <c r="U688" s="61" t="str">
        <f t="shared" si="128"/>
        <v/>
      </c>
      <c r="V688" s="199">
        <f t="shared" si="126"/>
        <v>0</v>
      </c>
      <c r="W688" s="61" t="str">
        <f t="shared" si="129"/>
        <v/>
      </c>
      <c r="X688" s="199">
        <f t="shared" si="130"/>
        <v>0</v>
      </c>
      <c r="Y688" s="61" t="str">
        <f t="shared" si="131"/>
        <v/>
      </c>
      <c r="AA688" s="55"/>
      <c r="AB688" s="55"/>
      <c r="AC688" s="55"/>
      <c r="AD688" s="55"/>
      <c r="AE688" s="55"/>
      <c r="AF688" s="55"/>
      <c r="AG688" s="55"/>
      <c r="AH688" s="55"/>
      <c r="AI688" s="55"/>
      <c r="AJ688" s="55"/>
      <c r="AK688" s="55"/>
    </row>
    <row r="689" spans="1:37" ht="21">
      <c r="A689" s="443" t="s">
        <v>976</v>
      </c>
      <c r="B689" s="444" t="s">
        <v>973</v>
      </c>
      <c r="C689" s="445" t="s">
        <v>3012</v>
      </c>
      <c r="D689" s="445" t="s">
        <v>3011</v>
      </c>
      <c r="E689" s="381" t="s">
        <v>978</v>
      </c>
      <c r="F689" s="447" t="s">
        <v>977</v>
      </c>
      <c r="G689" s="376"/>
      <c r="H689" s="376"/>
      <c r="I689" s="417"/>
      <c r="J689" s="377"/>
      <c r="K689" s="378"/>
      <c r="L689" s="397"/>
      <c r="M689" s="397"/>
      <c r="N689" s="482">
        <v>0</v>
      </c>
      <c r="O689" s="482">
        <v>0</v>
      </c>
      <c r="P689" s="493">
        <v>0</v>
      </c>
      <c r="Q689" s="482">
        <v>0</v>
      </c>
      <c r="R689" s="482"/>
      <c r="S689" s="479"/>
      <c r="T689" s="199">
        <f t="shared" si="127"/>
        <v>0</v>
      </c>
      <c r="U689" s="61" t="str">
        <f t="shared" si="128"/>
        <v/>
      </c>
      <c r="V689" s="199">
        <f t="shared" si="126"/>
        <v>0</v>
      </c>
      <c r="W689" s="61" t="str">
        <f t="shared" si="129"/>
        <v/>
      </c>
      <c r="X689" s="199">
        <f t="shared" si="130"/>
        <v>0</v>
      </c>
      <c r="Y689" s="61" t="str">
        <f t="shared" si="131"/>
        <v/>
      </c>
      <c r="AA689" s="55"/>
      <c r="AB689" s="55"/>
      <c r="AC689" s="55"/>
      <c r="AD689" s="55"/>
      <c r="AE689" s="55"/>
      <c r="AF689" s="55"/>
      <c r="AG689" s="55"/>
      <c r="AH689" s="55"/>
      <c r="AI689" s="55"/>
      <c r="AJ689" s="55"/>
      <c r="AK689" s="55"/>
    </row>
    <row r="690" spans="1:37" ht="21">
      <c r="A690" s="440" t="s">
        <v>979</v>
      </c>
      <c r="B690" s="441" t="s">
        <v>973</v>
      </c>
      <c r="C690" s="442" t="s">
        <v>3012</v>
      </c>
      <c r="D690" s="442" t="s">
        <v>3009</v>
      </c>
      <c r="E690" s="382" t="s">
        <v>978</v>
      </c>
      <c r="F690" s="446" t="s">
        <v>977</v>
      </c>
      <c r="G690" s="376" t="s">
        <v>116</v>
      </c>
      <c r="H690" s="357" t="s">
        <v>4789</v>
      </c>
      <c r="I690" s="417" t="s">
        <v>3157</v>
      </c>
      <c r="J690" s="377" t="s">
        <v>990</v>
      </c>
      <c r="K690" s="378" t="s">
        <v>2726</v>
      </c>
      <c r="L690" s="2" t="s">
        <v>191</v>
      </c>
      <c r="M690" s="397"/>
      <c r="N690" s="482">
        <v>0</v>
      </c>
      <c r="O690" s="482">
        <v>0</v>
      </c>
      <c r="P690" s="493">
        <v>0</v>
      </c>
      <c r="Q690" s="482">
        <v>0</v>
      </c>
      <c r="R690" s="482"/>
      <c r="S690" s="479"/>
      <c r="T690" s="199">
        <f t="shared" si="127"/>
        <v>0</v>
      </c>
      <c r="U690" s="61" t="str">
        <f t="shared" si="128"/>
        <v/>
      </c>
      <c r="V690" s="199">
        <f t="shared" si="126"/>
        <v>0</v>
      </c>
      <c r="W690" s="61" t="str">
        <f t="shared" si="129"/>
        <v/>
      </c>
      <c r="X690" s="199">
        <f t="shared" si="130"/>
        <v>0</v>
      </c>
      <c r="Y690" s="61" t="str">
        <f t="shared" si="131"/>
        <v/>
      </c>
      <c r="AA690" s="55"/>
      <c r="AB690" s="55"/>
      <c r="AC690" s="55"/>
      <c r="AD690" s="55"/>
      <c r="AE690" s="55"/>
      <c r="AF690" s="55"/>
      <c r="AG690" s="55"/>
      <c r="AH690" s="55"/>
      <c r="AI690" s="55"/>
      <c r="AJ690" s="55"/>
      <c r="AK690" s="55"/>
    </row>
    <row r="691" spans="1:37" ht="21">
      <c r="A691" s="443" t="s">
        <v>981</v>
      </c>
      <c r="B691" s="444" t="s">
        <v>973</v>
      </c>
      <c r="C691" s="445" t="s">
        <v>3013</v>
      </c>
      <c r="D691" s="445" t="s">
        <v>3011</v>
      </c>
      <c r="E691" s="381" t="s">
        <v>983</v>
      </c>
      <c r="F691" s="381" t="s">
        <v>982</v>
      </c>
      <c r="G691" s="376"/>
      <c r="H691" s="376"/>
      <c r="I691" s="417"/>
      <c r="J691" s="377"/>
      <c r="K691" s="378"/>
      <c r="L691" s="397"/>
      <c r="M691" s="397"/>
      <c r="N691" s="482">
        <v>0</v>
      </c>
      <c r="O691" s="482">
        <v>0</v>
      </c>
      <c r="P691" s="493">
        <v>0</v>
      </c>
      <c r="Q691" s="482">
        <v>0</v>
      </c>
      <c r="R691" s="482"/>
      <c r="S691" s="479"/>
      <c r="T691" s="199">
        <f t="shared" ref="T691:T698" si="132">IF(N691="","",Q691-N691)</f>
        <v>0</v>
      </c>
      <c r="U691" s="61" t="str">
        <f t="shared" ref="U691:U698" si="133">IF(N691=0,"",T691/N691)</f>
        <v/>
      </c>
      <c r="V691" s="199">
        <f t="shared" si="126"/>
        <v>0</v>
      </c>
      <c r="W691" s="61" t="str">
        <f t="shared" ref="W691:W698" si="134">IF(O691=0,"",V691/O691)</f>
        <v/>
      </c>
      <c r="X691" s="199">
        <f t="shared" ref="X691:X698" si="135">IF(P691="","",Q691-P691)</f>
        <v>0</v>
      </c>
      <c r="Y691" s="61" t="str">
        <f t="shared" ref="Y691:Y698" si="136">IF(P691=0,"",X691/P691)</f>
        <v/>
      </c>
      <c r="AA691" s="55"/>
      <c r="AB691" s="363"/>
      <c r="AC691" s="55"/>
      <c r="AD691" s="55"/>
      <c r="AE691" s="55"/>
      <c r="AF691" s="55"/>
      <c r="AG691" s="55"/>
      <c r="AH691" s="55"/>
      <c r="AI691" s="55"/>
      <c r="AJ691" s="55"/>
      <c r="AK691" s="55"/>
    </row>
    <row r="692" spans="1:37" ht="21">
      <c r="A692" s="440" t="s">
        <v>984</v>
      </c>
      <c r="B692" s="441" t="s">
        <v>973</v>
      </c>
      <c r="C692" s="442" t="s">
        <v>3013</v>
      </c>
      <c r="D692" s="442" t="s">
        <v>3009</v>
      </c>
      <c r="E692" s="382" t="s">
        <v>983</v>
      </c>
      <c r="F692" s="382" t="s">
        <v>982</v>
      </c>
      <c r="G692" s="376" t="s">
        <v>116</v>
      </c>
      <c r="H692" s="357" t="s">
        <v>4789</v>
      </c>
      <c r="I692" s="417" t="s">
        <v>3157</v>
      </c>
      <c r="J692" s="377" t="s">
        <v>990</v>
      </c>
      <c r="K692" s="378" t="s">
        <v>2726</v>
      </c>
      <c r="L692" s="2" t="s">
        <v>191</v>
      </c>
      <c r="M692" s="397"/>
      <c r="N692" s="482">
        <v>0</v>
      </c>
      <c r="O692" s="482">
        <v>0</v>
      </c>
      <c r="P692" s="493">
        <v>0</v>
      </c>
      <c r="Q692" s="482">
        <v>0</v>
      </c>
      <c r="R692" s="482"/>
      <c r="S692" s="479"/>
      <c r="T692" s="199">
        <f t="shared" si="132"/>
        <v>0</v>
      </c>
      <c r="U692" s="61" t="str">
        <f t="shared" si="133"/>
        <v/>
      </c>
      <c r="V692" s="199">
        <f t="shared" si="126"/>
        <v>0</v>
      </c>
      <c r="W692" s="61" t="str">
        <f t="shared" si="134"/>
        <v/>
      </c>
      <c r="X692" s="199">
        <f t="shared" si="135"/>
        <v>0</v>
      </c>
      <c r="Y692" s="61" t="str">
        <f t="shared" si="136"/>
        <v/>
      </c>
      <c r="AA692" s="55"/>
      <c r="AB692" s="363"/>
      <c r="AC692" s="55"/>
      <c r="AD692" s="55"/>
      <c r="AE692" s="55"/>
      <c r="AF692" s="55"/>
      <c r="AG692" s="55"/>
      <c r="AH692" s="55"/>
      <c r="AI692" s="55"/>
      <c r="AJ692" s="55"/>
      <c r="AK692" s="55"/>
    </row>
    <row r="693" spans="1:37" ht="21">
      <c r="A693" s="402" t="s">
        <v>985</v>
      </c>
      <c r="B693" s="403" t="s">
        <v>986</v>
      </c>
      <c r="C693" s="404" t="s">
        <v>3010</v>
      </c>
      <c r="D693" s="404" t="s">
        <v>3011</v>
      </c>
      <c r="E693" s="370" t="s">
        <v>188</v>
      </c>
      <c r="F693" s="370" t="s">
        <v>187</v>
      </c>
      <c r="G693" s="371"/>
      <c r="H693" s="371"/>
      <c r="I693" s="405"/>
      <c r="J693" s="372"/>
      <c r="K693" s="373"/>
      <c r="L693" s="406"/>
      <c r="M693" s="397"/>
      <c r="N693" s="483">
        <v>0</v>
      </c>
      <c r="O693" s="483">
        <v>0</v>
      </c>
      <c r="P693" s="494">
        <v>0</v>
      </c>
      <c r="Q693" s="483">
        <v>0</v>
      </c>
      <c r="R693" s="483"/>
      <c r="S693" s="478"/>
      <c r="T693" s="199">
        <f t="shared" si="132"/>
        <v>0</v>
      </c>
      <c r="U693" s="61" t="str">
        <f t="shared" si="133"/>
        <v/>
      </c>
      <c r="V693" s="199">
        <f t="shared" si="126"/>
        <v>0</v>
      </c>
      <c r="W693" s="61" t="str">
        <f t="shared" si="134"/>
        <v/>
      </c>
      <c r="X693" s="199">
        <f t="shared" si="135"/>
        <v>0</v>
      </c>
      <c r="Y693" s="61" t="str">
        <f t="shared" si="136"/>
        <v/>
      </c>
      <c r="AA693" s="55"/>
      <c r="AB693" s="363"/>
      <c r="AC693" s="55"/>
      <c r="AD693" s="55"/>
      <c r="AE693" s="55"/>
      <c r="AF693" s="55"/>
      <c r="AG693" s="55"/>
      <c r="AH693" s="55"/>
      <c r="AI693" s="55"/>
      <c r="AJ693" s="55"/>
      <c r="AK693" s="55"/>
    </row>
    <row r="694" spans="1:37" ht="21">
      <c r="A694" s="443" t="s">
        <v>189</v>
      </c>
      <c r="B694" s="444" t="s">
        <v>986</v>
      </c>
      <c r="C694" s="445" t="s">
        <v>3012</v>
      </c>
      <c r="D694" s="445" t="s">
        <v>3011</v>
      </c>
      <c r="E694" s="375" t="s">
        <v>190</v>
      </c>
      <c r="F694" s="447" t="s">
        <v>5105</v>
      </c>
      <c r="G694" s="376"/>
      <c r="H694" s="376"/>
      <c r="I694" s="417"/>
      <c r="J694" s="377"/>
      <c r="K694" s="378"/>
      <c r="L694" s="397"/>
      <c r="M694" s="397"/>
      <c r="N694" s="482">
        <v>0</v>
      </c>
      <c r="O694" s="482">
        <v>0</v>
      </c>
      <c r="P694" s="493">
        <v>0</v>
      </c>
      <c r="Q694" s="482">
        <v>0</v>
      </c>
      <c r="R694" s="482"/>
      <c r="S694" s="479"/>
      <c r="T694" s="199">
        <f t="shared" si="132"/>
        <v>0</v>
      </c>
      <c r="U694" s="61" t="str">
        <f t="shared" si="133"/>
        <v/>
      </c>
      <c r="V694" s="199">
        <f t="shared" si="126"/>
        <v>0</v>
      </c>
      <c r="W694" s="61" t="str">
        <f t="shared" si="134"/>
        <v/>
      </c>
      <c r="X694" s="199">
        <f t="shared" si="135"/>
        <v>0</v>
      </c>
      <c r="Y694" s="61" t="str">
        <f t="shared" si="136"/>
        <v/>
      </c>
      <c r="AA694" s="55"/>
      <c r="AB694" s="363"/>
      <c r="AC694" s="55"/>
      <c r="AD694" s="55"/>
      <c r="AE694" s="55"/>
      <c r="AF694" s="55"/>
      <c r="AG694" s="55"/>
      <c r="AH694" s="55"/>
      <c r="AI694" s="55"/>
      <c r="AJ694" s="55"/>
      <c r="AK694" s="55"/>
    </row>
    <row r="695" spans="1:37" ht="31.5">
      <c r="A695" s="440" t="s">
        <v>4790</v>
      </c>
      <c r="B695" s="415" t="s">
        <v>986</v>
      </c>
      <c r="C695" s="416" t="s">
        <v>3012</v>
      </c>
      <c r="D695" s="416" t="s">
        <v>2674</v>
      </c>
      <c r="E695" s="379" t="s">
        <v>5004</v>
      </c>
      <c r="F695" s="446" t="s">
        <v>5106</v>
      </c>
      <c r="G695" s="376" t="s">
        <v>4617</v>
      </c>
      <c r="H695" s="376" t="s">
        <v>4791</v>
      </c>
      <c r="I695" s="417" t="s">
        <v>4792</v>
      </c>
      <c r="J695" s="377" t="s">
        <v>2728</v>
      </c>
      <c r="K695" s="374" t="s">
        <v>2729</v>
      </c>
      <c r="L695" s="448" t="s">
        <v>191</v>
      </c>
      <c r="M695" s="397"/>
      <c r="N695" s="482">
        <v>3495.08</v>
      </c>
      <c r="O695" s="482">
        <v>30000</v>
      </c>
      <c r="P695" s="493">
        <v>3000</v>
      </c>
      <c r="Q695" s="482">
        <v>3000</v>
      </c>
      <c r="R695" s="482"/>
      <c r="S695" s="479"/>
      <c r="T695" s="199">
        <f t="shared" si="132"/>
        <v>-495.07999999999993</v>
      </c>
      <c r="U695" s="61">
        <f t="shared" si="133"/>
        <v>-0.14165054877141581</v>
      </c>
      <c r="V695" s="199">
        <f t="shared" si="126"/>
        <v>-27000</v>
      </c>
      <c r="W695" s="61">
        <f t="shared" si="134"/>
        <v>-0.9</v>
      </c>
      <c r="X695" s="199">
        <f t="shared" si="135"/>
        <v>0</v>
      </c>
      <c r="Y695" s="61">
        <f t="shared" si="136"/>
        <v>0</v>
      </c>
      <c r="AA695" s="55"/>
      <c r="AB695" s="363"/>
      <c r="AC695" s="55"/>
      <c r="AD695" s="55"/>
      <c r="AE695" s="55"/>
      <c r="AF695" s="55"/>
      <c r="AG695" s="55"/>
      <c r="AH695" s="55"/>
      <c r="AI695" s="55"/>
      <c r="AJ695" s="55"/>
      <c r="AK695" s="55"/>
    </row>
    <row r="696" spans="1:37" ht="21">
      <c r="A696" s="440" t="s">
        <v>4793</v>
      </c>
      <c r="B696" s="415" t="s">
        <v>986</v>
      </c>
      <c r="C696" s="416" t="s">
        <v>3012</v>
      </c>
      <c r="D696" s="416" t="s">
        <v>1295</v>
      </c>
      <c r="E696" s="379" t="s">
        <v>4794</v>
      </c>
      <c r="F696" s="446" t="s">
        <v>5107</v>
      </c>
      <c r="G696" s="376" t="s">
        <v>4619</v>
      </c>
      <c r="H696" s="376" t="s">
        <v>4795</v>
      </c>
      <c r="I696" s="417" t="s">
        <v>4796</v>
      </c>
      <c r="J696" s="377" t="s">
        <v>2728</v>
      </c>
      <c r="K696" s="374" t="s">
        <v>2729</v>
      </c>
      <c r="L696" s="448" t="s">
        <v>191</v>
      </c>
      <c r="M696" s="397"/>
      <c r="N696" s="482">
        <v>0</v>
      </c>
      <c r="O696" s="482">
        <v>0</v>
      </c>
      <c r="P696" s="493">
        <v>0</v>
      </c>
      <c r="Q696" s="482">
        <v>0</v>
      </c>
      <c r="R696" s="482"/>
      <c r="S696" s="479"/>
      <c r="T696" s="199">
        <f t="shared" si="132"/>
        <v>0</v>
      </c>
      <c r="U696" s="61" t="str">
        <f t="shared" si="133"/>
        <v/>
      </c>
      <c r="V696" s="199">
        <f t="shared" si="126"/>
        <v>0</v>
      </c>
      <c r="W696" s="61" t="str">
        <f t="shared" si="134"/>
        <v/>
      </c>
      <c r="X696" s="199">
        <f t="shared" si="135"/>
        <v>0</v>
      </c>
      <c r="Y696" s="61" t="str">
        <f t="shared" si="136"/>
        <v/>
      </c>
      <c r="AA696" s="55"/>
      <c r="AB696" s="363"/>
      <c r="AC696" s="55"/>
      <c r="AD696" s="55"/>
      <c r="AE696" s="55"/>
      <c r="AF696" s="55"/>
      <c r="AG696" s="55"/>
      <c r="AH696" s="55"/>
      <c r="AI696" s="55"/>
      <c r="AJ696" s="55"/>
      <c r="AK696" s="55"/>
    </row>
    <row r="697" spans="1:37" ht="21">
      <c r="A697" s="440" t="s">
        <v>4797</v>
      </c>
      <c r="B697" s="415" t="s">
        <v>986</v>
      </c>
      <c r="C697" s="416" t="s">
        <v>3012</v>
      </c>
      <c r="D697" s="416" t="s">
        <v>1296</v>
      </c>
      <c r="E697" s="379" t="s">
        <v>4798</v>
      </c>
      <c r="F697" s="446" t="s">
        <v>4799</v>
      </c>
      <c r="G697" s="376" t="s">
        <v>4621</v>
      </c>
      <c r="H697" s="376" t="s">
        <v>4800</v>
      </c>
      <c r="I697" s="417" t="s">
        <v>2322</v>
      </c>
      <c r="J697" s="377" t="s">
        <v>2728</v>
      </c>
      <c r="K697" s="374" t="s">
        <v>2729</v>
      </c>
      <c r="L697" s="448" t="s">
        <v>191</v>
      </c>
      <c r="M697" s="397"/>
      <c r="N697" s="482">
        <v>72829.279999999999</v>
      </c>
      <c r="O697" s="482">
        <v>84000</v>
      </c>
      <c r="P697" s="493">
        <v>73000</v>
      </c>
      <c r="Q697" s="482">
        <v>73000</v>
      </c>
      <c r="R697" s="482"/>
      <c r="S697" s="479"/>
      <c r="T697" s="199">
        <f t="shared" si="132"/>
        <v>170.72000000000116</v>
      </c>
      <c r="U697" s="61">
        <f t="shared" si="133"/>
        <v>2.3441121483008093E-3</v>
      </c>
      <c r="V697" s="199">
        <f t="shared" si="126"/>
        <v>-11000</v>
      </c>
      <c r="W697" s="61">
        <f t="shared" si="134"/>
        <v>-0.13095238095238096</v>
      </c>
      <c r="X697" s="199">
        <f t="shared" si="135"/>
        <v>0</v>
      </c>
      <c r="Y697" s="61">
        <f t="shared" si="136"/>
        <v>0</v>
      </c>
      <c r="AA697" s="55"/>
      <c r="AB697" s="363"/>
      <c r="AC697" s="55"/>
      <c r="AD697" s="55"/>
      <c r="AE697" s="55"/>
      <c r="AF697" s="55"/>
      <c r="AG697" s="55"/>
      <c r="AH697" s="55"/>
      <c r="AI697" s="55"/>
      <c r="AJ697" s="55"/>
      <c r="AK697" s="55"/>
    </row>
    <row r="698" spans="1:37" ht="21">
      <c r="A698" s="440" t="s">
        <v>4801</v>
      </c>
      <c r="B698" s="415" t="s">
        <v>986</v>
      </c>
      <c r="C698" s="416" t="s">
        <v>3012</v>
      </c>
      <c r="D698" s="416" t="s">
        <v>2323</v>
      </c>
      <c r="E698" s="379" t="s">
        <v>4802</v>
      </c>
      <c r="F698" s="446" t="s">
        <v>4803</v>
      </c>
      <c r="G698" s="376" t="s">
        <v>4623</v>
      </c>
      <c r="H698" s="376" t="s">
        <v>4804</v>
      </c>
      <c r="I698" s="417" t="s">
        <v>4805</v>
      </c>
      <c r="J698" s="377" t="s">
        <v>2728</v>
      </c>
      <c r="K698" s="374" t="s">
        <v>2729</v>
      </c>
      <c r="L698" s="448" t="s">
        <v>191</v>
      </c>
      <c r="M698" s="397"/>
      <c r="N698" s="482">
        <v>3255.55</v>
      </c>
      <c r="O698" s="482">
        <v>4000</v>
      </c>
      <c r="P698" s="493">
        <v>3000</v>
      </c>
      <c r="Q698" s="482">
        <v>3000</v>
      </c>
      <c r="R698" s="482"/>
      <c r="S698" s="479"/>
      <c r="T698" s="199">
        <f t="shared" si="132"/>
        <v>-255.55000000000018</v>
      </c>
      <c r="U698" s="61">
        <f t="shared" si="133"/>
        <v>-7.8496720984165547E-2</v>
      </c>
      <c r="V698" s="199">
        <f t="shared" si="126"/>
        <v>-1000</v>
      </c>
      <c r="W698" s="61">
        <f t="shared" si="134"/>
        <v>-0.25</v>
      </c>
      <c r="X698" s="199">
        <f t="shared" si="135"/>
        <v>0</v>
      </c>
      <c r="Y698" s="61">
        <f t="shared" si="136"/>
        <v>0</v>
      </c>
      <c r="AA698" s="55"/>
      <c r="AB698" s="363"/>
      <c r="AC698" s="55"/>
      <c r="AD698" s="55"/>
      <c r="AE698" s="55"/>
      <c r="AF698" s="55"/>
      <c r="AG698" s="55"/>
      <c r="AH698" s="55"/>
      <c r="AI698" s="55"/>
      <c r="AJ698" s="55"/>
      <c r="AK698" s="55"/>
    </row>
    <row r="699" spans="1:37" ht="31.5">
      <c r="A699" s="440" t="s">
        <v>4806</v>
      </c>
      <c r="B699" s="415" t="s">
        <v>986</v>
      </c>
      <c r="C699" s="416" t="s">
        <v>3012</v>
      </c>
      <c r="D699" s="416" t="s">
        <v>2007</v>
      </c>
      <c r="E699" s="379" t="s">
        <v>4807</v>
      </c>
      <c r="F699" s="446" t="s">
        <v>4808</v>
      </c>
      <c r="G699" s="376" t="s">
        <v>4625</v>
      </c>
      <c r="H699" s="376" t="s">
        <v>4809</v>
      </c>
      <c r="I699" s="417" t="s">
        <v>4810</v>
      </c>
      <c r="J699" s="377" t="s">
        <v>2728</v>
      </c>
      <c r="K699" s="374" t="s">
        <v>2729</v>
      </c>
      <c r="L699" s="448" t="s">
        <v>191</v>
      </c>
      <c r="M699" s="397"/>
      <c r="N699" s="482">
        <v>13852.08</v>
      </c>
      <c r="O699" s="482">
        <v>21000</v>
      </c>
      <c r="P699" s="493">
        <v>14000</v>
      </c>
      <c r="Q699" s="482">
        <v>14000</v>
      </c>
      <c r="R699" s="482"/>
      <c r="S699" s="479"/>
      <c r="T699" s="199">
        <f t="shared" si="127"/>
        <v>147.92000000000007</v>
      </c>
      <c r="U699" s="61">
        <f t="shared" si="128"/>
        <v>1.0678540695693359E-2</v>
      </c>
      <c r="V699" s="199">
        <f t="shared" si="126"/>
        <v>-7000</v>
      </c>
      <c r="W699" s="61">
        <f t="shared" si="129"/>
        <v>-0.33333333333333331</v>
      </c>
      <c r="X699" s="199">
        <f t="shared" si="130"/>
        <v>0</v>
      </c>
      <c r="Y699" s="61">
        <f t="shared" si="131"/>
        <v>0</v>
      </c>
      <c r="AA699" s="55"/>
      <c r="AB699" s="363"/>
      <c r="AC699" s="55"/>
      <c r="AD699" s="55"/>
      <c r="AE699" s="55"/>
      <c r="AF699" s="55"/>
      <c r="AG699" s="55"/>
      <c r="AH699" s="55"/>
      <c r="AI699" s="55"/>
      <c r="AJ699" s="55"/>
      <c r="AK699" s="55"/>
    </row>
    <row r="700" spans="1:37" ht="21">
      <c r="A700" s="440" t="s">
        <v>4811</v>
      </c>
      <c r="B700" s="415" t="s">
        <v>986</v>
      </c>
      <c r="C700" s="416" t="s">
        <v>3012</v>
      </c>
      <c r="D700" s="416" t="s">
        <v>2324</v>
      </c>
      <c r="E700" s="379" t="s">
        <v>4812</v>
      </c>
      <c r="F700" s="446" t="s">
        <v>4813</v>
      </c>
      <c r="G700" s="376" t="s">
        <v>4627</v>
      </c>
      <c r="H700" s="376" t="s">
        <v>4814</v>
      </c>
      <c r="I700" s="417" t="s">
        <v>2325</v>
      </c>
      <c r="J700" s="377" t="s">
        <v>2728</v>
      </c>
      <c r="K700" s="374" t="s">
        <v>2729</v>
      </c>
      <c r="L700" s="448" t="s">
        <v>191</v>
      </c>
      <c r="M700" s="397"/>
      <c r="N700" s="482">
        <v>0</v>
      </c>
      <c r="O700" s="482">
        <v>1000</v>
      </c>
      <c r="P700" s="493">
        <v>0</v>
      </c>
      <c r="Q700" s="482">
        <v>1000</v>
      </c>
      <c r="R700" s="482"/>
      <c r="S700" s="479"/>
      <c r="T700" s="199">
        <f t="shared" si="127"/>
        <v>1000</v>
      </c>
      <c r="U700" s="61" t="str">
        <f t="shared" si="128"/>
        <v/>
      </c>
      <c r="V700" s="199">
        <f t="shared" si="126"/>
        <v>0</v>
      </c>
      <c r="W700" s="61">
        <f t="shared" si="129"/>
        <v>0</v>
      </c>
      <c r="X700" s="199">
        <f t="shared" si="130"/>
        <v>1000</v>
      </c>
      <c r="Y700" s="61" t="str">
        <f t="shared" si="131"/>
        <v/>
      </c>
      <c r="AA700" s="55"/>
      <c r="AB700" s="363"/>
      <c r="AC700" s="55"/>
      <c r="AD700" s="55"/>
      <c r="AE700" s="55"/>
      <c r="AF700" s="55"/>
      <c r="AG700" s="55"/>
      <c r="AH700" s="55"/>
      <c r="AI700" s="55"/>
      <c r="AJ700" s="55"/>
      <c r="AK700" s="55"/>
    </row>
    <row r="701" spans="1:37" ht="31.5">
      <c r="A701" s="440" t="s">
        <v>4815</v>
      </c>
      <c r="B701" s="415" t="s">
        <v>986</v>
      </c>
      <c r="C701" s="416" t="s">
        <v>3012</v>
      </c>
      <c r="D701" s="416" t="s">
        <v>2326</v>
      </c>
      <c r="E701" s="379" t="s">
        <v>4816</v>
      </c>
      <c r="F701" s="446" t="s">
        <v>5108</v>
      </c>
      <c r="G701" s="376" t="s">
        <v>4629</v>
      </c>
      <c r="H701" s="376" t="s">
        <v>4817</v>
      </c>
      <c r="I701" s="417" t="s">
        <v>2327</v>
      </c>
      <c r="J701" s="377" t="s">
        <v>2728</v>
      </c>
      <c r="K701" s="374" t="s">
        <v>2729</v>
      </c>
      <c r="L701" s="448" t="s">
        <v>191</v>
      </c>
      <c r="M701" s="397"/>
      <c r="N701" s="482">
        <v>0</v>
      </c>
      <c r="O701" s="482">
        <v>0</v>
      </c>
      <c r="P701" s="493">
        <v>0</v>
      </c>
      <c r="Q701" s="482">
        <v>0</v>
      </c>
      <c r="R701" s="482"/>
      <c r="S701" s="479"/>
      <c r="T701" s="199">
        <f t="shared" si="127"/>
        <v>0</v>
      </c>
      <c r="U701" s="61" t="str">
        <f t="shared" si="128"/>
        <v/>
      </c>
      <c r="V701" s="199">
        <f t="shared" si="126"/>
        <v>0</v>
      </c>
      <c r="W701" s="61" t="str">
        <f t="shared" si="129"/>
        <v/>
      </c>
      <c r="X701" s="199">
        <f t="shared" si="130"/>
        <v>0</v>
      </c>
      <c r="Y701" s="61" t="str">
        <f t="shared" si="131"/>
        <v/>
      </c>
      <c r="AA701" s="55"/>
      <c r="AB701" s="363"/>
      <c r="AC701" s="55"/>
      <c r="AD701" s="55"/>
      <c r="AE701" s="55"/>
      <c r="AF701" s="55"/>
      <c r="AG701" s="55"/>
      <c r="AH701" s="55"/>
      <c r="AI701" s="55"/>
      <c r="AJ701" s="55"/>
      <c r="AK701" s="55"/>
    </row>
    <row r="702" spans="1:37" ht="31.5">
      <c r="A702" s="440" t="s">
        <v>4818</v>
      </c>
      <c r="B702" s="415" t="s">
        <v>986</v>
      </c>
      <c r="C702" s="416" t="s">
        <v>3012</v>
      </c>
      <c r="D702" s="416" t="s">
        <v>2328</v>
      </c>
      <c r="E702" s="379" t="s">
        <v>4819</v>
      </c>
      <c r="F702" s="446" t="s">
        <v>5109</v>
      </c>
      <c r="G702" s="376" t="s">
        <v>4631</v>
      </c>
      <c r="H702" s="376" t="s">
        <v>4820</v>
      </c>
      <c r="I702" s="417" t="s">
        <v>2005</v>
      </c>
      <c r="J702" s="377" t="s">
        <v>2728</v>
      </c>
      <c r="K702" s="374" t="s">
        <v>2729</v>
      </c>
      <c r="L702" s="448" t="s">
        <v>191</v>
      </c>
      <c r="M702" s="397"/>
      <c r="N702" s="482">
        <v>6621856.4400000004</v>
      </c>
      <c r="O702" s="482">
        <v>6000</v>
      </c>
      <c r="P702" s="493">
        <v>16000</v>
      </c>
      <c r="Q702" s="482">
        <v>16000</v>
      </c>
      <c r="R702" s="482"/>
      <c r="S702" s="479"/>
      <c r="T702" s="199">
        <f t="shared" si="127"/>
        <v>-6605856.4400000004</v>
      </c>
      <c r="U702" s="61">
        <f t="shared" si="128"/>
        <v>-0.99758375915500819</v>
      </c>
      <c r="V702" s="199">
        <f t="shared" si="126"/>
        <v>10000</v>
      </c>
      <c r="W702" s="61">
        <f t="shared" si="129"/>
        <v>1.6666666666666667</v>
      </c>
      <c r="X702" s="199">
        <f t="shared" si="130"/>
        <v>0</v>
      </c>
      <c r="Y702" s="61">
        <f t="shared" si="131"/>
        <v>0</v>
      </c>
      <c r="AA702" s="55"/>
      <c r="AB702" s="363"/>
      <c r="AC702" s="55"/>
      <c r="AD702" s="55"/>
      <c r="AE702" s="55"/>
      <c r="AF702" s="55"/>
      <c r="AG702" s="55"/>
      <c r="AH702" s="55"/>
      <c r="AI702" s="55"/>
      <c r="AJ702" s="55"/>
      <c r="AK702" s="55"/>
    </row>
    <row r="703" spans="1:37" ht="21">
      <c r="A703" s="440" t="s">
        <v>4821</v>
      </c>
      <c r="B703" s="415" t="s">
        <v>986</v>
      </c>
      <c r="C703" s="416" t="s">
        <v>3012</v>
      </c>
      <c r="D703" s="416" t="s">
        <v>1314</v>
      </c>
      <c r="E703" s="379" t="s">
        <v>4822</v>
      </c>
      <c r="F703" s="446" t="s">
        <v>5110</v>
      </c>
      <c r="G703" s="376" t="s">
        <v>4634</v>
      </c>
      <c r="H703" s="376" t="s">
        <v>4823</v>
      </c>
      <c r="I703" s="417" t="s">
        <v>2937</v>
      </c>
      <c r="J703" s="377" t="s">
        <v>2730</v>
      </c>
      <c r="K703" s="374" t="s">
        <v>2731</v>
      </c>
      <c r="L703" s="448" t="s">
        <v>191</v>
      </c>
      <c r="M703" s="397"/>
      <c r="N703" s="482">
        <v>426.91</v>
      </c>
      <c r="O703" s="482">
        <v>0</v>
      </c>
      <c r="P703" s="493">
        <v>0</v>
      </c>
      <c r="Q703" s="482">
        <v>1000</v>
      </c>
      <c r="R703" s="482"/>
      <c r="S703" s="479"/>
      <c r="T703" s="199">
        <f t="shared" si="127"/>
        <v>573.08999999999992</v>
      </c>
      <c r="U703" s="61">
        <f t="shared" si="128"/>
        <v>1.3424140919631771</v>
      </c>
      <c r="V703" s="199">
        <f t="shared" si="126"/>
        <v>1000</v>
      </c>
      <c r="W703" s="61" t="str">
        <f t="shared" si="129"/>
        <v/>
      </c>
      <c r="X703" s="199">
        <f t="shared" si="130"/>
        <v>1000</v>
      </c>
      <c r="Y703" s="61" t="str">
        <f t="shared" si="131"/>
        <v/>
      </c>
      <c r="AA703" s="55"/>
      <c r="AB703" s="55"/>
      <c r="AC703" s="55"/>
      <c r="AD703" s="55"/>
      <c r="AE703" s="55"/>
      <c r="AF703" s="55"/>
      <c r="AG703" s="55"/>
      <c r="AH703" s="55"/>
      <c r="AI703" s="55"/>
      <c r="AJ703" s="55"/>
      <c r="AK703" s="55"/>
    </row>
    <row r="704" spans="1:37" ht="31.5">
      <c r="A704" s="440" t="s">
        <v>4824</v>
      </c>
      <c r="B704" s="415" t="s">
        <v>986</v>
      </c>
      <c r="C704" s="416" t="s">
        <v>3012</v>
      </c>
      <c r="D704" s="416" t="s">
        <v>1315</v>
      </c>
      <c r="E704" s="379" t="s">
        <v>5005</v>
      </c>
      <c r="F704" s="446" t="s">
        <v>5111</v>
      </c>
      <c r="G704" s="376" t="s">
        <v>4636</v>
      </c>
      <c r="H704" s="376" t="s">
        <v>4825</v>
      </c>
      <c r="I704" s="417" t="s">
        <v>4826</v>
      </c>
      <c r="J704" s="377" t="s">
        <v>2730</v>
      </c>
      <c r="K704" s="374" t="s">
        <v>2731</v>
      </c>
      <c r="L704" s="448" t="s">
        <v>191</v>
      </c>
      <c r="M704" s="397"/>
      <c r="N704" s="482">
        <v>104.46</v>
      </c>
      <c r="O704" s="482">
        <v>1000</v>
      </c>
      <c r="P704" s="493">
        <v>0</v>
      </c>
      <c r="Q704" s="482">
        <v>1000</v>
      </c>
      <c r="R704" s="482"/>
      <c r="S704" s="479"/>
      <c r="T704" s="199">
        <f t="shared" si="127"/>
        <v>895.54</v>
      </c>
      <c r="U704" s="61">
        <f t="shared" si="128"/>
        <v>8.5730423128470221</v>
      </c>
      <c r="V704" s="199">
        <f t="shared" si="126"/>
        <v>0</v>
      </c>
      <c r="W704" s="61">
        <f t="shared" si="129"/>
        <v>0</v>
      </c>
      <c r="X704" s="199">
        <f t="shared" si="130"/>
        <v>1000</v>
      </c>
      <c r="Y704" s="61" t="str">
        <f t="shared" si="131"/>
        <v/>
      </c>
      <c r="AA704" s="55"/>
      <c r="AB704" s="55"/>
      <c r="AC704" s="55"/>
      <c r="AD704" s="55"/>
      <c r="AE704" s="55"/>
      <c r="AF704" s="55"/>
      <c r="AG704" s="55"/>
      <c r="AH704" s="55"/>
      <c r="AI704" s="55"/>
      <c r="AJ704" s="55"/>
      <c r="AK704" s="55"/>
    </row>
    <row r="705" spans="1:37" ht="31.5">
      <c r="A705" s="440" t="s">
        <v>4827</v>
      </c>
      <c r="B705" s="415" t="s">
        <v>986</v>
      </c>
      <c r="C705" s="416" t="s">
        <v>3012</v>
      </c>
      <c r="D705" s="416" t="s">
        <v>1316</v>
      </c>
      <c r="E705" s="379" t="s">
        <v>5006</v>
      </c>
      <c r="F705" s="446" t="s">
        <v>5112</v>
      </c>
      <c r="G705" s="376" t="s">
        <v>4638</v>
      </c>
      <c r="H705" s="376" t="s">
        <v>4828</v>
      </c>
      <c r="I705" s="417" t="s">
        <v>2393</v>
      </c>
      <c r="J705" s="377" t="s">
        <v>2730</v>
      </c>
      <c r="K705" s="374" t="s">
        <v>2731</v>
      </c>
      <c r="L705" s="448" t="s">
        <v>191</v>
      </c>
      <c r="M705" s="397"/>
      <c r="N705" s="482">
        <v>0</v>
      </c>
      <c r="O705" s="482">
        <v>0</v>
      </c>
      <c r="P705" s="493">
        <v>0</v>
      </c>
      <c r="Q705" s="482">
        <v>0</v>
      </c>
      <c r="R705" s="482"/>
      <c r="S705" s="479"/>
      <c r="T705" s="199">
        <f t="shared" si="127"/>
        <v>0</v>
      </c>
      <c r="U705" s="61" t="str">
        <f t="shared" si="128"/>
        <v/>
      </c>
      <c r="V705" s="199">
        <f t="shared" si="126"/>
        <v>0</v>
      </c>
      <c r="W705" s="61" t="str">
        <f t="shared" si="129"/>
        <v/>
      </c>
      <c r="X705" s="199">
        <f t="shared" si="130"/>
        <v>0</v>
      </c>
      <c r="Y705" s="61" t="str">
        <f t="shared" si="131"/>
        <v/>
      </c>
      <c r="AA705" s="55"/>
      <c r="AB705" s="55"/>
      <c r="AC705" s="55"/>
      <c r="AD705" s="55"/>
      <c r="AE705" s="55"/>
      <c r="AF705" s="55"/>
      <c r="AG705" s="55"/>
      <c r="AH705" s="55"/>
      <c r="AI705" s="55"/>
      <c r="AJ705" s="55"/>
      <c r="AK705" s="55"/>
    </row>
    <row r="706" spans="1:37" ht="31.5">
      <c r="A706" s="440" t="s">
        <v>4829</v>
      </c>
      <c r="B706" s="415" t="s">
        <v>986</v>
      </c>
      <c r="C706" s="416" t="s">
        <v>3012</v>
      </c>
      <c r="D706" s="416" t="s">
        <v>1317</v>
      </c>
      <c r="E706" s="379" t="s">
        <v>4830</v>
      </c>
      <c r="F706" s="446" t="s">
        <v>5113</v>
      </c>
      <c r="G706" s="376" t="s">
        <v>4640</v>
      </c>
      <c r="H706" s="376" t="s">
        <v>4831</v>
      </c>
      <c r="I706" s="417" t="s">
        <v>2404</v>
      </c>
      <c r="J706" s="377" t="s">
        <v>2730</v>
      </c>
      <c r="K706" s="374" t="s">
        <v>2731</v>
      </c>
      <c r="L706" s="448" t="s">
        <v>191</v>
      </c>
      <c r="M706" s="397"/>
      <c r="N706" s="482">
        <v>1615.89</v>
      </c>
      <c r="O706" s="482">
        <v>15000</v>
      </c>
      <c r="P706" s="493">
        <v>2000</v>
      </c>
      <c r="Q706" s="482">
        <v>2000</v>
      </c>
      <c r="R706" s="482"/>
      <c r="S706" s="479"/>
      <c r="T706" s="199">
        <f t="shared" si="127"/>
        <v>384.1099999999999</v>
      </c>
      <c r="U706" s="61">
        <f t="shared" si="128"/>
        <v>0.23770801230281757</v>
      </c>
      <c r="V706" s="199">
        <f t="shared" si="126"/>
        <v>-13000</v>
      </c>
      <c r="W706" s="61">
        <f t="shared" si="129"/>
        <v>-0.8666666666666667</v>
      </c>
      <c r="X706" s="199">
        <f t="shared" si="130"/>
        <v>0</v>
      </c>
      <c r="Y706" s="61">
        <f t="shared" si="131"/>
        <v>0</v>
      </c>
      <c r="AA706" s="55"/>
      <c r="AB706" s="55"/>
      <c r="AC706" s="55"/>
      <c r="AD706" s="55"/>
      <c r="AE706" s="55"/>
      <c r="AF706" s="55"/>
      <c r="AG706" s="55"/>
      <c r="AH706" s="55"/>
      <c r="AI706" s="55"/>
      <c r="AJ706" s="55"/>
      <c r="AK706" s="55"/>
    </row>
    <row r="707" spans="1:37" ht="21">
      <c r="A707" s="440" t="s">
        <v>4832</v>
      </c>
      <c r="B707" s="415" t="s">
        <v>986</v>
      </c>
      <c r="C707" s="416" t="s">
        <v>3012</v>
      </c>
      <c r="D707" s="416" t="s">
        <v>1318</v>
      </c>
      <c r="E707" s="379" t="s">
        <v>4833</v>
      </c>
      <c r="F707" s="446" t="s">
        <v>5114</v>
      </c>
      <c r="G707" s="376" t="s">
        <v>4642</v>
      </c>
      <c r="H707" s="376" t="s">
        <v>4834</v>
      </c>
      <c r="I707" s="417" t="s">
        <v>2415</v>
      </c>
      <c r="J707" s="377" t="s">
        <v>2730</v>
      </c>
      <c r="K707" s="374" t="s">
        <v>2731</v>
      </c>
      <c r="L707" s="448" t="s">
        <v>191</v>
      </c>
      <c r="M707" s="397"/>
      <c r="N707" s="482">
        <v>0</v>
      </c>
      <c r="O707" s="482">
        <v>0</v>
      </c>
      <c r="P707" s="493">
        <v>0</v>
      </c>
      <c r="Q707" s="482">
        <v>0</v>
      </c>
      <c r="R707" s="482"/>
      <c r="S707" s="479"/>
      <c r="T707" s="199">
        <f t="shared" si="127"/>
        <v>0</v>
      </c>
      <c r="U707" s="61" t="str">
        <f t="shared" si="128"/>
        <v/>
      </c>
      <c r="V707" s="199">
        <f t="shared" si="126"/>
        <v>0</v>
      </c>
      <c r="W707" s="61" t="str">
        <f t="shared" si="129"/>
        <v/>
      </c>
      <c r="X707" s="199">
        <f t="shared" si="130"/>
        <v>0</v>
      </c>
      <c r="Y707" s="61" t="str">
        <f t="shared" si="131"/>
        <v/>
      </c>
      <c r="AA707" s="55"/>
      <c r="AB707" s="55"/>
      <c r="AC707" s="55"/>
      <c r="AD707" s="55"/>
      <c r="AE707" s="55"/>
      <c r="AF707" s="55"/>
      <c r="AG707" s="55"/>
      <c r="AH707" s="55"/>
      <c r="AI707" s="55"/>
      <c r="AJ707" s="55"/>
      <c r="AK707" s="55"/>
    </row>
    <row r="708" spans="1:37" ht="31.5">
      <c r="A708" s="440" t="s">
        <v>4835</v>
      </c>
      <c r="B708" s="415" t="s">
        <v>986</v>
      </c>
      <c r="C708" s="416" t="s">
        <v>3012</v>
      </c>
      <c r="D708" s="416" t="s">
        <v>1319</v>
      </c>
      <c r="E708" s="379" t="s">
        <v>5007</v>
      </c>
      <c r="F708" s="446" t="s">
        <v>5115</v>
      </c>
      <c r="G708" s="376" t="s">
        <v>4644</v>
      </c>
      <c r="H708" s="376" t="s">
        <v>4836</v>
      </c>
      <c r="I708" s="417" t="s">
        <v>2997</v>
      </c>
      <c r="J708" s="377" t="s">
        <v>2730</v>
      </c>
      <c r="K708" s="374" t="s">
        <v>2731</v>
      </c>
      <c r="L708" s="448" t="s">
        <v>191</v>
      </c>
      <c r="M708" s="397"/>
      <c r="N708" s="482">
        <v>0</v>
      </c>
      <c r="O708" s="482">
        <v>0</v>
      </c>
      <c r="P708" s="493">
        <v>0</v>
      </c>
      <c r="Q708" s="482">
        <v>0</v>
      </c>
      <c r="R708" s="482"/>
      <c r="S708" s="479"/>
      <c r="T708" s="199">
        <f t="shared" si="127"/>
        <v>0</v>
      </c>
      <c r="U708" s="61" t="str">
        <f t="shared" si="128"/>
        <v/>
      </c>
      <c r="V708" s="199">
        <f t="shared" si="126"/>
        <v>0</v>
      </c>
      <c r="W708" s="61" t="str">
        <f t="shared" si="129"/>
        <v/>
      </c>
      <c r="X708" s="199">
        <f t="shared" si="130"/>
        <v>0</v>
      </c>
      <c r="Y708" s="61" t="str">
        <f t="shared" si="131"/>
        <v/>
      </c>
      <c r="AA708" s="55"/>
      <c r="AB708" s="55"/>
      <c r="AC708" s="55"/>
      <c r="AD708" s="55"/>
      <c r="AE708" s="55"/>
      <c r="AF708" s="55"/>
      <c r="AG708" s="55"/>
      <c r="AH708" s="55"/>
      <c r="AI708" s="55"/>
      <c r="AJ708" s="55"/>
      <c r="AK708" s="55"/>
    </row>
    <row r="709" spans="1:37" ht="21">
      <c r="A709" s="443" t="s">
        <v>194</v>
      </c>
      <c r="B709" s="444" t="s">
        <v>986</v>
      </c>
      <c r="C709" s="445" t="s">
        <v>2608</v>
      </c>
      <c r="D709" s="445" t="s">
        <v>3011</v>
      </c>
      <c r="E709" s="375" t="s">
        <v>196</v>
      </c>
      <c r="F709" s="447" t="s">
        <v>195</v>
      </c>
      <c r="G709" s="376"/>
      <c r="H709" s="376"/>
      <c r="I709" s="417"/>
      <c r="J709" s="377"/>
      <c r="K709" s="378"/>
      <c r="L709" s="397"/>
      <c r="M709" s="397"/>
      <c r="N709" s="482">
        <v>0</v>
      </c>
      <c r="O709" s="482">
        <v>0</v>
      </c>
      <c r="P709" s="493">
        <v>0</v>
      </c>
      <c r="Q709" s="482">
        <v>0</v>
      </c>
      <c r="R709" s="482"/>
      <c r="S709" s="479"/>
      <c r="T709" s="199">
        <f t="shared" si="127"/>
        <v>0</v>
      </c>
      <c r="U709" s="61" t="str">
        <f t="shared" si="128"/>
        <v/>
      </c>
      <c r="V709" s="199">
        <f t="shared" si="126"/>
        <v>0</v>
      </c>
      <c r="W709" s="61" t="str">
        <f t="shared" si="129"/>
        <v/>
      </c>
      <c r="X709" s="199">
        <f t="shared" si="130"/>
        <v>0</v>
      </c>
      <c r="Y709" s="61" t="str">
        <f t="shared" si="131"/>
        <v/>
      </c>
      <c r="AA709" s="55"/>
      <c r="AB709" s="55"/>
      <c r="AC709" s="55"/>
      <c r="AD709" s="55"/>
      <c r="AE709" s="55"/>
      <c r="AF709" s="55"/>
      <c r="AG709" s="55"/>
      <c r="AH709" s="55"/>
      <c r="AI709" s="55"/>
      <c r="AJ709" s="55"/>
      <c r="AK709" s="55"/>
    </row>
    <row r="710" spans="1:37" ht="21">
      <c r="A710" s="440" t="s">
        <v>197</v>
      </c>
      <c r="B710" s="441" t="s">
        <v>986</v>
      </c>
      <c r="C710" s="442" t="s">
        <v>2608</v>
      </c>
      <c r="D710" s="442" t="s">
        <v>3009</v>
      </c>
      <c r="E710" s="379" t="s">
        <v>196</v>
      </c>
      <c r="F710" s="446" t="s">
        <v>195</v>
      </c>
      <c r="G710" s="376" t="s">
        <v>117</v>
      </c>
      <c r="H710" s="357" t="s">
        <v>3156</v>
      </c>
      <c r="I710" s="417" t="s">
        <v>198</v>
      </c>
      <c r="J710" s="377" t="s">
        <v>990</v>
      </c>
      <c r="K710" s="378" t="s">
        <v>2726</v>
      </c>
      <c r="L710" s="2" t="s">
        <v>191</v>
      </c>
      <c r="M710" s="397"/>
      <c r="N710" s="482">
        <v>1299903.42</v>
      </c>
      <c r="O710" s="482">
        <v>1255000</v>
      </c>
      <c r="P710" s="493">
        <v>1300000</v>
      </c>
      <c r="Q710" s="482">
        <v>1300000</v>
      </c>
      <c r="R710" s="482"/>
      <c r="S710" s="479"/>
      <c r="T710" s="199">
        <f t="shared" si="127"/>
        <v>96.580000000074506</v>
      </c>
      <c r="U710" s="61">
        <f t="shared" si="128"/>
        <v>7.4297827449422752E-5</v>
      </c>
      <c r="V710" s="199">
        <f t="shared" ref="V710:V772" si="137">IF(O710="","",Q710-O710)</f>
        <v>45000</v>
      </c>
      <c r="W710" s="61">
        <f t="shared" si="129"/>
        <v>3.5856573705179286E-2</v>
      </c>
      <c r="X710" s="199">
        <f t="shared" si="130"/>
        <v>0</v>
      </c>
      <c r="Y710" s="61">
        <f t="shared" si="131"/>
        <v>0</v>
      </c>
      <c r="AA710" s="55"/>
      <c r="AB710" s="55"/>
      <c r="AC710" s="55"/>
      <c r="AD710" s="55"/>
      <c r="AE710" s="55"/>
      <c r="AF710" s="55"/>
      <c r="AG710" s="55"/>
      <c r="AH710" s="55"/>
      <c r="AI710" s="55"/>
      <c r="AJ710" s="55"/>
      <c r="AK710" s="55"/>
    </row>
    <row r="711" spans="1:37" ht="21">
      <c r="A711" s="402" t="s">
        <v>201</v>
      </c>
      <c r="B711" s="403" t="s">
        <v>202</v>
      </c>
      <c r="C711" s="404" t="s">
        <v>3010</v>
      </c>
      <c r="D711" s="404" t="s">
        <v>3011</v>
      </c>
      <c r="E711" s="370" t="s">
        <v>988</v>
      </c>
      <c r="F711" s="370" t="s">
        <v>203</v>
      </c>
      <c r="G711" s="371"/>
      <c r="H711" s="371"/>
      <c r="I711" s="405"/>
      <c r="J711" s="372"/>
      <c r="K711" s="373"/>
      <c r="L711" s="406"/>
      <c r="M711" s="397"/>
      <c r="N711" s="483">
        <v>0</v>
      </c>
      <c r="O711" s="483">
        <v>0</v>
      </c>
      <c r="P711" s="494">
        <v>0</v>
      </c>
      <c r="Q711" s="483">
        <v>0</v>
      </c>
      <c r="R711" s="483"/>
      <c r="S711" s="478"/>
      <c r="T711" s="199">
        <f t="shared" si="127"/>
        <v>0</v>
      </c>
      <c r="U711" s="61" t="str">
        <f t="shared" si="128"/>
        <v/>
      </c>
      <c r="V711" s="199">
        <f t="shared" si="137"/>
        <v>0</v>
      </c>
      <c r="W711" s="61" t="str">
        <f t="shared" si="129"/>
        <v/>
      </c>
      <c r="X711" s="199">
        <f t="shared" si="130"/>
        <v>0</v>
      </c>
      <c r="Y711" s="61" t="str">
        <f t="shared" si="131"/>
        <v/>
      </c>
      <c r="AA711" s="55"/>
      <c r="AB711" s="55"/>
      <c r="AC711" s="55"/>
      <c r="AD711" s="55"/>
      <c r="AE711" s="55"/>
      <c r="AF711" s="55"/>
      <c r="AG711" s="55"/>
      <c r="AH711" s="55"/>
      <c r="AI711" s="55"/>
      <c r="AJ711" s="55"/>
      <c r="AK711" s="55"/>
    </row>
    <row r="712" spans="1:37" ht="31.5">
      <c r="A712" s="443" t="s">
        <v>991</v>
      </c>
      <c r="B712" s="444" t="s">
        <v>202</v>
      </c>
      <c r="C712" s="445" t="s">
        <v>3013</v>
      </c>
      <c r="D712" s="445" t="s">
        <v>3011</v>
      </c>
      <c r="E712" s="375" t="s">
        <v>993</v>
      </c>
      <c r="F712" s="375" t="s">
        <v>992</v>
      </c>
      <c r="G712" s="376"/>
      <c r="H712" s="376"/>
      <c r="I712" s="417"/>
      <c r="J712" s="377"/>
      <c r="K712" s="378"/>
      <c r="L712" s="397"/>
      <c r="M712" s="397"/>
      <c r="N712" s="482">
        <v>0</v>
      </c>
      <c r="O712" s="482">
        <v>0</v>
      </c>
      <c r="P712" s="493">
        <v>0</v>
      </c>
      <c r="Q712" s="482">
        <v>0</v>
      </c>
      <c r="R712" s="482"/>
      <c r="S712" s="479"/>
      <c r="T712" s="199">
        <f t="shared" si="127"/>
        <v>0</v>
      </c>
      <c r="U712" s="61" t="str">
        <f t="shared" si="128"/>
        <v/>
      </c>
      <c r="V712" s="199">
        <f t="shared" si="137"/>
        <v>0</v>
      </c>
      <c r="W712" s="61" t="str">
        <f t="shared" si="129"/>
        <v/>
      </c>
      <c r="X712" s="199">
        <f t="shared" si="130"/>
        <v>0</v>
      </c>
      <c r="Y712" s="61" t="str">
        <f t="shared" si="131"/>
        <v/>
      </c>
      <c r="AA712" s="55"/>
      <c r="AB712" s="55"/>
      <c r="AC712" s="55"/>
      <c r="AD712" s="55"/>
      <c r="AE712" s="55"/>
      <c r="AF712" s="55"/>
      <c r="AG712" s="55"/>
      <c r="AH712" s="55"/>
      <c r="AI712" s="55"/>
      <c r="AJ712" s="55"/>
      <c r="AK712" s="55"/>
    </row>
    <row r="713" spans="1:37" ht="31.5">
      <c r="A713" s="440" t="s">
        <v>994</v>
      </c>
      <c r="B713" s="441" t="s">
        <v>202</v>
      </c>
      <c r="C713" s="442" t="s">
        <v>3013</v>
      </c>
      <c r="D713" s="442" t="s">
        <v>3009</v>
      </c>
      <c r="E713" s="379" t="s">
        <v>993</v>
      </c>
      <c r="F713" s="379" t="s">
        <v>992</v>
      </c>
      <c r="G713" s="376" t="s">
        <v>787</v>
      </c>
      <c r="H713" s="357" t="s">
        <v>4780</v>
      </c>
      <c r="I713" s="417" t="s">
        <v>2579</v>
      </c>
      <c r="J713" s="377" t="s">
        <v>2739</v>
      </c>
      <c r="K713" s="378" t="s">
        <v>2579</v>
      </c>
      <c r="L713" s="2" t="s">
        <v>199</v>
      </c>
      <c r="M713" s="397"/>
      <c r="N713" s="482">
        <v>4286963.83</v>
      </c>
      <c r="O713" s="482">
        <v>0</v>
      </c>
      <c r="P713" s="493">
        <v>0</v>
      </c>
      <c r="Q713" s="482">
        <v>0</v>
      </c>
      <c r="R713" s="482"/>
      <c r="S713" s="479"/>
      <c r="T713" s="199">
        <f t="shared" si="127"/>
        <v>-4286963.83</v>
      </c>
      <c r="U713" s="61">
        <f t="shared" si="128"/>
        <v>-1</v>
      </c>
      <c r="V713" s="199">
        <f t="shared" si="137"/>
        <v>0</v>
      </c>
      <c r="W713" s="61" t="str">
        <f t="shared" si="129"/>
        <v/>
      </c>
      <c r="X713" s="199">
        <f t="shared" si="130"/>
        <v>0</v>
      </c>
      <c r="Y713" s="61" t="str">
        <f t="shared" si="131"/>
        <v/>
      </c>
      <c r="AA713" s="55"/>
      <c r="AB713" s="55"/>
      <c r="AC713" s="55"/>
      <c r="AD713" s="55"/>
      <c r="AE713" s="55"/>
      <c r="AF713" s="55"/>
      <c r="AG713" s="55"/>
      <c r="AH713" s="55"/>
      <c r="AI713" s="55"/>
      <c r="AJ713" s="55"/>
      <c r="AK713" s="55"/>
    </row>
    <row r="714" spans="1:37" ht="31.5">
      <c r="A714" s="443" t="s">
        <v>996</v>
      </c>
      <c r="B714" s="444" t="s">
        <v>202</v>
      </c>
      <c r="C714" s="445" t="s">
        <v>2697</v>
      </c>
      <c r="D714" s="445" t="s">
        <v>3011</v>
      </c>
      <c r="E714" s="375" t="s">
        <v>997</v>
      </c>
      <c r="F714" s="375" t="s">
        <v>5116</v>
      </c>
      <c r="G714" s="376"/>
      <c r="H714" s="376"/>
      <c r="I714" s="417"/>
      <c r="J714" s="377"/>
      <c r="K714" s="378"/>
      <c r="L714" s="397"/>
      <c r="M714" s="397"/>
      <c r="N714" s="482">
        <v>0</v>
      </c>
      <c r="O714" s="482">
        <v>0</v>
      </c>
      <c r="P714" s="493">
        <v>0</v>
      </c>
      <c r="Q714" s="482">
        <v>0</v>
      </c>
      <c r="R714" s="482"/>
      <c r="S714" s="479"/>
      <c r="T714" s="199">
        <f t="shared" si="127"/>
        <v>0</v>
      </c>
      <c r="U714" s="61" t="str">
        <f t="shared" si="128"/>
        <v/>
      </c>
      <c r="V714" s="199">
        <f t="shared" si="137"/>
        <v>0</v>
      </c>
      <c r="W714" s="61" t="str">
        <f t="shared" si="129"/>
        <v/>
      </c>
      <c r="X714" s="199">
        <f t="shared" si="130"/>
        <v>0</v>
      </c>
      <c r="Y714" s="61" t="str">
        <f t="shared" si="131"/>
        <v/>
      </c>
      <c r="AA714" s="55"/>
      <c r="AB714" s="55"/>
      <c r="AC714" s="55"/>
      <c r="AD714" s="55"/>
      <c r="AE714" s="55"/>
      <c r="AF714" s="55"/>
      <c r="AG714" s="55"/>
      <c r="AH714" s="55"/>
      <c r="AI714" s="55"/>
      <c r="AJ714" s="55"/>
      <c r="AK714" s="55"/>
    </row>
    <row r="715" spans="1:37" ht="31.5">
      <c r="A715" s="440" t="s">
        <v>998</v>
      </c>
      <c r="B715" s="441" t="s">
        <v>202</v>
      </c>
      <c r="C715" s="442" t="s">
        <v>2697</v>
      </c>
      <c r="D715" s="442" t="s">
        <v>3009</v>
      </c>
      <c r="E715" s="379" t="s">
        <v>997</v>
      </c>
      <c r="F715" s="379" t="s">
        <v>5116</v>
      </c>
      <c r="G715" s="376" t="s">
        <v>787</v>
      </c>
      <c r="H715" s="357" t="s">
        <v>4780</v>
      </c>
      <c r="I715" s="417" t="s">
        <v>2579</v>
      </c>
      <c r="J715" s="377" t="s">
        <v>2739</v>
      </c>
      <c r="K715" s="378" t="s">
        <v>2579</v>
      </c>
      <c r="L715" s="2" t="s">
        <v>199</v>
      </c>
      <c r="M715" s="397"/>
      <c r="N715" s="482">
        <v>0</v>
      </c>
      <c r="O715" s="482">
        <v>0</v>
      </c>
      <c r="P715" s="493">
        <v>0</v>
      </c>
      <c r="Q715" s="482">
        <v>0</v>
      </c>
      <c r="R715" s="482"/>
      <c r="S715" s="479"/>
      <c r="T715" s="199">
        <f t="shared" si="127"/>
        <v>0</v>
      </c>
      <c r="U715" s="61" t="str">
        <f t="shared" si="128"/>
        <v/>
      </c>
      <c r="V715" s="199">
        <f t="shared" si="137"/>
        <v>0</v>
      </c>
      <c r="W715" s="61" t="str">
        <f t="shared" si="129"/>
        <v/>
      </c>
      <c r="X715" s="199">
        <f t="shared" si="130"/>
        <v>0</v>
      </c>
      <c r="Y715" s="61" t="str">
        <f t="shared" si="131"/>
        <v/>
      </c>
      <c r="AA715" s="55"/>
      <c r="AB715" s="55"/>
      <c r="AC715" s="55"/>
      <c r="AD715" s="55"/>
      <c r="AE715" s="55"/>
      <c r="AF715" s="55"/>
      <c r="AG715" s="55"/>
      <c r="AH715" s="55"/>
      <c r="AI715" s="55"/>
      <c r="AJ715" s="55"/>
      <c r="AK715" s="55"/>
    </row>
    <row r="716" spans="1:37" ht="31.5">
      <c r="A716" s="443" t="s">
        <v>999</v>
      </c>
      <c r="B716" s="444" t="s">
        <v>202</v>
      </c>
      <c r="C716" s="445" t="s">
        <v>1180</v>
      </c>
      <c r="D716" s="445" t="s">
        <v>3011</v>
      </c>
      <c r="E716" s="375" t="s">
        <v>1001</v>
      </c>
      <c r="F716" s="447" t="s">
        <v>1000</v>
      </c>
      <c r="G716" s="376"/>
      <c r="H716" s="376"/>
      <c r="I716" s="417"/>
      <c r="J716" s="377"/>
      <c r="K716" s="378"/>
      <c r="L716" s="397"/>
      <c r="M716" s="397"/>
      <c r="N716" s="482">
        <v>0</v>
      </c>
      <c r="O716" s="482">
        <v>0</v>
      </c>
      <c r="P716" s="493">
        <v>0</v>
      </c>
      <c r="Q716" s="482">
        <v>0</v>
      </c>
      <c r="R716" s="482"/>
      <c r="S716" s="479"/>
      <c r="T716" s="199">
        <f t="shared" si="127"/>
        <v>0</v>
      </c>
      <c r="U716" s="61" t="str">
        <f t="shared" si="128"/>
        <v/>
      </c>
      <c r="V716" s="199">
        <f t="shared" si="137"/>
        <v>0</v>
      </c>
      <c r="W716" s="61" t="str">
        <f t="shared" si="129"/>
        <v/>
      </c>
      <c r="X716" s="199">
        <f t="shared" si="130"/>
        <v>0</v>
      </c>
      <c r="Y716" s="61" t="str">
        <f t="shared" si="131"/>
        <v/>
      </c>
      <c r="AA716" s="55"/>
      <c r="AB716" s="55"/>
      <c r="AC716" s="55"/>
      <c r="AD716" s="55"/>
      <c r="AE716" s="55"/>
      <c r="AF716" s="55"/>
      <c r="AG716" s="55"/>
      <c r="AH716" s="55"/>
      <c r="AI716" s="55"/>
      <c r="AJ716" s="55"/>
      <c r="AK716" s="55"/>
    </row>
    <row r="717" spans="1:37" ht="21">
      <c r="A717" s="440" t="s">
        <v>1002</v>
      </c>
      <c r="B717" s="441" t="s">
        <v>202</v>
      </c>
      <c r="C717" s="442" t="s">
        <v>1180</v>
      </c>
      <c r="D717" s="442" t="s">
        <v>2007</v>
      </c>
      <c r="E717" s="379" t="s">
        <v>1591</v>
      </c>
      <c r="F717" s="379" t="s">
        <v>5117</v>
      </c>
      <c r="G717" s="376" t="s">
        <v>784</v>
      </c>
      <c r="H717" s="357" t="s">
        <v>4837</v>
      </c>
      <c r="I717" s="417" t="s">
        <v>3158</v>
      </c>
      <c r="J717" s="377" t="s">
        <v>2739</v>
      </c>
      <c r="K717" s="378" t="s">
        <v>2579</v>
      </c>
      <c r="L717" s="2" t="s">
        <v>1592</v>
      </c>
      <c r="M717" s="397"/>
      <c r="N717" s="482">
        <v>3114135.07</v>
      </c>
      <c r="O717" s="482">
        <v>0</v>
      </c>
      <c r="P717" s="493">
        <v>0</v>
      </c>
      <c r="Q717" s="482">
        <v>0</v>
      </c>
      <c r="R717" s="482"/>
      <c r="S717" s="479"/>
      <c r="T717" s="199">
        <f t="shared" si="127"/>
        <v>-3114135.07</v>
      </c>
      <c r="U717" s="61">
        <f t="shared" si="128"/>
        <v>-1</v>
      </c>
      <c r="V717" s="199">
        <f t="shared" si="137"/>
        <v>0</v>
      </c>
      <c r="W717" s="61" t="str">
        <f t="shared" si="129"/>
        <v/>
      </c>
      <c r="X717" s="199">
        <f t="shared" si="130"/>
        <v>0</v>
      </c>
      <c r="Y717" s="61" t="str">
        <f t="shared" si="131"/>
        <v/>
      </c>
      <c r="AA717" s="55"/>
      <c r="AB717" s="55"/>
      <c r="AC717" s="55"/>
      <c r="AD717" s="55"/>
      <c r="AE717" s="55"/>
      <c r="AF717" s="55"/>
      <c r="AG717" s="55"/>
      <c r="AH717" s="55"/>
      <c r="AI717" s="55"/>
      <c r="AJ717" s="55"/>
      <c r="AK717" s="55"/>
    </row>
    <row r="718" spans="1:37" ht="21">
      <c r="A718" s="440" t="s">
        <v>1593</v>
      </c>
      <c r="B718" s="441" t="s">
        <v>202</v>
      </c>
      <c r="C718" s="442" t="s">
        <v>1180</v>
      </c>
      <c r="D718" s="442" t="s">
        <v>3019</v>
      </c>
      <c r="E718" s="379" t="s">
        <v>1594</v>
      </c>
      <c r="F718" s="379" t="s">
        <v>5118</v>
      </c>
      <c r="G718" s="376" t="s">
        <v>785</v>
      </c>
      <c r="H718" s="357" t="s">
        <v>4838</v>
      </c>
      <c r="I718" s="417" t="s">
        <v>3159</v>
      </c>
      <c r="J718" s="377" t="s">
        <v>2739</v>
      </c>
      <c r="K718" s="378" t="s">
        <v>2579</v>
      </c>
      <c r="L718" s="2" t="s">
        <v>1592</v>
      </c>
      <c r="M718" s="397"/>
      <c r="N718" s="482">
        <v>0</v>
      </c>
      <c r="O718" s="482">
        <v>0</v>
      </c>
      <c r="P718" s="493">
        <v>0</v>
      </c>
      <c r="Q718" s="482">
        <v>0</v>
      </c>
      <c r="R718" s="482"/>
      <c r="S718" s="479"/>
      <c r="T718" s="199">
        <f t="shared" si="127"/>
        <v>0</v>
      </c>
      <c r="U718" s="61" t="str">
        <f t="shared" si="128"/>
        <v/>
      </c>
      <c r="V718" s="199">
        <f t="shared" si="137"/>
        <v>0</v>
      </c>
      <c r="W718" s="61" t="str">
        <f t="shared" si="129"/>
        <v/>
      </c>
      <c r="X718" s="199">
        <f t="shared" si="130"/>
        <v>0</v>
      </c>
      <c r="Y718" s="61" t="str">
        <f t="shared" si="131"/>
        <v/>
      </c>
      <c r="AA718" s="55"/>
      <c r="AB718" s="55"/>
      <c r="AC718" s="55"/>
      <c r="AD718" s="55"/>
      <c r="AE718" s="55"/>
      <c r="AF718" s="55"/>
      <c r="AG718" s="55"/>
      <c r="AH718" s="55"/>
      <c r="AI718" s="55"/>
      <c r="AJ718" s="55"/>
      <c r="AK718" s="55"/>
    </row>
    <row r="719" spans="1:37" ht="21">
      <c r="A719" s="440" t="s">
        <v>1595</v>
      </c>
      <c r="B719" s="441" t="s">
        <v>202</v>
      </c>
      <c r="C719" s="442" t="s">
        <v>1180</v>
      </c>
      <c r="D719" s="442" t="s">
        <v>1318</v>
      </c>
      <c r="E719" s="379" t="s">
        <v>1596</v>
      </c>
      <c r="F719" s="379" t="s">
        <v>5119</v>
      </c>
      <c r="G719" s="376" t="s">
        <v>786</v>
      </c>
      <c r="H719" s="357" t="s">
        <v>4839</v>
      </c>
      <c r="I719" s="417" t="s">
        <v>3160</v>
      </c>
      <c r="J719" s="377" t="s">
        <v>2739</v>
      </c>
      <c r="K719" s="378" t="s">
        <v>2579</v>
      </c>
      <c r="L719" s="2" t="s">
        <v>1592</v>
      </c>
      <c r="M719" s="397"/>
      <c r="N719" s="482">
        <v>10084772.52</v>
      </c>
      <c r="O719" s="482">
        <v>0</v>
      </c>
      <c r="P719" s="493">
        <v>0</v>
      </c>
      <c r="Q719" s="482">
        <v>0</v>
      </c>
      <c r="R719" s="482"/>
      <c r="S719" s="479"/>
      <c r="T719" s="199">
        <f t="shared" si="127"/>
        <v>-10084772.52</v>
      </c>
      <c r="U719" s="61">
        <f t="shared" si="128"/>
        <v>-1</v>
      </c>
      <c r="V719" s="199">
        <f t="shared" si="137"/>
        <v>0</v>
      </c>
      <c r="W719" s="61" t="str">
        <f t="shared" si="129"/>
        <v/>
      </c>
      <c r="X719" s="199">
        <f t="shared" si="130"/>
        <v>0</v>
      </c>
      <c r="Y719" s="61" t="str">
        <f t="shared" si="131"/>
        <v/>
      </c>
      <c r="AA719" s="55"/>
      <c r="AB719" s="55"/>
      <c r="AC719" s="55"/>
      <c r="AD719" s="55"/>
      <c r="AE719" s="55"/>
      <c r="AF719" s="55"/>
      <c r="AG719" s="55"/>
      <c r="AH719" s="55"/>
      <c r="AI719" s="55"/>
      <c r="AJ719" s="55"/>
      <c r="AK719" s="55"/>
    </row>
    <row r="720" spans="1:37" ht="21">
      <c r="A720" s="440" t="s">
        <v>1597</v>
      </c>
      <c r="B720" s="441" t="s">
        <v>202</v>
      </c>
      <c r="C720" s="442" t="s">
        <v>1180</v>
      </c>
      <c r="D720" s="442" t="s">
        <v>2485</v>
      </c>
      <c r="E720" s="379" t="s">
        <v>1599</v>
      </c>
      <c r="F720" s="379" t="s">
        <v>1598</v>
      </c>
      <c r="G720" s="376" t="s">
        <v>785</v>
      </c>
      <c r="H720" s="357" t="s">
        <v>4838</v>
      </c>
      <c r="I720" s="417" t="s">
        <v>3159</v>
      </c>
      <c r="J720" s="377" t="s">
        <v>2739</v>
      </c>
      <c r="K720" s="378" t="s">
        <v>2579</v>
      </c>
      <c r="L720" s="2" t="s">
        <v>1592</v>
      </c>
      <c r="M720" s="397"/>
      <c r="N720" s="482">
        <v>0</v>
      </c>
      <c r="O720" s="482">
        <v>0</v>
      </c>
      <c r="P720" s="493">
        <v>0</v>
      </c>
      <c r="Q720" s="482">
        <v>0</v>
      </c>
      <c r="R720" s="482"/>
      <c r="S720" s="479"/>
      <c r="T720" s="199">
        <f t="shared" si="127"/>
        <v>0</v>
      </c>
      <c r="U720" s="61" t="str">
        <f t="shared" si="128"/>
        <v/>
      </c>
      <c r="V720" s="199">
        <f t="shared" si="137"/>
        <v>0</v>
      </c>
      <c r="W720" s="61" t="str">
        <f t="shared" si="129"/>
        <v/>
      </c>
      <c r="X720" s="199">
        <f t="shared" si="130"/>
        <v>0</v>
      </c>
      <c r="Y720" s="61" t="str">
        <f t="shared" si="131"/>
        <v/>
      </c>
      <c r="AA720" s="55"/>
      <c r="AB720" s="55"/>
      <c r="AC720" s="55"/>
      <c r="AD720" s="55"/>
      <c r="AE720" s="55"/>
      <c r="AF720" s="55"/>
      <c r="AG720" s="55"/>
      <c r="AH720" s="55"/>
      <c r="AI720" s="55"/>
      <c r="AJ720" s="55"/>
      <c r="AK720" s="55"/>
    </row>
    <row r="721" spans="1:37" ht="21">
      <c r="A721" s="440" t="s">
        <v>1600</v>
      </c>
      <c r="B721" s="441" t="s">
        <v>202</v>
      </c>
      <c r="C721" s="442" t="s">
        <v>1180</v>
      </c>
      <c r="D721" s="442" t="s">
        <v>1469</v>
      </c>
      <c r="E721" s="379" t="s">
        <v>1602</v>
      </c>
      <c r="F721" s="379" t="s">
        <v>1601</v>
      </c>
      <c r="G721" s="376" t="s">
        <v>786</v>
      </c>
      <c r="H721" s="357" t="s">
        <v>4839</v>
      </c>
      <c r="I721" s="417" t="s">
        <v>3160</v>
      </c>
      <c r="J721" s="377" t="s">
        <v>2739</v>
      </c>
      <c r="K721" s="378" t="s">
        <v>2579</v>
      </c>
      <c r="L721" s="2" t="s">
        <v>1592</v>
      </c>
      <c r="M721" s="397"/>
      <c r="N721" s="482">
        <v>55884.78</v>
      </c>
      <c r="O721" s="482">
        <v>0</v>
      </c>
      <c r="P721" s="493">
        <v>0</v>
      </c>
      <c r="Q721" s="482">
        <v>0</v>
      </c>
      <c r="R721" s="482"/>
      <c r="S721" s="479"/>
      <c r="T721" s="199">
        <f t="shared" si="127"/>
        <v>-55884.78</v>
      </c>
      <c r="U721" s="61">
        <f t="shared" si="128"/>
        <v>-1</v>
      </c>
      <c r="V721" s="199">
        <f t="shared" si="137"/>
        <v>0</v>
      </c>
      <c r="W721" s="61" t="str">
        <f t="shared" si="129"/>
        <v/>
      </c>
      <c r="X721" s="199">
        <f t="shared" si="130"/>
        <v>0</v>
      </c>
      <c r="Y721" s="61" t="str">
        <f t="shared" si="131"/>
        <v/>
      </c>
      <c r="AA721" s="55"/>
      <c r="AB721" s="55"/>
      <c r="AC721" s="55"/>
      <c r="AD721" s="55"/>
      <c r="AE721" s="55"/>
      <c r="AF721" s="55"/>
      <c r="AG721" s="55"/>
      <c r="AH721" s="55"/>
      <c r="AI721" s="55"/>
      <c r="AJ721" s="55"/>
      <c r="AK721" s="55"/>
    </row>
    <row r="722" spans="1:37" ht="21">
      <c r="A722" s="440" t="s">
        <v>1603</v>
      </c>
      <c r="B722" s="441" t="s">
        <v>202</v>
      </c>
      <c r="C722" s="442" t="s">
        <v>1180</v>
      </c>
      <c r="D722" s="442" t="s">
        <v>1321</v>
      </c>
      <c r="E722" s="379" t="s">
        <v>1605</v>
      </c>
      <c r="F722" s="379" t="s">
        <v>1604</v>
      </c>
      <c r="G722" s="376" t="s">
        <v>785</v>
      </c>
      <c r="H722" s="357" t="s">
        <v>4838</v>
      </c>
      <c r="I722" s="417" t="s">
        <v>3159</v>
      </c>
      <c r="J722" s="377" t="s">
        <v>2739</v>
      </c>
      <c r="K722" s="378" t="s">
        <v>2579</v>
      </c>
      <c r="L722" s="2" t="s">
        <v>1592</v>
      </c>
      <c r="M722" s="397"/>
      <c r="N722" s="482">
        <v>0</v>
      </c>
      <c r="O722" s="482">
        <v>0</v>
      </c>
      <c r="P722" s="493">
        <v>0</v>
      </c>
      <c r="Q722" s="482">
        <v>0</v>
      </c>
      <c r="R722" s="482"/>
      <c r="S722" s="479"/>
      <c r="T722" s="199">
        <f t="shared" si="127"/>
        <v>0</v>
      </c>
      <c r="U722" s="61" t="str">
        <f t="shared" si="128"/>
        <v/>
      </c>
      <c r="V722" s="199">
        <f t="shared" si="137"/>
        <v>0</v>
      </c>
      <c r="W722" s="61" t="str">
        <f t="shared" si="129"/>
        <v/>
      </c>
      <c r="X722" s="199">
        <f t="shared" si="130"/>
        <v>0</v>
      </c>
      <c r="Y722" s="61" t="str">
        <f t="shared" si="131"/>
        <v/>
      </c>
      <c r="AA722" s="55"/>
      <c r="AB722" s="55"/>
      <c r="AC722" s="55"/>
      <c r="AD722" s="55"/>
      <c r="AE722" s="55"/>
      <c r="AF722" s="55"/>
      <c r="AG722" s="55"/>
      <c r="AH722" s="55"/>
      <c r="AI722" s="55"/>
      <c r="AJ722" s="55"/>
      <c r="AK722" s="55"/>
    </row>
    <row r="723" spans="1:37" ht="21">
      <c r="A723" s="440" t="s">
        <v>1606</v>
      </c>
      <c r="B723" s="441" t="s">
        <v>202</v>
      </c>
      <c r="C723" s="442" t="s">
        <v>1180</v>
      </c>
      <c r="D723" s="442" t="s">
        <v>1472</v>
      </c>
      <c r="E723" s="379" t="s">
        <v>1608</v>
      </c>
      <c r="F723" s="379" t="s">
        <v>1607</v>
      </c>
      <c r="G723" s="376" t="s">
        <v>786</v>
      </c>
      <c r="H723" s="357" t="s">
        <v>4839</v>
      </c>
      <c r="I723" s="417" t="s">
        <v>3160</v>
      </c>
      <c r="J723" s="377" t="s">
        <v>2739</v>
      </c>
      <c r="K723" s="378" t="s">
        <v>2579</v>
      </c>
      <c r="L723" s="2" t="s">
        <v>1592</v>
      </c>
      <c r="M723" s="397"/>
      <c r="N723" s="482">
        <v>2452624.65</v>
      </c>
      <c r="O723" s="482">
        <v>0</v>
      </c>
      <c r="P723" s="493">
        <v>0</v>
      </c>
      <c r="Q723" s="482">
        <v>0</v>
      </c>
      <c r="R723" s="482"/>
      <c r="S723" s="479"/>
      <c r="T723" s="199">
        <f t="shared" si="127"/>
        <v>-2452624.65</v>
      </c>
      <c r="U723" s="61">
        <f t="shared" si="128"/>
        <v>-1</v>
      </c>
      <c r="V723" s="199">
        <f t="shared" si="137"/>
        <v>0</v>
      </c>
      <c r="W723" s="61" t="str">
        <f t="shared" si="129"/>
        <v/>
      </c>
      <c r="X723" s="199">
        <f t="shared" si="130"/>
        <v>0</v>
      </c>
      <c r="Y723" s="61" t="str">
        <f t="shared" si="131"/>
        <v/>
      </c>
      <c r="AA723" s="55"/>
      <c r="AB723" s="55"/>
      <c r="AC723" s="55"/>
      <c r="AD723" s="55"/>
      <c r="AE723" s="55"/>
      <c r="AF723" s="55"/>
      <c r="AG723" s="55"/>
      <c r="AH723" s="55"/>
      <c r="AI723" s="55"/>
      <c r="AJ723" s="55"/>
      <c r="AK723" s="55"/>
    </row>
    <row r="724" spans="1:37" ht="21">
      <c r="A724" s="440" t="s">
        <v>1609</v>
      </c>
      <c r="B724" s="441" t="s">
        <v>202</v>
      </c>
      <c r="C724" s="442" t="s">
        <v>1180</v>
      </c>
      <c r="D724" s="442" t="s">
        <v>1322</v>
      </c>
      <c r="E724" s="379" t="s">
        <v>1611</v>
      </c>
      <c r="F724" s="379" t="s">
        <v>1610</v>
      </c>
      <c r="G724" s="376" t="s">
        <v>785</v>
      </c>
      <c r="H724" s="357" t="s">
        <v>4838</v>
      </c>
      <c r="I724" s="417" t="s">
        <v>3159</v>
      </c>
      <c r="J724" s="377" t="s">
        <v>2739</v>
      </c>
      <c r="K724" s="378" t="s">
        <v>2579</v>
      </c>
      <c r="L724" s="2" t="s">
        <v>1592</v>
      </c>
      <c r="M724" s="397"/>
      <c r="N724" s="482">
        <v>0</v>
      </c>
      <c r="O724" s="482">
        <v>0</v>
      </c>
      <c r="P724" s="493">
        <v>0</v>
      </c>
      <c r="Q724" s="482">
        <v>0</v>
      </c>
      <c r="R724" s="482"/>
      <c r="S724" s="479"/>
      <c r="T724" s="199">
        <f t="shared" si="127"/>
        <v>0</v>
      </c>
      <c r="U724" s="61" t="str">
        <f t="shared" si="128"/>
        <v/>
      </c>
      <c r="V724" s="199">
        <f t="shared" si="137"/>
        <v>0</v>
      </c>
      <c r="W724" s="61" t="str">
        <f t="shared" si="129"/>
        <v/>
      </c>
      <c r="X724" s="199">
        <f t="shared" si="130"/>
        <v>0</v>
      </c>
      <c r="Y724" s="61" t="str">
        <f t="shared" si="131"/>
        <v/>
      </c>
      <c r="AA724" s="55"/>
      <c r="AB724" s="55"/>
      <c r="AC724" s="55"/>
      <c r="AD724" s="55"/>
      <c r="AE724" s="55"/>
      <c r="AF724" s="55"/>
      <c r="AG724" s="55"/>
      <c r="AH724" s="55"/>
      <c r="AI724" s="55"/>
      <c r="AJ724" s="55"/>
      <c r="AK724" s="55"/>
    </row>
    <row r="725" spans="1:37" ht="21">
      <c r="A725" s="440" t="s">
        <v>1612</v>
      </c>
      <c r="B725" s="441" t="s">
        <v>202</v>
      </c>
      <c r="C725" s="442" t="s">
        <v>1180</v>
      </c>
      <c r="D725" s="442" t="s">
        <v>1475</v>
      </c>
      <c r="E725" s="379" t="s">
        <v>1614</v>
      </c>
      <c r="F725" s="379" t="s">
        <v>1613</v>
      </c>
      <c r="G725" s="376" t="s">
        <v>786</v>
      </c>
      <c r="H725" s="357" t="s">
        <v>4839</v>
      </c>
      <c r="I725" s="417" t="s">
        <v>3160</v>
      </c>
      <c r="J725" s="377" t="s">
        <v>2739</v>
      </c>
      <c r="K725" s="378" t="s">
        <v>2579</v>
      </c>
      <c r="L725" s="2" t="s">
        <v>1592</v>
      </c>
      <c r="M725" s="397"/>
      <c r="N725" s="482">
        <v>1487368.58</v>
      </c>
      <c r="O725" s="482">
        <v>0</v>
      </c>
      <c r="P725" s="493">
        <v>0</v>
      </c>
      <c r="Q725" s="482">
        <v>0</v>
      </c>
      <c r="R725" s="482"/>
      <c r="S725" s="479"/>
      <c r="T725" s="199">
        <f t="shared" si="127"/>
        <v>-1487368.58</v>
      </c>
      <c r="U725" s="61">
        <f t="shared" si="128"/>
        <v>-1</v>
      </c>
      <c r="V725" s="199">
        <f t="shared" si="137"/>
        <v>0</v>
      </c>
      <c r="W725" s="61" t="str">
        <f t="shared" si="129"/>
        <v/>
      </c>
      <c r="X725" s="199">
        <f t="shared" si="130"/>
        <v>0</v>
      </c>
      <c r="Y725" s="61" t="str">
        <f t="shared" si="131"/>
        <v/>
      </c>
      <c r="AA725" s="55"/>
      <c r="AB725" s="55"/>
      <c r="AC725" s="55"/>
      <c r="AD725" s="55"/>
      <c r="AE725" s="55"/>
      <c r="AF725" s="55"/>
      <c r="AG725" s="55"/>
      <c r="AH725" s="55"/>
      <c r="AI725" s="55"/>
      <c r="AJ725" s="55"/>
      <c r="AK725" s="55"/>
    </row>
    <row r="726" spans="1:37" ht="21">
      <c r="A726" s="443" t="s">
        <v>1615</v>
      </c>
      <c r="B726" s="444" t="s">
        <v>202</v>
      </c>
      <c r="C726" s="445" t="s">
        <v>3017</v>
      </c>
      <c r="D726" s="445" t="s">
        <v>3011</v>
      </c>
      <c r="E726" s="375" t="s">
        <v>4214</v>
      </c>
      <c r="F726" s="447" t="s">
        <v>4215</v>
      </c>
      <c r="G726" s="376"/>
      <c r="H726" s="376"/>
      <c r="I726" s="417"/>
      <c r="J726" s="377"/>
      <c r="K726" s="378"/>
      <c r="L726" s="397"/>
      <c r="M726" s="397"/>
      <c r="N726" s="482">
        <v>0</v>
      </c>
      <c r="O726" s="482">
        <v>0</v>
      </c>
      <c r="P726" s="493">
        <v>0</v>
      </c>
      <c r="Q726" s="482">
        <v>0</v>
      </c>
      <c r="R726" s="482"/>
      <c r="S726" s="479"/>
      <c r="T726" s="199">
        <f t="shared" si="127"/>
        <v>0</v>
      </c>
      <c r="U726" s="61" t="str">
        <f t="shared" si="128"/>
        <v/>
      </c>
      <c r="V726" s="199">
        <f t="shared" si="137"/>
        <v>0</v>
      </c>
      <c r="W726" s="61" t="str">
        <f t="shared" si="129"/>
        <v/>
      </c>
      <c r="X726" s="199">
        <f t="shared" si="130"/>
        <v>0</v>
      </c>
      <c r="Y726" s="61" t="str">
        <f t="shared" si="131"/>
        <v/>
      </c>
      <c r="AA726" s="55"/>
      <c r="AB726" s="55"/>
      <c r="AC726" s="55"/>
      <c r="AD726" s="55"/>
      <c r="AE726" s="55"/>
      <c r="AF726" s="55"/>
      <c r="AG726" s="55"/>
      <c r="AH726" s="55"/>
      <c r="AI726" s="55"/>
      <c r="AJ726" s="55"/>
      <c r="AK726" s="55"/>
    </row>
    <row r="727" spans="1:37" ht="42">
      <c r="A727" s="440" t="s">
        <v>1616</v>
      </c>
      <c r="B727" s="441" t="s">
        <v>202</v>
      </c>
      <c r="C727" s="442" t="s">
        <v>3017</v>
      </c>
      <c r="D727" s="442" t="s">
        <v>3009</v>
      </c>
      <c r="E727" s="379" t="s">
        <v>3161</v>
      </c>
      <c r="F727" s="417" t="s">
        <v>3162</v>
      </c>
      <c r="G727" s="376" t="s">
        <v>782</v>
      </c>
      <c r="H727" s="357" t="s">
        <v>4840</v>
      </c>
      <c r="I727" s="417" t="s">
        <v>3163</v>
      </c>
      <c r="J727" s="377" t="s">
        <v>2739</v>
      </c>
      <c r="K727" s="378" t="s">
        <v>2579</v>
      </c>
      <c r="L727" s="2" t="s">
        <v>199</v>
      </c>
      <c r="M727" s="397"/>
      <c r="N727" s="482">
        <v>1299524.23</v>
      </c>
      <c r="O727" s="482">
        <v>0</v>
      </c>
      <c r="P727" s="493">
        <v>0</v>
      </c>
      <c r="Q727" s="482">
        <v>0</v>
      </c>
      <c r="R727" s="482"/>
      <c r="S727" s="479"/>
      <c r="T727" s="199">
        <f t="shared" ref="T727:T728" si="138">IF(N727="","",Q727-N727)</f>
        <v>-1299524.23</v>
      </c>
      <c r="U727" s="61">
        <f t="shared" ref="U727:U728" si="139">IF(N727=0,"",T727/N727)</f>
        <v>-1</v>
      </c>
      <c r="V727" s="199">
        <f t="shared" si="137"/>
        <v>0</v>
      </c>
      <c r="W727" s="61" t="str">
        <f t="shared" ref="W727:W728" si="140">IF(O727=0,"",V727/O727)</f>
        <v/>
      </c>
      <c r="X727" s="199">
        <f t="shared" ref="X727:X728" si="141">IF(P727="","",Q727-P727)</f>
        <v>0</v>
      </c>
      <c r="Y727" s="61" t="str">
        <f t="shared" ref="Y727:Y728" si="142">IF(P727=0,"",X727/P727)</f>
        <v/>
      </c>
      <c r="AA727" s="55"/>
      <c r="AB727" s="55"/>
      <c r="AC727" s="55"/>
      <c r="AD727" s="55"/>
      <c r="AE727" s="55"/>
      <c r="AF727" s="55"/>
      <c r="AG727" s="55"/>
      <c r="AH727" s="55"/>
      <c r="AI727" s="55"/>
      <c r="AJ727" s="55"/>
      <c r="AK727" s="55"/>
    </row>
    <row r="728" spans="1:37" ht="31.5">
      <c r="A728" s="440" t="s">
        <v>3164</v>
      </c>
      <c r="B728" s="441" t="s">
        <v>202</v>
      </c>
      <c r="C728" s="442" t="s">
        <v>3017</v>
      </c>
      <c r="D728" s="442" t="s">
        <v>3019</v>
      </c>
      <c r="E728" s="379" t="s">
        <v>3165</v>
      </c>
      <c r="F728" s="446" t="s">
        <v>3166</v>
      </c>
      <c r="G728" s="376" t="s">
        <v>783</v>
      </c>
      <c r="H728" s="357" t="s">
        <v>4841</v>
      </c>
      <c r="I728" s="417" t="s">
        <v>3167</v>
      </c>
      <c r="J728" s="377" t="s">
        <v>2739</v>
      </c>
      <c r="K728" s="378" t="s">
        <v>2579</v>
      </c>
      <c r="L728" s="2" t="s">
        <v>199</v>
      </c>
      <c r="M728" s="397"/>
      <c r="N728" s="482">
        <v>10267</v>
      </c>
      <c r="O728" s="482">
        <v>0</v>
      </c>
      <c r="P728" s="493">
        <v>0</v>
      </c>
      <c r="Q728" s="482">
        <v>0</v>
      </c>
      <c r="R728" s="482"/>
      <c r="S728" s="479"/>
      <c r="T728" s="199">
        <f t="shared" si="138"/>
        <v>-10267</v>
      </c>
      <c r="U728" s="61">
        <f t="shared" si="139"/>
        <v>-1</v>
      </c>
      <c r="V728" s="199">
        <f t="shared" si="137"/>
        <v>0</v>
      </c>
      <c r="W728" s="61" t="str">
        <f t="shared" si="140"/>
        <v/>
      </c>
      <c r="X728" s="199">
        <f t="shared" si="141"/>
        <v>0</v>
      </c>
      <c r="Y728" s="61" t="str">
        <f t="shared" si="142"/>
        <v/>
      </c>
      <c r="AA728" s="55"/>
      <c r="AB728" s="55"/>
      <c r="AC728" s="55"/>
      <c r="AD728" s="55"/>
      <c r="AE728" s="55"/>
      <c r="AF728" s="55"/>
      <c r="AG728" s="55"/>
      <c r="AH728" s="55"/>
      <c r="AI728" s="55"/>
      <c r="AJ728" s="55"/>
      <c r="AK728" s="55"/>
    </row>
    <row r="729" spans="1:37" ht="21">
      <c r="A729" s="443" t="s">
        <v>1617</v>
      </c>
      <c r="B729" s="444" t="s">
        <v>202</v>
      </c>
      <c r="C729" s="445" t="s">
        <v>3020</v>
      </c>
      <c r="D729" s="445" t="s">
        <v>3011</v>
      </c>
      <c r="E729" s="375" t="s">
        <v>1619</v>
      </c>
      <c r="F729" s="447" t="s">
        <v>1618</v>
      </c>
      <c r="G729" s="376"/>
      <c r="H729" s="376"/>
      <c r="I729" s="417"/>
      <c r="J729" s="377"/>
      <c r="K729" s="378"/>
      <c r="L729" s="397"/>
      <c r="M729" s="397"/>
      <c r="N729" s="482">
        <v>0</v>
      </c>
      <c r="O729" s="482">
        <v>0</v>
      </c>
      <c r="P729" s="493">
        <v>0</v>
      </c>
      <c r="Q729" s="482">
        <v>0</v>
      </c>
      <c r="R729" s="482"/>
      <c r="S729" s="479"/>
      <c r="T729" s="199">
        <f t="shared" si="127"/>
        <v>0</v>
      </c>
      <c r="U729" s="61" t="str">
        <f t="shared" si="128"/>
        <v/>
      </c>
      <c r="V729" s="199">
        <f t="shared" si="137"/>
        <v>0</v>
      </c>
      <c r="W729" s="61" t="str">
        <f t="shared" si="129"/>
        <v/>
      </c>
      <c r="X729" s="199">
        <f t="shared" si="130"/>
        <v>0</v>
      </c>
      <c r="Y729" s="61" t="str">
        <f t="shared" si="131"/>
        <v/>
      </c>
      <c r="AA729" s="55"/>
      <c r="AB729" s="55"/>
      <c r="AC729" s="55"/>
      <c r="AD729" s="55"/>
      <c r="AE729" s="55"/>
      <c r="AF729" s="55"/>
      <c r="AG729" s="55"/>
      <c r="AH729" s="55"/>
      <c r="AI729" s="55"/>
      <c r="AJ729" s="55"/>
      <c r="AK729" s="55"/>
    </row>
    <row r="730" spans="1:37" ht="21">
      <c r="A730" s="440" t="s">
        <v>1620</v>
      </c>
      <c r="B730" s="415" t="s">
        <v>202</v>
      </c>
      <c r="C730" s="416" t="s">
        <v>3020</v>
      </c>
      <c r="D730" s="416" t="s">
        <v>3009</v>
      </c>
      <c r="E730" s="379" t="s">
        <v>4842</v>
      </c>
      <c r="F730" s="446" t="s">
        <v>5120</v>
      </c>
      <c r="G730" s="376" t="s">
        <v>4675</v>
      </c>
      <c r="H730" s="376" t="s">
        <v>4843</v>
      </c>
      <c r="I730" s="417" t="s">
        <v>4844</v>
      </c>
      <c r="J730" s="377" t="s">
        <v>2739</v>
      </c>
      <c r="K730" s="378" t="s">
        <v>2579</v>
      </c>
      <c r="L730" s="2" t="s">
        <v>199</v>
      </c>
      <c r="M730" s="397"/>
      <c r="N730" s="482">
        <v>0</v>
      </c>
      <c r="O730" s="482">
        <v>0</v>
      </c>
      <c r="P730" s="493">
        <v>0</v>
      </c>
      <c r="Q730" s="482">
        <v>0</v>
      </c>
      <c r="R730" s="482"/>
      <c r="S730" s="479"/>
      <c r="T730" s="199">
        <f t="shared" si="127"/>
        <v>0</v>
      </c>
      <c r="U730" s="61" t="str">
        <f t="shared" si="128"/>
        <v/>
      </c>
      <c r="V730" s="199">
        <f t="shared" si="137"/>
        <v>0</v>
      </c>
      <c r="W730" s="61" t="str">
        <f t="shared" si="129"/>
        <v/>
      </c>
      <c r="X730" s="199">
        <f t="shared" si="130"/>
        <v>0</v>
      </c>
      <c r="Y730" s="61" t="str">
        <f t="shared" si="131"/>
        <v/>
      </c>
      <c r="AA730" s="55"/>
      <c r="AB730" s="55"/>
      <c r="AC730" s="55"/>
      <c r="AD730" s="55"/>
      <c r="AE730" s="55"/>
      <c r="AF730" s="55"/>
      <c r="AG730" s="55"/>
      <c r="AH730" s="55"/>
      <c r="AI730" s="55"/>
      <c r="AJ730" s="55"/>
      <c r="AK730" s="55"/>
    </row>
    <row r="731" spans="1:37" ht="21">
      <c r="A731" s="443" t="s">
        <v>4845</v>
      </c>
      <c r="B731" s="408" t="s">
        <v>202</v>
      </c>
      <c r="C731" s="409" t="s">
        <v>4846</v>
      </c>
      <c r="D731" s="409" t="s">
        <v>3011</v>
      </c>
      <c r="E731" s="375" t="s">
        <v>4847</v>
      </c>
      <c r="F731" s="447" t="s">
        <v>5121</v>
      </c>
      <c r="G731" s="376"/>
      <c r="H731" s="376"/>
      <c r="I731" s="417"/>
      <c r="J731" s="377"/>
      <c r="K731" s="374"/>
      <c r="L731" s="422"/>
      <c r="M731" s="397"/>
      <c r="N731" s="482">
        <v>0</v>
      </c>
      <c r="O731" s="482">
        <v>0</v>
      </c>
      <c r="P731" s="493">
        <v>0</v>
      </c>
      <c r="Q731" s="482">
        <v>0</v>
      </c>
      <c r="R731" s="482"/>
      <c r="S731" s="479"/>
      <c r="T731" s="199">
        <f t="shared" si="127"/>
        <v>0</v>
      </c>
      <c r="U731" s="61" t="str">
        <f t="shared" si="128"/>
        <v/>
      </c>
      <c r="V731" s="199">
        <f t="shared" si="137"/>
        <v>0</v>
      </c>
      <c r="W731" s="61" t="str">
        <f t="shared" si="129"/>
        <v/>
      </c>
      <c r="X731" s="199">
        <f t="shared" si="130"/>
        <v>0</v>
      </c>
      <c r="Y731" s="61" t="str">
        <f t="shared" si="131"/>
        <v/>
      </c>
      <c r="AA731" s="55"/>
      <c r="AB731" s="55"/>
      <c r="AC731" s="55"/>
      <c r="AD731" s="55"/>
      <c r="AE731" s="55"/>
      <c r="AF731" s="55"/>
      <c r="AG731" s="55"/>
      <c r="AH731" s="55"/>
      <c r="AI731" s="55"/>
      <c r="AJ731" s="55"/>
      <c r="AK731" s="55"/>
    </row>
    <row r="732" spans="1:37" ht="21">
      <c r="A732" s="440" t="s">
        <v>4848</v>
      </c>
      <c r="B732" s="415" t="s">
        <v>202</v>
      </c>
      <c r="C732" s="416" t="s">
        <v>4846</v>
      </c>
      <c r="D732" s="416" t="s">
        <v>3009</v>
      </c>
      <c r="E732" s="379" t="s">
        <v>4847</v>
      </c>
      <c r="F732" s="446" t="s">
        <v>5122</v>
      </c>
      <c r="G732" s="376" t="s">
        <v>4677</v>
      </c>
      <c r="H732" s="376" t="s">
        <v>4849</v>
      </c>
      <c r="I732" s="417" t="s">
        <v>4850</v>
      </c>
      <c r="J732" s="377" t="s">
        <v>2739</v>
      </c>
      <c r="K732" s="374" t="s">
        <v>2579</v>
      </c>
      <c r="L732" s="448" t="s">
        <v>199</v>
      </c>
      <c r="M732" s="397"/>
      <c r="N732" s="482">
        <v>0</v>
      </c>
      <c r="O732" s="482">
        <v>0</v>
      </c>
      <c r="P732" s="493">
        <v>0</v>
      </c>
      <c r="Q732" s="482">
        <v>0</v>
      </c>
      <c r="R732" s="482"/>
      <c r="S732" s="479"/>
      <c r="T732" s="199">
        <f t="shared" si="127"/>
        <v>0</v>
      </c>
      <c r="U732" s="61" t="str">
        <f t="shared" si="128"/>
        <v/>
      </c>
      <c r="V732" s="199">
        <f t="shared" si="137"/>
        <v>0</v>
      </c>
      <c r="W732" s="61" t="str">
        <f t="shared" si="129"/>
        <v/>
      </c>
      <c r="X732" s="199">
        <f t="shared" si="130"/>
        <v>0</v>
      </c>
      <c r="Y732" s="61" t="str">
        <f t="shared" si="131"/>
        <v/>
      </c>
      <c r="AA732" s="55"/>
      <c r="AB732" s="55"/>
      <c r="AC732" s="55"/>
      <c r="AD732" s="55"/>
      <c r="AE732" s="55"/>
      <c r="AF732" s="55"/>
      <c r="AG732" s="55"/>
      <c r="AH732" s="55"/>
      <c r="AI732" s="55"/>
      <c r="AJ732" s="55"/>
      <c r="AK732" s="55"/>
    </row>
    <row r="733" spans="1:37" ht="42">
      <c r="A733" s="443" t="s">
        <v>1621</v>
      </c>
      <c r="B733" s="444" t="s">
        <v>202</v>
      </c>
      <c r="C733" s="445" t="s">
        <v>2093</v>
      </c>
      <c r="D733" s="445" t="s">
        <v>3011</v>
      </c>
      <c r="E733" s="375" t="s">
        <v>2329</v>
      </c>
      <c r="F733" s="447" t="s">
        <v>1622</v>
      </c>
      <c r="G733" s="376"/>
      <c r="H733" s="376"/>
      <c r="I733" s="417"/>
      <c r="J733" s="377"/>
      <c r="K733" s="378"/>
      <c r="L733" s="397"/>
      <c r="M733" s="397"/>
      <c r="N733" s="482">
        <v>0</v>
      </c>
      <c r="O733" s="482">
        <v>0</v>
      </c>
      <c r="P733" s="493">
        <v>0</v>
      </c>
      <c r="Q733" s="482">
        <v>0</v>
      </c>
      <c r="R733" s="482"/>
      <c r="S733" s="479"/>
      <c r="T733" s="199">
        <f t="shared" si="127"/>
        <v>0</v>
      </c>
      <c r="U733" s="61" t="str">
        <f t="shared" si="128"/>
        <v/>
      </c>
      <c r="V733" s="199">
        <f t="shared" si="137"/>
        <v>0</v>
      </c>
      <c r="W733" s="61" t="str">
        <f t="shared" si="129"/>
        <v/>
      </c>
      <c r="X733" s="199">
        <f t="shared" si="130"/>
        <v>0</v>
      </c>
      <c r="Y733" s="61" t="str">
        <f t="shared" si="131"/>
        <v/>
      </c>
      <c r="AA733" s="55"/>
      <c r="AB733" s="55"/>
      <c r="AC733" s="55"/>
      <c r="AD733" s="55"/>
      <c r="AE733" s="55"/>
      <c r="AF733" s="55"/>
      <c r="AG733" s="55"/>
      <c r="AH733" s="55"/>
      <c r="AI733" s="55"/>
      <c r="AJ733" s="55"/>
      <c r="AK733" s="55"/>
    </row>
    <row r="734" spans="1:37" ht="31.5">
      <c r="A734" s="440" t="s">
        <v>2330</v>
      </c>
      <c r="B734" s="441" t="s">
        <v>202</v>
      </c>
      <c r="C734" s="442" t="s">
        <v>2093</v>
      </c>
      <c r="D734" s="442" t="s">
        <v>3009</v>
      </c>
      <c r="E734" s="379" t="s">
        <v>2329</v>
      </c>
      <c r="F734" s="446" t="s">
        <v>1622</v>
      </c>
      <c r="G734" s="376" t="s">
        <v>787</v>
      </c>
      <c r="H734" s="357" t="s">
        <v>4780</v>
      </c>
      <c r="I734" s="417" t="s">
        <v>2579</v>
      </c>
      <c r="J734" s="377" t="s">
        <v>2739</v>
      </c>
      <c r="K734" s="378" t="s">
        <v>2579</v>
      </c>
      <c r="L734" s="2" t="s">
        <v>199</v>
      </c>
      <c r="M734" s="397"/>
      <c r="N734" s="482">
        <v>0</v>
      </c>
      <c r="O734" s="482">
        <v>0</v>
      </c>
      <c r="P734" s="493">
        <v>0</v>
      </c>
      <c r="Q734" s="482">
        <v>0</v>
      </c>
      <c r="R734" s="482"/>
      <c r="S734" s="479"/>
      <c r="T734" s="199">
        <f t="shared" si="127"/>
        <v>0</v>
      </c>
      <c r="U734" s="61" t="str">
        <f t="shared" si="128"/>
        <v/>
      </c>
      <c r="V734" s="199">
        <f t="shared" si="137"/>
        <v>0</v>
      </c>
      <c r="W734" s="61" t="str">
        <f t="shared" si="129"/>
        <v/>
      </c>
      <c r="X734" s="199">
        <f t="shared" si="130"/>
        <v>0</v>
      </c>
      <c r="Y734" s="61" t="str">
        <f t="shared" si="131"/>
        <v/>
      </c>
      <c r="AA734" s="55"/>
      <c r="AB734" s="55"/>
      <c r="AC734" s="55"/>
      <c r="AD734" s="55"/>
      <c r="AE734" s="55"/>
      <c r="AF734" s="55"/>
      <c r="AG734" s="55"/>
      <c r="AH734" s="55"/>
      <c r="AI734" s="55"/>
      <c r="AJ734" s="55"/>
      <c r="AK734" s="55"/>
    </row>
    <row r="735" spans="1:37" ht="21">
      <c r="A735" s="443" t="s">
        <v>2331</v>
      </c>
      <c r="B735" s="444" t="s">
        <v>202</v>
      </c>
      <c r="C735" s="445" t="s">
        <v>2483</v>
      </c>
      <c r="D735" s="445" t="s">
        <v>3011</v>
      </c>
      <c r="E735" s="375" t="s">
        <v>2333</v>
      </c>
      <c r="F735" s="375" t="s">
        <v>2332</v>
      </c>
      <c r="G735" s="376"/>
      <c r="H735" s="376"/>
      <c r="I735" s="417"/>
      <c r="J735" s="377"/>
      <c r="K735" s="378"/>
      <c r="L735" s="397"/>
      <c r="M735" s="397"/>
      <c r="N735" s="482">
        <v>0</v>
      </c>
      <c r="O735" s="482">
        <v>0</v>
      </c>
      <c r="P735" s="493">
        <v>0</v>
      </c>
      <c r="Q735" s="482">
        <v>0</v>
      </c>
      <c r="R735" s="482"/>
      <c r="S735" s="479"/>
      <c r="T735" s="199">
        <f t="shared" si="127"/>
        <v>0</v>
      </c>
      <c r="U735" s="61" t="str">
        <f t="shared" si="128"/>
        <v/>
      </c>
      <c r="V735" s="199">
        <f t="shared" si="137"/>
        <v>0</v>
      </c>
      <c r="W735" s="61" t="str">
        <f t="shared" si="129"/>
        <v/>
      </c>
      <c r="X735" s="199">
        <f t="shared" si="130"/>
        <v>0</v>
      </c>
      <c r="Y735" s="61" t="str">
        <f t="shared" si="131"/>
        <v/>
      </c>
      <c r="AA735" s="55"/>
      <c r="AB735" s="55"/>
      <c r="AC735" s="55"/>
      <c r="AD735" s="55"/>
      <c r="AE735" s="55"/>
      <c r="AF735" s="55"/>
      <c r="AG735" s="55"/>
      <c r="AH735" s="55"/>
      <c r="AI735" s="55"/>
      <c r="AJ735" s="55"/>
      <c r="AK735" s="55"/>
    </row>
    <row r="736" spans="1:37" ht="31.5">
      <c r="A736" s="440" t="s">
        <v>2334</v>
      </c>
      <c r="B736" s="441" t="s">
        <v>202</v>
      </c>
      <c r="C736" s="442" t="s">
        <v>2483</v>
      </c>
      <c r="D736" s="442" t="s">
        <v>3009</v>
      </c>
      <c r="E736" s="379" t="s">
        <v>2336</v>
      </c>
      <c r="F736" s="446" t="s">
        <v>2335</v>
      </c>
      <c r="G736" s="376" t="s">
        <v>123</v>
      </c>
      <c r="H736" s="357" t="s">
        <v>4851</v>
      </c>
      <c r="I736" s="417" t="s">
        <v>2337</v>
      </c>
      <c r="J736" s="377" t="s">
        <v>2734</v>
      </c>
      <c r="K736" s="378" t="s">
        <v>1397</v>
      </c>
      <c r="L736" s="2" t="s">
        <v>199</v>
      </c>
      <c r="M736" s="397"/>
      <c r="N736" s="482">
        <v>13303412.33</v>
      </c>
      <c r="O736" s="482">
        <v>40000</v>
      </c>
      <c r="P736" s="493">
        <v>83000</v>
      </c>
      <c r="Q736" s="482">
        <v>83000</v>
      </c>
      <c r="R736" s="482"/>
      <c r="S736" s="479"/>
      <c r="T736" s="199">
        <f t="shared" ref="T736" si="143">IF(N736="","",Q736-N736)</f>
        <v>-13220412.33</v>
      </c>
      <c r="U736" s="61">
        <f t="shared" ref="U736" si="144">IF(N736=0,"",T736/N736)</f>
        <v>-0.99376099921274863</v>
      </c>
      <c r="V736" s="199">
        <f t="shared" si="137"/>
        <v>43000</v>
      </c>
      <c r="W736" s="61">
        <f t="shared" ref="W736" si="145">IF(O736=0,"",V736/O736)</f>
        <v>1.075</v>
      </c>
      <c r="X736" s="199">
        <f t="shared" ref="X736" si="146">IF(P736="","",Q736-P736)</f>
        <v>0</v>
      </c>
      <c r="Y736" s="61">
        <f t="shared" ref="Y736" si="147">IF(P736=0,"",X736/P736)</f>
        <v>0</v>
      </c>
      <c r="AA736" s="55"/>
      <c r="AB736" s="55"/>
      <c r="AC736" s="55"/>
      <c r="AD736" s="55"/>
      <c r="AE736" s="55"/>
      <c r="AF736" s="55"/>
      <c r="AG736" s="55"/>
      <c r="AH736" s="55"/>
      <c r="AI736" s="55"/>
      <c r="AJ736" s="55"/>
      <c r="AK736" s="55"/>
    </row>
    <row r="737" spans="1:37" ht="21">
      <c r="A737" s="440" t="s">
        <v>2338</v>
      </c>
      <c r="B737" s="441" t="s">
        <v>202</v>
      </c>
      <c r="C737" s="442" t="s">
        <v>2483</v>
      </c>
      <c r="D737" s="442" t="s">
        <v>3019</v>
      </c>
      <c r="E737" s="379" t="s">
        <v>4179</v>
      </c>
      <c r="F737" s="417" t="s">
        <v>3168</v>
      </c>
      <c r="G737" s="376" t="s">
        <v>124</v>
      </c>
      <c r="H737" s="357" t="s">
        <v>4852</v>
      </c>
      <c r="I737" s="417" t="s">
        <v>2339</v>
      </c>
      <c r="J737" s="377" t="s">
        <v>2734</v>
      </c>
      <c r="K737" s="378" t="s">
        <v>1397</v>
      </c>
      <c r="L737" s="2" t="s">
        <v>199</v>
      </c>
      <c r="M737" s="397"/>
      <c r="N737" s="482">
        <v>284357.51</v>
      </c>
      <c r="O737" s="482">
        <v>88000</v>
      </c>
      <c r="P737" s="493">
        <v>100000</v>
      </c>
      <c r="Q737" s="482">
        <v>100000</v>
      </c>
      <c r="R737" s="482"/>
      <c r="S737" s="479"/>
      <c r="T737" s="199">
        <f t="shared" si="127"/>
        <v>-184357.51</v>
      </c>
      <c r="U737" s="61">
        <f t="shared" si="128"/>
        <v>-0.64833001948849533</v>
      </c>
      <c r="V737" s="199">
        <f t="shared" si="137"/>
        <v>12000</v>
      </c>
      <c r="W737" s="61">
        <f t="shared" si="129"/>
        <v>0.13636363636363635</v>
      </c>
      <c r="X737" s="199">
        <f t="shared" si="130"/>
        <v>0</v>
      </c>
      <c r="Y737" s="61">
        <f t="shared" si="131"/>
        <v>0</v>
      </c>
      <c r="AA737" s="55"/>
      <c r="AB737" s="55"/>
      <c r="AC737" s="55"/>
      <c r="AD737" s="55"/>
      <c r="AE737" s="55"/>
      <c r="AF737" s="55"/>
      <c r="AG737" s="55"/>
      <c r="AH737" s="55"/>
      <c r="AI737" s="55"/>
      <c r="AJ737" s="55"/>
      <c r="AK737" s="55"/>
    </row>
    <row r="738" spans="1:37" ht="21">
      <c r="A738" s="440" t="s">
        <v>4216</v>
      </c>
      <c r="B738" s="441" t="s">
        <v>202</v>
      </c>
      <c r="C738" s="442" t="s">
        <v>2483</v>
      </c>
      <c r="D738" s="442" t="s">
        <v>1318</v>
      </c>
      <c r="E738" s="379" t="s">
        <v>4217</v>
      </c>
      <c r="F738" s="417" t="s">
        <v>4218</v>
      </c>
      <c r="G738" s="376" t="s">
        <v>127</v>
      </c>
      <c r="H738" s="357" t="s">
        <v>4853</v>
      </c>
      <c r="I738" s="417" t="s">
        <v>1397</v>
      </c>
      <c r="J738" s="377" t="s">
        <v>2734</v>
      </c>
      <c r="K738" s="378" t="s">
        <v>1397</v>
      </c>
      <c r="L738" s="2" t="s">
        <v>199</v>
      </c>
      <c r="M738" s="397"/>
      <c r="N738" s="482">
        <v>158944.15</v>
      </c>
      <c r="O738" s="482">
        <v>100000</v>
      </c>
      <c r="P738" s="493">
        <v>10000</v>
      </c>
      <c r="Q738" s="482">
        <v>10000</v>
      </c>
      <c r="R738" s="482"/>
      <c r="S738" s="479"/>
      <c r="T738" s="199">
        <f t="shared" si="127"/>
        <v>-148944.15</v>
      </c>
      <c r="U738" s="61">
        <f t="shared" si="128"/>
        <v>-0.93708481878697647</v>
      </c>
      <c r="V738" s="199">
        <f t="shared" si="137"/>
        <v>-90000</v>
      </c>
      <c r="W738" s="61">
        <f t="shared" si="129"/>
        <v>-0.9</v>
      </c>
      <c r="X738" s="199">
        <f t="shared" si="130"/>
        <v>0</v>
      </c>
      <c r="Y738" s="61">
        <f t="shared" si="131"/>
        <v>0</v>
      </c>
      <c r="AA738" s="55"/>
      <c r="AB738" s="55"/>
      <c r="AC738" s="55"/>
      <c r="AD738" s="55"/>
      <c r="AE738" s="55"/>
      <c r="AF738" s="55"/>
      <c r="AG738" s="55"/>
      <c r="AH738" s="55"/>
      <c r="AI738" s="55"/>
      <c r="AJ738" s="55"/>
      <c r="AK738" s="55"/>
    </row>
    <row r="739" spans="1:37" ht="31.5">
      <c r="A739" s="398" t="s">
        <v>3169</v>
      </c>
      <c r="B739" s="415" t="s">
        <v>202</v>
      </c>
      <c r="C739" s="416" t="s">
        <v>2483</v>
      </c>
      <c r="D739" s="416" t="s">
        <v>2485</v>
      </c>
      <c r="E739" s="379" t="s">
        <v>3170</v>
      </c>
      <c r="F739" s="446" t="s">
        <v>5339</v>
      </c>
      <c r="G739" s="376" t="s">
        <v>125</v>
      </c>
      <c r="H739" s="357" t="s">
        <v>4854</v>
      </c>
      <c r="I739" s="417" t="s">
        <v>3171</v>
      </c>
      <c r="J739" s="377" t="s">
        <v>2734</v>
      </c>
      <c r="K739" s="378" t="s">
        <v>1397</v>
      </c>
      <c r="L739" s="2" t="s">
        <v>199</v>
      </c>
      <c r="M739" s="397"/>
      <c r="N739" s="482">
        <v>0</v>
      </c>
      <c r="O739" s="482">
        <v>0</v>
      </c>
      <c r="P739" s="493">
        <v>0</v>
      </c>
      <c r="Q739" s="482">
        <v>0</v>
      </c>
      <c r="R739" s="482"/>
      <c r="S739" s="479"/>
      <c r="T739" s="199">
        <f t="shared" ref="T739" si="148">IF(N739="","",Q739-N739)</f>
        <v>0</v>
      </c>
      <c r="U739" s="61" t="str">
        <f t="shared" ref="U739" si="149">IF(N739=0,"",T739/N739)</f>
        <v/>
      </c>
      <c r="V739" s="199">
        <f t="shared" si="137"/>
        <v>0</v>
      </c>
      <c r="W739" s="61" t="str">
        <f t="shared" ref="W739" si="150">IF(O739=0,"",V739/O739)</f>
        <v/>
      </c>
      <c r="X739" s="199">
        <f t="shared" ref="X739" si="151">IF(P739="","",Q739-P739)</f>
        <v>0</v>
      </c>
      <c r="Y739" s="61" t="str">
        <f t="shared" ref="Y739" si="152">IF(P739=0,"",X739/P739)</f>
        <v/>
      </c>
      <c r="AA739" s="55"/>
      <c r="AB739" s="55"/>
      <c r="AC739" s="55"/>
      <c r="AD739" s="55"/>
      <c r="AE739" s="55"/>
      <c r="AF739" s="55"/>
      <c r="AG739" s="55"/>
      <c r="AH739" s="55"/>
      <c r="AI739" s="55"/>
      <c r="AJ739" s="55"/>
      <c r="AK739" s="55"/>
    </row>
    <row r="740" spans="1:37" ht="31.5">
      <c r="A740" s="440" t="s">
        <v>3172</v>
      </c>
      <c r="B740" s="415" t="s">
        <v>202</v>
      </c>
      <c r="C740" s="416" t="s">
        <v>2483</v>
      </c>
      <c r="D740" s="416" t="s">
        <v>1321</v>
      </c>
      <c r="E740" s="379" t="s">
        <v>3173</v>
      </c>
      <c r="F740" s="446" t="s">
        <v>3174</v>
      </c>
      <c r="G740" s="376" t="s">
        <v>126</v>
      </c>
      <c r="H740" s="357" t="s">
        <v>4855</v>
      </c>
      <c r="I740" s="417" t="s">
        <v>3175</v>
      </c>
      <c r="J740" s="377" t="s">
        <v>2734</v>
      </c>
      <c r="K740" s="378" t="s">
        <v>1397</v>
      </c>
      <c r="L740" s="2" t="s">
        <v>199</v>
      </c>
      <c r="M740" s="397"/>
      <c r="N740" s="482">
        <v>0</v>
      </c>
      <c r="O740" s="482">
        <v>0</v>
      </c>
      <c r="P740" s="493">
        <v>0</v>
      </c>
      <c r="Q740" s="482">
        <v>0</v>
      </c>
      <c r="R740" s="482"/>
      <c r="S740" s="479"/>
      <c r="T740" s="199">
        <f t="shared" si="127"/>
        <v>0</v>
      </c>
      <c r="U740" s="61" t="str">
        <f t="shared" si="128"/>
        <v/>
      </c>
      <c r="V740" s="199">
        <f t="shared" si="137"/>
        <v>0</v>
      </c>
      <c r="W740" s="61" t="str">
        <f t="shared" si="129"/>
        <v/>
      </c>
      <c r="X740" s="199">
        <f t="shared" si="130"/>
        <v>0</v>
      </c>
      <c r="Y740" s="61" t="str">
        <f t="shared" si="131"/>
        <v/>
      </c>
      <c r="AA740" s="55"/>
      <c r="AB740" s="55"/>
      <c r="AC740" s="55"/>
      <c r="AD740" s="55"/>
      <c r="AE740" s="55"/>
      <c r="AF740" s="55"/>
      <c r="AG740" s="55"/>
      <c r="AH740" s="55"/>
      <c r="AI740" s="55"/>
      <c r="AJ740" s="55"/>
      <c r="AK740" s="55"/>
    </row>
    <row r="741" spans="1:37" ht="21">
      <c r="A741" s="440" t="s">
        <v>4856</v>
      </c>
      <c r="B741" s="415" t="s">
        <v>202</v>
      </c>
      <c r="C741" s="416" t="s">
        <v>2483</v>
      </c>
      <c r="D741" s="416" t="s">
        <v>1322</v>
      </c>
      <c r="E741" s="379" t="s">
        <v>4857</v>
      </c>
      <c r="F741" s="446" t="s">
        <v>5123</v>
      </c>
      <c r="G741" s="376" t="s">
        <v>4652</v>
      </c>
      <c r="H741" s="376" t="s">
        <v>4858</v>
      </c>
      <c r="I741" s="417" t="s">
        <v>4859</v>
      </c>
      <c r="J741" s="377" t="s">
        <v>2734</v>
      </c>
      <c r="K741" s="374" t="s">
        <v>1397</v>
      </c>
      <c r="L741" s="448" t="s">
        <v>199</v>
      </c>
      <c r="M741" s="397"/>
      <c r="N741" s="482">
        <v>0</v>
      </c>
      <c r="O741" s="482">
        <v>0</v>
      </c>
      <c r="P741" s="493">
        <v>0</v>
      </c>
      <c r="Q741" s="482">
        <v>0</v>
      </c>
      <c r="R741" s="482"/>
      <c r="S741" s="479"/>
      <c r="T741" s="199">
        <f t="shared" ref="T741" si="153">IF(N741="","",Q741-N741)</f>
        <v>0</v>
      </c>
      <c r="U741" s="61" t="str">
        <f t="shared" ref="U741" si="154">IF(N741=0,"",T741/N741)</f>
        <v/>
      </c>
      <c r="V741" s="199">
        <f t="shared" si="137"/>
        <v>0</v>
      </c>
      <c r="W741" s="61" t="str">
        <f t="shared" ref="W741" si="155">IF(O741=0,"",V741/O741)</f>
        <v/>
      </c>
      <c r="X741" s="199">
        <f t="shared" ref="X741" si="156">IF(P741="","",Q741-P741)</f>
        <v>0</v>
      </c>
      <c r="Y741" s="61" t="str">
        <f t="shared" ref="Y741" si="157">IF(P741=0,"",X741/P741)</f>
        <v/>
      </c>
      <c r="AA741" s="55"/>
      <c r="AB741" s="55"/>
      <c r="AC741" s="55"/>
      <c r="AD741" s="55"/>
      <c r="AE741" s="55"/>
      <c r="AF741" s="55"/>
      <c r="AG741" s="55"/>
      <c r="AH741" s="55"/>
      <c r="AI741" s="55"/>
      <c r="AJ741" s="55"/>
      <c r="AK741" s="55"/>
    </row>
    <row r="742" spans="1:37" ht="21">
      <c r="A742" s="440" t="s">
        <v>2340</v>
      </c>
      <c r="B742" s="415" t="s">
        <v>202</v>
      </c>
      <c r="C742" s="416" t="s">
        <v>2483</v>
      </c>
      <c r="D742" s="416" t="s">
        <v>2006</v>
      </c>
      <c r="E742" s="379" t="s">
        <v>2342</v>
      </c>
      <c r="F742" s="379" t="s">
        <v>2341</v>
      </c>
      <c r="G742" s="376" t="s">
        <v>127</v>
      </c>
      <c r="H742" s="376" t="s">
        <v>4853</v>
      </c>
      <c r="I742" s="417" t="s">
        <v>995</v>
      </c>
      <c r="J742" s="377" t="s">
        <v>2734</v>
      </c>
      <c r="K742" s="378" t="s">
        <v>1397</v>
      </c>
      <c r="L742" s="2" t="s">
        <v>199</v>
      </c>
      <c r="M742" s="397"/>
      <c r="N742" s="482">
        <v>0</v>
      </c>
      <c r="O742" s="482">
        <v>0</v>
      </c>
      <c r="P742" s="493">
        <v>0</v>
      </c>
      <c r="Q742" s="482">
        <v>0</v>
      </c>
      <c r="R742" s="482"/>
      <c r="S742" s="479"/>
      <c r="T742" s="199">
        <f t="shared" si="127"/>
        <v>0</v>
      </c>
      <c r="U742" s="61" t="str">
        <f t="shared" si="128"/>
        <v/>
      </c>
      <c r="V742" s="199">
        <f t="shared" si="137"/>
        <v>0</v>
      </c>
      <c r="W742" s="61" t="str">
        <f t="shared" si="129"/>
        <v/>
      </c>
      <c r="X742" s="199">
        <f t="shared" si="130"/>
        <v>0</v>
      </c>
      <c r="Y742" s="61" t="str">
        <f t="shared" si="131"/>
        <v/>
      </c>
      <c r="AA742" s="55"/>
      <c r="AB742" s="55"/>
      <c r="AC742" s="55"/>
      <c r="AD742" s="55"/>
      <c r="AE742" s="55"/>
      <c r="AF742" s="55"/>
      <c r="AG742" s="55"/>
      <c r="AH742" s="55"/>
      <c r="AI742" s="55"/>
      <c r="AJ742" s="55"/>
      <c r="AK742" s="55"/>
    </row>
    <row r="743" spans="1:37" ht="21">
      <c r="A743" s="440" t="s">
        <v>4860</v>
      </c>
      <c r="B743" s="415" t="s">
        <v>202</v>
      </c>
      <c r="C743" s="416" t="s">
        <v>2483</v>
      </c>
      <c r="D743" s="416" t="s">
        <v>4861</v>
      </c>
      <c r="E743" s="379" t="s">
        <v>2672</v>
      </c>
      <c r="F743" s="446" t="s">
        <v>2673</v>
      </c>
      <c r="G743" s="376" t="s">
        <v>4655</v>
      </c>
      <c r="H743" s="376" t="s">
        <v>4862</v>
      </c>
      <c r="I743" s="417" t="s">
        <v>4863</v>
      </c>
      <c r="J743" s="377" t="s">
        <v>2734</v>
      </c>
      <c r="K743" s="374" t="s">
        <v>1397</v>
      </c>
      <c r="L743" s="448" t="s">
        <v>199</v>
      </c>
      <c r="M743" s="397"/>
      <c r="N743" s="482">
        <v>0</v>
      </c>
      <c r="O743" s="482">
        <v>0</v>
      </c>
      <c r="P743" s="493">
        <v>0</v>
      </c>
      <c r="Q743" s="482">
        <v>0</v>
      </c>
      <c r="R743" s="482"/>
      <c r="S743" s="479"/>
      <c r="T743" s="199">
        <f t="shared" si="127"/>
        <v>0</v>
      </c>
      <c r="U743" s="61" t="str">
        <f t="shared" si="128"/>
        <v/>
      </c>
      <c r="V743" s="199">
        <f t="shared" si="137"/>
        <v>0</v>
      </c>
      <c r="W743" s="61" t="str">
        <f t="shared" si="129"/>
        <v/>
      </c>
      <c r="X743" s="199">
        <f t="shared" si="130"/>
        <v>0</v>
      </c>
      <c r="Y743" s="61" t="str">
        <f t="shared" si="131"/>
        <v/>
      </c>
      <c r="AA743" s="55"/>
      <c r="AB743" s="55"/>
      <c r="AC743" s="55"/>
      <c r="AD743" s="55"/>
      <c r="AE743" s="55"/>
      <c r="AF743" s="55"/>
      <c r="AG743" s="55"/>
      <c r="AH743" s="55"/>
      <c r="AI743" s="55"/>
      <c r="AJ743" s="55"/>
      <c r="AK743" s="55"/>
    </row>
    <row r="744" spans="1:37" ht="21">
      <c r="A744" s="443" t="s">
        <v>3176</v>
      </c>
      <c r="B744" s="408" t="s">
        <v>202</v>
      </c>
      <c r="C744" s="409" t="s">
        <v>2484</v>
      </c>
      <c r="D744" s="409" t="s">
        <v>3011</v>
      </c>
      <c r="E744" s="375" t="s">
        <v>3177</v>
      </c>
      <c r="F744" s="375" t="s">
        <v>3178</v>
      </c>
      <c r="G744" s="376"/>
      <c r="H744" s="376"/>
      <c r="I744" s="417"/>
      <c r="J744" s="377"/>
      <c r="K744" s="378"/>
      <c r="L744" s="397"/>
      <c r="M744" s="397"/>
      <c r="N744" s="482">
        <v>0</v>
      </c>
      <c r="O744" s="482">
        <v>0</v>
      </c>
      <c r="P744" s="493">
        <v>0</v>
      </c>
      <c r="Q744" s="482">
        <v>0</v>
      </c>
      <c r="R744" s="482"/>
      <c r="S744" s="479"/>
      <c r="T744" s="199">
        <f t="shared" si="127"/>
        <v>0</v>
      </c>
      <c r="U744" s="61" t="str">
        <f t="shared" si="128"/>
        <v/>
      </c>
      <c r="V744" s="199">
        <f t="shared" si="137"/>
        <v>0</v>
      </c>
      <c r="W744" s="61" t="str">
        <f t="shared" si="129"/>
        <v/>
      </c>
      <c r="X744" s="199">
        <f t="shared" si="130"/>
        <v>0</v>
      </c>
      <c r="Y744" s="61" t="str">
        <f t="shared" si="131"/>
        <v/>
      </c>
      <c r="AA744" s="55"/>
      <c r="AB744" s="55"/>
      <c r="AC744" s="55"/>
      <c r="AD744" s="55"/>
      <c r="AE744" s="55"/>
      <c r="AF744" s="55"/>
      <c r="AG744" s="55"/>
      <c r="AH744" s="55"/>
      <c r="AI744" s="55"/>
      <c r="AJ744" s="55"/>
      <c r="AK744" s="55"/>
    </row>
    <row r="745" spans="1:37" ht="42">
      <c r="A745" s="440" t="s">
        <v>4864</v>
      </c>
      <c r="B745" s="415" t="s">
        <v>202</v>
      </c>
      <c r="C745" s="416" t="s">
        <v>2484</v>
      </c>
      <c r="D745" s="416" t="s">
        <v>2928</v>
      </c>
      <c r="E745" s="379" t="s">
        <v>4865</v>
      </c>
      <c r="F745" s="379" t="s">
        <v>4993</v>
      </c>
      <c r="G745" s="376" t="s">
        <v>4659</v>
      </c>
      <c r="H745" s="376" t="s">
        <v>4866</v>
      </c>
      <c r="I745" s="417" t="s">
        <v>4867</v>
      </c>
      <c r="J745" s="377" t="s">
        <v>2737</v>
      </c>
      <c r="K745" s="374" t="s">
        <v>2738</v>
      </c>
      <c r="L745" s="448" t="s">
        <v>199</v>
      </c>
      <c r="M745" s="397"/>
      <c r="N745" s="482">
        <v>4800391.4400000004</v>
      </c>
      <c r="O745" s="482">
        <v>0</v>
      </c>
      <c r="P745" s="493">
        <v>0</v>
      </c>
      <c r="Q745" s="482">
        <v>0</v>
      </c>
      <c r="R745" s="482"/>
      <c r="S745" s="479"/>
      <c r="T745" s="199">
        <f t="shared" ref="T745:T809" si="158">IF(N745="","",Q745-N745)</f>
        <v>-4800391.4400000004</v>
      </c>
      <c r="U745" s="61">
        <f t="shared" ref="U745:U809" si="159">IF(N745=0,"",T745/N745)</f>
        <v>-1</v>
      </c>
      <c r="V745" s="199">
        <f t="shared" si="137"/>
        <v>0</v>
      </c>
      <c r="W745" s="61" t="str">
        <f t="shared" ref="W745:W809" si="160">IF(O745=0,"",V745/O745)</f>
        <v/>
      </c>
      <c r="X745" s="199">
        <f t="shared" ref="X745:X809" si="161">IF(P745="","",Q745-P745)</f>
        <v>0</v>
      </c>
      <c r="Y745" s="61" t="str">
        <f t="shared" ref="Y745:Y809" si="162">IF(P745=0,"",X745/P745)</f>
        <v/>
      </c>
      <c r="AA745" s="55"/>
      <c r="AB745" s="55"/>
      <c r="AC745" s="55"/>
      <c r="AD745" s="55"/>
      <c r="AE745" s="55"/>
      <c r="AF745" s="55"/>
      <c r="AG745" s="55"/>
      <c r="AH745" s="55"/>
      <c r="AI745" s="55"/>
      <c r="AJ745" s="55"/>
      <c r="AK745" s="55"/>
    </row>
    <row r="746" spans="1:37" ht="31.5">
      <c r="A746" s="440" t="s">
        <v>3179</v>
      </c>
      <c r="B746" s="415" t="s">
        <v>202</v>
      </c>
      <c r="C746" s="416" t="s">
        <v>2484</v>
      </c>
      <c r="D746" s="416" t="s">
        <v>3009</v>
      </c>
      <c r="E746" s="379" t="s">
        <v>3180</v>
      </c>
      <c r="F746" s="379" t="s">
        <v>3181</v>
      </c>
      <c r="G746" s="376" t="s">
        <v>130</v>
      </c>
      <c r="H746" s="376" t="s">
        <v>4868</v>
      </c>
      <c r="I746" s="417" t="s">
        <v>3182</v>
      </c>
      <c r="J746" s="377" t="s">
        <v>2737</v>
      </c>
      <c r="K746" s="378" t="s">
        <v>2738</v>
      </c>
      <c r="L746" s="2" t="s">
        <v>199</v>
      </c>
      <c r="M746" s="397"/>
      <c r="N746" s="482">
        <v>33413051.84</v>
      </c>
      <c r="O746" s="482">
        <v>0</v>
      </c>
      <c r="P746" s="493">
        <v>23000000</v>
      </c>
      <c r="Q746" s="482">
        <v>0</v>
      </c>
      <c r="R746" s="482"/>
      <c r="S746" s="479"/>
      <c r="T746" s="199">
        <f t="shared" ref="T746" si="163">IF(N746="","",Q746-N746)</f>
        <v>-33413051.84</v>
      </c>
      <c r="U746" s="61">
        <f t="shared" ref="U746" si="164">IF(N746=0,"",T746/N746)</f>
        <v>-1</v>
      </c>
      <c r="V746" s="199">
        <f t="shared" si="137"/>
        <v>0</v>
      </c>
      <c r="W746" s="61" t="str">
        <f t="shared" ref="W746" si="165">IF(O746=0,"",V746/O746)</f>
        <v/>
      </c>
      <c r="X746" s="199">
        <f t="shared" ref="X746" si="166">IF(P746="","",Q746-P746)</f>
        <v>-23000000</v>
      </c>
      <c r="Y746" s="61">
        <f t="shared" ref="Y746" si="167">IF(P746=0,"",X746/P746)</f>
        <v>-1</v>
      </c>
      <c r="AA746" s="55"/>
      <c r="AB746" s="55"/>
      <c r="AC746" s="55"/>
      <c r="AD746" s="55"/>
      <c r="AE746" s="55"/>
      <c r="AF746" s="55"/>
      <c r="AG746" s="55"/>
      <c r="AH746" s="55"/>
      <c r="AI746" s="55"/>
      <c r="AJ746" s="55"/>
      <c r="AK746" s="55"/>
    </row>
    <row r="747" spans="1:37" ht="31.5">
      <c r="A747" s="440" t="s">
        <v>3183</v>
      </c>
      <c r="B747" s="415" t="s">
        <v>202</v>
      </c>
      <c r="C747" s="416" t="s">
        <v>2484</v>
      </c>
      <c r="D747" s="416" t="s">
        <v>2007</v>
      </c>
      <c r="E747" s="379" t="s">
        <v>3184</v>
      </c>
      <c r="F747" s="417" t="s">
        <v>3185</v>
      </c>
      <c r="G747" s="376" t="s">
        <v>778</v>
      </c>
      <c r="H747" s="376" t="s">
        <v>4869</v>
      </c>
      <c r="I747" s="417" t="s">
        <v>3186</v>
      </c>
      <c r="J747" s="377" t="s">
        <v>2737</v>
      </c>
      <c r="K747" s="378" t="s">
        <v>2738</v>
      </c>
      <c r="L747" s="2" t="s">
        <v>199</v>
      </c>
      <c r="M747" s="397"/>
      <c r="N747" s="482">
        <v>0</v>
      </c>
      <c r="O747" s="482">
        <v>0</v>
      </c>
      <c r="P747" s="493">
        <v>0</v>
      </c>
      <c r="Q747" s="482">
        <v>0</v>
      </c>
      <c r="R747" s="482"/>
      <c r="S747" s="479"/>
      <c r="T747" s="199">
        <f t="shared" si="158"/>
        <v>0</v>
      </c>
      <c r="U747" s="61" t="str">
        <f t="shared" si="159"/>
        <v/>
      </c>
      <c r="V747" s="199">
        <f t="shared" si="137"/>
        <v>0</v>
      </c>
      <c r="W747" s="61" t="str">
        <f t="shared" si="160"/>
        <v/>
      </c>
      <c r="X747" s="199">
        <f t="shared" si="161"/>
        <v>0</v>
      </c>
      <c r="Y747" s="61" t="str">
        <f t="shared" si="162"/>
        <v/>
      </c>
      <c r="AA747" s="55"/>
      <c r="AB747" s="55"/>
      <c r="AC747" s="55"/>
      <c r="AD747" s="55"/>
      <c r="AE747" s="55"/>
      <c r="AF747" s="55"/>
      <c r="AG747" s="55"/>
      <c r="AH747" s="55"/>
      <c r="AI747" s="55"/>
      <c r="AJ747" s="55"/>
      <c r="AK747" s="55"/>
    </row>
    <row r="748" spans="1:37" ht="31.5">
      <c r="A748" s="440" t="s">
        <v>3187</v>
      </c>
      <c r="B748" s="415" t="s">
        <v>202</v>
      </c>
      <c r="C748" s="416" t="s">
        <v>2484</v>
      </c>
      <c r="D748" s="416" t="s">
        <v>3019</v>
      </c>
      <c r="E748" s="379" t="s">
        <v>5340</v>
      </c>
      <c r="F748" s="446" t="s">
        <v>5124</v>
      </c>
      <c r="G748" s="376" t="s">
        <v>778</v>
      </c>
      <c r="H748" s="376" t="s">
        <v>4869</v>
      </c>
      <c r="I748" s="417" t="s">
        <v>3186</v>
      </c>
      <c r="J748" s="377" t="s">
        <v>2737</v>
      </c>
      <c r="K748" s="378" t="s">
        <v>2738</v>
      </c>
      <c r="L748" s="2" t="s">
        <v>199</v>
      </c>
      <c r="M748" s="397"/>
      <c r="N748" s="482">
        <v>0</v>
      </c>
      <c r="O748" s="482">
        <v>0</v>
      </c>
      <c r="P748" s="493">
        <v>0</v>
      </c>
      <c r="Q748" s="482">
        <v>0</v>
      </c>
      <c r="R748" s="482"/>
      <c r="S748" s="479"/>
      <c r="T748" s="199">
        <f t="shared" si="158"/>
        <v>0</v>
      </c>
      <c r="U748" s="61" t="str">
        <f t="shared" si="159"/>
        <v/>
      </c>
      <c r="V748" s="199">
        <f t="shared" si="137"/>
        <v>0</v>
      </c>
      <c r="W748" s="61" t="str">
        <f t="shared" si="160"/>
        <v/>
      </c>
      <c r="X748" s="199">
        <f t="shared" si="161"/>
        <v>0</v>
      </c>
      <c r="Y748" s="61" t="str">
        <f t="shared" si="162"/>
        <v/>
      </c>
      <c r="AA748" s="55"/>
      <c r="AB748" s="55"/>
      <c r="AC748" s="55"/>
      <c r="AD748" s="55"/>
      <c r="AE748" s="55"/>
      <c r="AF748" s="55"/>
      <c r="AG748" s="55"/>
      <c r="AH748" s="55"/>
      <c r="AI748" s="55"/>
      <c r="AJ748" s="55"/>
      <c r="AK748" s="55"/>
    </row>
    <row r="749" spans="1:37" ht="21">
      <c r="A749" s="440" t="s">
        <v>3188</v>
      </c>
      <c r="B749" s="415" t="s">
        <v>202</v>
      </c>
      <c r="C749" s="416" t="s">
        <v>2484</v>
      </c>
      <c r="D749" s="416" t="s">
        <v>2485</v>
      </c>
      <c r="E749" s="379" t="s">
        <v>3189</v>
      </c>
      <c r="F749" s="379" t="s">
        <v>3190</v>
      </c>
      <c r="G749" s="376" t="s">
        <v>779</v>
      </c>
      <c r="H749" s="376" t="s">
        <v>4870</v>
      </c>
      <c r="I749" s="417" t="s">
        <v>2667</v>
      </c>
      <c r="J749" s="377" t="s">
        <v>2737</v>
      </c>
      <c r="K749" s="378" t="s">
        <v>2738</v>
      </c>
      <c r="L749" s="2" t="s">
        <v>199</v>
      </c>
      <c r="M749" s="397"/>
      <c r="N749" s="482">
        <v>77301.3</v>
      </c>
      <c r="O749" s="482">
        <v>0</v>
      </c>
      <c r="P749" s="493">
        <v>0</v>
      </c>
      <c r="Q749" s="482">
        <v>0</v>
      </c>
      <c r="R749" s="482"/>
      <c r="S749" s="479"/>
      <c r="T749" s="199">
        <f t="shared" si="158"/>
        <v>-77301.3</v>
      </c>
      <c r="U749" s="61">
        <f t="shared" si="159"/>
        <v>-1</v>
      </c>
      <c r="V749" s="199">
        <f t="shared" si="137"/>
        <v>0</v>
      </c>
      <c r="W749" s="61" t="str">
        <f t="shared" si="160"/>
        <v/>
      </c>
      <c r="X749" s="199">
        <f t="shared" si="161"/>
        <v>0</v>
      </c>
      <c r="Y749" s="61" t="str">
        <f t="shared" si="162"/>
        <v/>
      </c>
      <c r="AA749" s="55"/>
      <c r="AB749" s="55"/>
      <c r="AC749" s="55"/>
      <c r="AD749" s="55"/>
      <c r="AE749" s="55"/>
      <c r="AF749" s="55"/>
      <c r="AG749" s="55"/>
      <c r="AH749" s="55"/>
      <c r="AI749" s="55"/>
      <c r="AJ749" s="55"/>
      <c r="AK749" s="55"/>
    </row>
    <row r="750" spans="1:37" ht="31.5">
      <c r="A750" s="440" t="s">
        <v>2668</v>
      </c>
      <c r="B750" s="415" t="s">
        <v>202</v>
      </c>
      <c r="C750" s="416" t="s">
        <v>2484</v>
      </c>
      <c r="D750" s="416" t="s">
        <v>1321</v>
      </c>
      <c r="E750" s="379" t="s">
        <v>2669</v>
      </c>
      <c r="F750" s="379" t="s">
        <v>2670</v>
      </c>
      <c r="G750" s="376" t="s">
        <v>780</v>
      </c>
      <c r="H750" s="376" t="s">
        <v>4871</v>
      </c>
      <c r="I750" s="417" t="s">
        <v>2671</v>
      </c>
      <c r="J750" s="377" t="s">
        <v>2737</v>
      </c>
      <c r="K750" s="378" t="s">
        <v>2738</v>
      </c>
      <c r="L750" s="2" t="s">
        <v>199</v>
      </c>
      <c r="M750" s="397"/>
      <c r="N750" s="482">
        <v>0</v>
      </c>
      <c r="O750" s="482">
        <v>0</v>
      </c>
      <c r="P750" s="493">
        <v>0</v>
      </c>
      <c r="Q750" s="482">
        <v>0</v>
      </c>
      <c r="R750" s="482"/>
      <c r="S750" s="479"/>
      <c r="T750" s="199">
        <f t="shared" si="158"/>
        <v>0</v>
      </c>
      <c r="U750" s="61" t="str">
        <f t="shared" si="159"/>
        <v/>
      </c>
      <c r="V750" s="199">
        <f t="shared" si="137"/>
        <v>0</v>
      </c>
      <c r="W750" s="61" t="str">
        <f t="shared" si="160"/>
        <v/>
      </c>
      <c r="X750" s="199">
        <f t="shared" si="161"/>
        <v>0</v>
      </c>
      <c r="Y750" s="61" t="str">
        <f t="shared" si="162"/>
        <v/>
      </c>
      <c r="AA750" s="55"/>
      <c r="AB750" s="55"/>
      <c r="AC750" s="55"/>
      <c r="AD750" s="55"/>
      <c r="AE750" s="55"/>
      <c r="AF750" s="55"/>
      <c r="AG750" s="55"/>
      <c r="AH750" s="55"/>
      <c r="AI750" s="55"/>
      <c r="AJ750" s="55"/>
      <c r="AK750" s="55"/>
    </row>
    <row r="751" spans="1:37" ht="31.5">
      <c r="A751" s="440" t="s">
        <v>4872</v>
      </c>
      <c r="B751" s="415" t="s">
        <v>202</v>
      </c>
      <c r="C751" s="416" t="s">
        <v>2484</v>
      </c>
      <c r="D751" s="416" t="s">
        <v>1322</v>
      </c>
      <c r="E751" s="379" t="s">
        <v>4873</v>
      </c>
      <c r="F751" s="379" t="s">
        <v>4874</v>
      </c>
      <c r="G751" s="376" t="s">
        <v>4665</v>
      </c>
      <c r="H751" s="376" t="s">
        <v>4875</v>
      </c>
      <c r="I751" s="417" t="s">
        <v>4876</v>
      </c>
      <c r="J751" s="377" t="s">
        <v>2737</v>
      </c>
      <c r="K751" s="374" t="s">
        <v>2738</v>
      </c>
      <c r="L751" s="448" t="s">
        <v>199</v>
      </c>
      <c r="M751" s="397"/>
      <c r="N751" s="482">
        <v>0</v>
      </c>
      <c r="O751" s="482">
        <v>0</v>
      </c>
      <c r="P751" s="493">
        <v>0</v>
      </c>
      <c r="Q751" s="482">
        <v>0</v>
      </c>
      <c r="R751" s="482"/>
      <c r="S751" s="479"/>
      <c r="T751" s="199">
        <f t="shared" si="158"/>
        <v>0</v>
      </c>
      <c r="U751" s="61" t="str">
        <f t="shared" si="159"/>
        <v/>
      </c>
      <c r="V751" s="199">
        <f t="shared" si="137"/>
        <v>0</v>
      </c>
      <c r="W751" s="61" t="str">
        <f t="shared" si="160"/>
        <v/>
      </c>
      <c r="X751" s="199">
        <f t="shared" si="161"/>
        <v>0</v>
      </c>
      <c r="Y751" s="61" t="str">
        <f t="shared" si="162"/>
        <v/>
      </c>
      <c r="AA751" s="55"/>
      <c r="AB751" s="55"/>
      <c r="AC751" s="55"/>
      <c r="AD751" s="55"/>
      <c r="AE751" s="55"/>
      <c r="AF751" s="55"/>
      <c r="AG751" s="55"/>
      <c r="AH751" s="55"/>
      <c r="AI751" s="55"/>
      <c r="AJ751" s="55"/>
      <c r="AK751" s="55"/>
    </row>
    <row r="752" spans="1:37" ht="21">
      <c r="A752" s="443" t="s">
        <v>2343</v>
      </c>
      <c r="B752" s="444" t="s">
        <v>202</v>
      </c>
      <c r="C752" s="445" t="s">
        <v>2008</v>
      </c>
      <c r="D752" s="445" t="s">
        <v>3011</v>
      </c>
      <c r="E752" s="375" t="s">
        <v>2345</v>
      </c>
      <c r="F752" s="375" t="s">
        <v>2344</v>
      </c>
      <c r="G752" s="376"/>
      <c r="H752" s="376"/>
      <c r="I752" s="417"/>
      <c r="J752" s="377"/>
      <c r="K752" s="378"/>
      <c r="L752" s="397"/>
      <c r="M752" s="397"/>
      <c r="N752" s="482">
        <v>0</v>
      </c>
      <c r="O752" s="482">
        <v>0</v>
      </c>
      <c r="P752" s="493">
        <v>0</v>
      </c>
      <c r="Q752" s="482">
        <v>0</v>
      </c>
      <c r="R752" s="482"/>
      <c r="S752" s="479"/>
      <c r="T752" s="199">
        <f t="shared" si="158"/>
        <v>0</v>
      </c>
      <c r="U752" s="61" t="str">
        <f t="shared" si="159"/>
        <v/>
      </c>
      <c r="V752" s="199">
        <f t="shared" si="137"/>
        <v>0</v>
      </c>
      <c r="W752" s="61" t="str">
        <f t="shared" si="160"/>
        <v/>
      </c>
      <c r="X752" s="199">
        <f t="shared" si="161"/>
        <v>0</v>
      </c>
      <c r="Y752" s="61" t="str">
        <f t="shared" si="162"/>
        <v/>
      </c>
      <c r="AA752" s="55"/>
      <c r="AB752" s="55"/>
      <c r="AC752" s="55"/>
      <c r="AD752" s="55"/>
      <c r="AE752" s="55"/>
      <c r="AF752" s="55"/>
      <c r="AG752" s="55"/>
      <c r="AH752" s="55"/>
      <c r="AI752" s="55"/>
      <c r="AJ752" s="55"/>
      <c r="AK752" s="55"/>
    </row>
    <row r="753" spans="1:37">
      <c r="A753" s="440" t="s">
        <v>2346</v>
      </c>
      <c r="B753" s="441" t="s">
        <v>202</v>
      </c>
      <c r="C753" s="442" t="s">
        <v>2008</v>
      </c>
      <c r="D753" s="442" t="s">
        <v>2006</v>
      </c>
      <c r="E753" s="379" t="s">
        <v>2347</v>
      </c>
      <c r="F753" s="379" t="s">
        <v>2344</v>
      </c>
      <c r="G753" s="376" t="s">
        <v>787</v>
      </c>
      <c r="H753" s="357" t="s">
        <v>4780</v>
      </c>
      <c r="I753" s="417" t="s">
        <v>2579</v>
      </c>
      <c r="J753" s="377" t="s">
        <v>2739</v>
      </c>
      <c r="K753" s="378" t="s">
        <v>2579</v>
      </c>
      <c r="L753" s="2" t="s">
        <v>199</v>
      </c>
      <c r="M753" s="397"/>
      <c r="N753" s="482">
        <v>5743784.7599999998</v>
      </c>
      <c r="O753" s="482">
        <v>0</v>
      </c>
      <c r="P753" s="493">
        <v>0</v>
      </c>
      <c r="Q753" s="482">
        <v>0</v>
      </c>
      <c r="R753" s="482"/>
      <c r="S753" s="479"/>
      <c r="T753" s="199">
        <f t="shared" si="158"/>
        <v>-5743784.7599999998</v>
      </c>
      <c r="U753" s="61">
        <f t="shared" si="159"/>
        <v>-1</v>
      </c>
      <c r="V753" s="199">
        <f t="shared" si="137"/>
        <v>0</v>
      </c>
      <c r="W753" s="61" t="str">
        <f t="shared" si="160"/>
        <v/>
      </c>
      <c r="X753" s="199">
        <f t="shared" si="161"/>
        <v>0</v>
      </c>
      <c r="Y753" s="61" t="str">
        <f t="shared" si="162"/>
        <v/>
      </c>
      <c r="AA753" s="55"/>
      <c r="AB753" s="55"/>
      <c r="AC753" s="55"/>
      <c r="AD753" s="55"/>
      <c r="AE753" s="55"/>
      <c r="AF753" s="55"/>
      <c r="AG753" s="55"/>
      <c r="AH753" s="55"/>
      <c r="AI753" s="55"/>
      <c r="AJ753" s="55"/>
      <c r="AK753" s="55"/>
    </row>
    <row r="754" spans="1:37" ht="21">
      <c r="A754" s="402" t="s">
        <v>2348</v>
      </c>
      <c r="B754" s="403" t="s">
        <v>3107</v>
      </c>
      <c r="C754" s="404" t="s">
        <v>3010</v>
      </c>
      <c r="D754" s="404" t="s">
        <v>3011</v>
      </c>
      <c r="E754" s="370" t="s">
        <v>2350</v>
      </c>
      <c r="F754" s="370" t="s">
        <v>2349</v>
      </c>
      <c r="G754" s="371"/>
      <c r="H754" s="371"/>
      <c r="I754" s="405"/>
      <c r="J754" s="372"/>
      <c r="K754" s="373"/>
      <c r="L754" s="406"/>
      <c r="M754" s="397"/>
      <c r="N754" s="483">
        <v>0</v>
      </c>
      <c r="O754" s="483">
        <v>0</v>
      </c>
      <c r="P754" s="494">
        <v>0</v>
      </c>
      <c r="Q754" s="483">
        <v>0</v>
      </c>
      <c r="R754" s="483"/>
      <c r="S754" s="478"/>
      <c r="T754" s="199">
        <f t="shared" si="158"/>
        <v>0</v>
      </c>
      <c r="U754" s="61" t="str">
        <f t="shared" si="159"/>
        <v/>
      </c>
      <c r="V754" s="199">
        <f t="shared" si="137"/>
        <v>0</v>
      </c>
      <c r="W754" s="61" t="str">
        <f t="shared" si="160"/>
        <v/>
      </c>
      <c r="X754" s="199">
        <f t="shared" si="161"/>
        <v>0</v>
      </c>
      <c r="Y754" s="61" t="str">
        <f t="shared" si="162"/>
        <v/>
      </c>
      <c r="AA754" s="55"/>
      <c r="AB754" s="55"/>
      <c r="AC754" s="55"/>
      <c r="AD754" s="55"/>
      <c r="AE754" s="55"/>
      <c r="AF754" s="55"/>
      <c r="AG754" s="55"/>
      <c r="AH754" s="55"/>
      <c r="AI754" s="55"/>
      <c r="AJ754" s="55"/>
      <c r="AK754" s="55"/>
    </row>
    <row r="755" spans="1:37" ht="21">
      <c r="A755" s="443" t="s">
        <v>2351</v>
      </c>
      <c r="B755" s="444" t="s">
        <v>3107</v>
      </c>
      <c r="C755" s="445" t="s">
        <v>3012</v>
      </c>
      <c r="D755" s="445" t="s">
        <v>3011</v>
      </c>
      <c r="E755" s="375" t="s">
        <v>2352</v>
      </c>
      <c r="F755" s="375" t="s">
        <v>5125</v>
      </c>
      <c r="G755" s="376"/>
      <c r="H755" s="376"/>
      <c r="I755" s="417"/>
      <c r="J755" s="377"/>
      <c r="K755" s="378"/>
      <c r="L755" s="397"/>
      <c r="M755" s="397"/>
      <c r="N755" s="482">
        <v>0</v>
      </c>
      <c r="O755" s="482">
        <v>0</v>
      </c>
      <c r="P755" s="493">
        <v>0</v>
      </c>
      <c r="Q755" s="482">
        <v>0</v>
      </c>
      <c r="R755" s="482"/>
      <c r="S755" s="479"/>
      <c r="T755" s="199">
        <f t="shared" si="158"/>
        <v>0</v>
      </c>
      <c r="U755" s="61" t="str">
        <f t="shared" si="159"/>
        <v/>
      </c>
      <c r="V755" s="199">
        <f t="shared" si="137"/>
        <v>0</v>
      </c>
      <c r="W755" s="61" t="str">
        <f t="shared" si="160"/>
        <v/>
      </c>
      <c r="X755" s="199">
        <f t="shared" si="161"/>
        <v>0</v>
      </c>
      <c r="Y755" s="61" t="str">
        <f t="shared" si="162"/>
        <v/>
      </c>
      <c r="AA755" s="55"/>
      <c r="AB755" s="55"/>
      <c r="AC755" s="55"/>
      <c r="AD755" s="55"/>
      <c r="AE755" s="55"/>
      <c r="AF755" s="55"/>
      <c r="AG755" s="55"/>
      <c r="AH755" s="55"/>
      <c r="AI755" s="55"/>
      <c r="AJ755" s="55"/>
      <c r="AK755" s="55"/>
    </row>
    <row r="756" spans="1:37" ht="21">
      <c r="A756" s="440" t="s">
        <v>2353</v>
      </c>
      <c r="B756" s="441" t="s">
        <v>3107</v>
      </c>
      <c r="C756" s="442" t="s">
        <v>3012</v>
      </c>
      <c r="D756" s="442" t="s">
        <v>3009</v>
      </c>
      <c r="E756" s="379" t="s">
        <v>2352</v>
      </c>
      <c r="F756" s="379" t="s">
        <v>5125</v>
      </c>
      <c r="G756" s="376" t="s">
        <v>813</v>
      </c>
      <c r="H756" s="376" t="s">
        <v>3191</v>
      </c>
      <c r="I756" s="417" t="s">
        <v>3192</v>
      </c>
      <c r="J756" s="377" t="s">
        <v>2744</v>
      </c>
      <c r="K756" s="378" t="s">
        <v>2745</v>
      </c>
      <c r="L756" s="2" t="s">
        <v>2354</v>
      </c>
      <c r="M756" s="397"/>
      <c r="N756" s="482">
        <v>0</v>
      </c>
      <c r="O756" s="482">
        <v>10000</v>
      </c>
      <c r="P756" s="493">
        <v>14000</v>
      </c>
      <c r="Q756" s="482">
        <v>14000</v>
      </c>
      <c r="R756" s="482"/>
      <c r="S756" s="479"/>
      <c r="T756" s="199">
        <f t="shared" si="158"/>
        <v>14000</v>
      </c>
      <c r="U756" s="61" t="str">
        <f t="shared" si="159"/>
        <v/>
      </c>
      <c r="V756" s="199">
        <f t="shared" si="137"/>
        <v>4000</v>
      </c>
      <c r="W756" s="61">
        <f t="shared" si="160"/>
        <v>0.4</v>
      </c>
      <c r="X756" s="199">
        <f t="shared" si="161"/>
        <v>0</v>
      </c>
      <c r="Y756" s="61">
        <f t="shared" si="162"/>
        <v>0</v>
      </c>
      <c r="AA756" s="55"/>
      <c r="AB756" s="55"/>
      <c r="AC756" s="55"/>
      <c r="AD756" s="55"/>
      <c r="AE756" s="55"/>
      <c r="AF756" s="55"/>
      <c r="AG756" s="55"/>
      <c r="AH756" s="55"/>
      <c r="AI756" s="55"/>
      <c r="AJ756" s="55"/>
      <c r="AK756" s="55"/>
    </row>
    <row r="757" spans="1:37" ht="21">
      <c r="A757" s="443" t="s">
        <v>2355</v>
      </c>
      <c r="B757" s="444" t="s">
        <v>3107</v>
      </c>
      <c r="C757" s="445" t="s">
        <v>3013</v>
      </c>
      <c r="D757" s="445" t="s">
        <v>3011</v>
      </c>
      <c r="E757" s="375" t="s">
        <v>2357</v>
      </c>
      <c r="F757" s="447" t="s">
        <v>2356</v>
      </c>
      <c r="G757" s="376"/>
      <c r="H757" s="376"/>
      <c r="I757" s="417"/>
      <c r="J757" s="377"/>
      <c r="K757" s="378"/>
      <c r="L757" s="397"/>
      <c r="M757" s="397"/>
      <c r="N757" s="482">
        <v>0</v>
      </c>
      <c r="O757" s="482">
        <v>0</v>
      </c>
      <c r="P757" s="493">
        <v>0</v>
      </c>
      <c r="Q757" s="482">
        <v>0</v>
      </c>
      <c r="R757" s="482"/>
      <c r="S757" s="479"/>
      <c r="T757" s="199">
        <f t="shared" si="158"/>
        <v>0</v>
      </c>
      <c r="U757" s="61" t="str">
        <f t="shared" si="159"/>
        <v/>
      </c>
      <c r="V757" s="199">
        <f t="shared" si="137"/>
        <v>0</v>
      </c>
      <c r="W757" s="61" t="str">
        <f t="shared" si="160"/>
        <v/>
      </c>
      <c r="X757" s="199">
        <f t="shared" si="161"/>
        <v>0</v>
      </c>
      <c r="Y757" s="61" t="str">
        <f t="shared" si="162"/>
        <v/>
      </c>
      <c r="AA757" s="55"/>
      <c r="AB757" s="55"/>
      <c r="AC757" s="55"/>
      <c r="AD757" s="55"/>
      <c r="AE757" s="55"/>
      <c r="AF757" s="55"/>
      <c r="AG757" s="55"/>
      <c r="AH757" s="55"/>
      <c r="AI757" s="55"/>
      <c r="AJ757" s="55"/>
      <c r="AK757" s="55"/>
    </row>
    <row r="758" spans="1:37" ht="21">
      <c r="A758" s="440" t="s">
        <v>2358</v>
      </c>
      <c r="B758" s="441" t="s">
        <v>3107</v>
      </c>
      <c r="C758" s="442" t="s">
        <v>3013</v>
      </c>
      <c r="D758" s="442" t="s">
        <v>3009</v>
      </c>
      <c r="E758" s="379" t="s">
        <v>2357</v>
      </c>
      <c r="F758" s="446" t="s">
        <v>2356</v>
      </c>
      <c r="G758" s="376" t="s">
        <v>815</v>
      </c>
      <c r="H758" s="376" t="s">
        <v>3193</v>
      </c>
      <c r="I758" s="417" t="s">
        <v>2359</v>
      </c>
      <c r="J758" s="377" t="s">
        <v>2744</v>
      </c>
      <c r="K758" s="378" t="s">
        <v>2745</v>
      </c>
      <c r="L758" s="2" t="s">
        <v>2354</v>
      </c>
      <c r="M758" s="397"/>
      <c r="N758" s="482">
        <v>0</v>
      </c>
      <c r="O758" s="482">
        <v>0</v>
      </c>
      <c r="P758" s="493">
        <v>0</v>
      </c>
      <c r="Q758" s="482">
        <v>0</v>
      </c>
      <c r="R758" s="482"/>
      <c r="S758" s="479"/>
      <c r="T758" s="199">
        <f t="shared" si="158"/>
        <v>0</v>
      </c>
      <c r="U758" s="61" t="str">
        <f t="shared" si="159"/>
        <v/>
      </c>
      <c r="V758" s="199">
        <f t="shared" si="137"/>
        <v>0</v>
      </c>
      <c r="W758" s="61" t="str">
        <f t="shared" si="160"/>
        <v/>
      </c>
      <c r="X758" s="199">
        <f t="shared" si="161"/>
        <v>0</v>
      </c>
      <c r="Y758" s="61" t="str">
        <f t="shared" si="162"/>
        <v/>
      </c>
      <c r="AA758" s="55"/>
      <c r="AB758" s="55"/>
      <c r="AC758" s="55"/>
      <c r="AD758" s="55"/>
      <c r="AE758" s="55"/>
      <c r="AF758" s="55"/>
      <c r="AG758" s="55"/>
      <c r="AH758" s="55"/>
      <c r="AI758" s="55"/>
      <c r="AJ758" s="55"/>
      <c r="AK758" s="55"/>
    </row>
    <row r="759" spans="1:37" ht="31.5">
      <c r="A759" s="443" t="s">
        <v>2360</v>
      </c>
      <c r="B759" s="444" t="s">
        <v>3107</v>
      </c>
      <c r="C759" s="445" t="s">
        <v>3015</v>
      </c>
      <c r="D759" s="445" t="s">
        <v>3011</v>
      </c>
      <c r="E759" s="375" t="s">
        <v>2361</v>
      </c>
      <c r="F759" s="375" t="s">
        <v>5126</v>
      </c>
      <c r="G759" s="376"/>
      <c r="H759" s="376"/>
      <c r="I759" s="417"/>
      <c r="J759" s="377"/>
      <c r="K759" s="378"/>
      <c r="L759" s="397"/>
      <c r="M759" s="397"/>
      <c r="N759" s="482">
        <v>0</v>
      </c>
      <c r="O759" s="482">
        <v>0</v>
      </c>
      <c r="P759" s="493">
        <v>0</v>
      </c>
      <c r="Q759" s="482">
        <v>0</v>
      </c>
      <c r="R759" s="482"/>
      <c r="S759" s="479"/>
      <c r="T759" s="199">
        <f t="shared" si="158"/>
        <v>0</v>
      </c>
      <c r="U759" s="61" t="str">
        <f t="shared" si="159"/>
        <v/>
      </c>
      <c r="V759" s="199">
        <f t="shared" si="137"/>
        <v>0</v>
      </c>
      <c r="W759" s="61" t="str">
        <f t="shared" si="160"/>
        <v/>
      </c>
      <c r="X759" s="199">
        <f t="shared" si="161"/>
        <v>0</v>
      </c>
      <c r="Y759" s="61" t="str">
        <f t="shared" si="162"/>
        <v/>
      </c>
      <c r="AA759" s="55"/>
      <c r="AB759" s="55"/>
      <c r="AC759" s="55"/>
      <c r="AD759" s="55"/>
      <c r="AE759" s="55"/>
      <c r="AF759" s="55"/>
      <c r="AG759" s="55"/>
      <c r="AH759" s="55"/>
      <c r="AI759" s="55"/>
      <c r="AJ759" s="55"/>
      <c r="AK759" s="55"/>
    </row>
    <row r="760" spans="1:37" ht="21">
      <c r="A760" s="440" t="s">
        <v>2362</v>
      </c>
      <c r="B760" s="441" t="s">
        <v>3107</v>
      </c>
      <c r="C760" s="442" t="s">
        <v>3015</v>
      </c>
      <c r="D760" s="442" t="s">
        <v>3009</v>
      </c>
      <c r="E760" s="379" t="s">
        <v>2361</v>
      </c>
      <c r="F760" s="379" t="s">
        <v>5127</v>
      </c>
      <c r="G760" s="376" t="s">
        <v>817</v>
      </c>
      <c r="H760" s="376" t="s">
        <v>3194</v>
      </c>
      <c r="I760" s="417" t="s">
        <v>2363</v>
      </c>
      <c r="J760" s="377" t="s">
        <v>2744</v>
      </c>
      <c r="K760" s="378" t="s">
        <v>2745</v>
      </c>
      <c r="L760" s="2" t="s">
        <v>2354</v>
      </c>
      <c r="M760" s="397"/>
      <c r="N760" s="482">
        <v>0</v>
      </c>
      <c r="O760" s="482">
        <v>0</v>
      </c>
      <c r="P760" s="493">
        <v>0</v>
      </c>
      <c r="Q760" s="482">
        <v>0</v>
      </c>
      <c r="R760" s="482"/>
      <c r="S760" s="479"/>
      <c r="T760" s="199">
        <f t="shared" si="158"/>
        <v>0</v>
      </c>
      <c r="U760" s="61" t="str">
        <f t="shared" si="159"/>
        <v/>
      </c>
      <c r="V760" s="199">
        <f t="shared" si="137"/>
        <v>0</v>
      </c>
      <c r="W760" s="61" t="str">
        <f t="shared" si="160"/>
        <v/>
      </c>
      <c r="X760" s="199">
        <f t="shared" si="161"/>
        <v>0</v>
      </c>
      <c r="Y760" s="61" t="str">
        <f t="shared" si="162"/>
        <v/>
      </c>
      <c r="AA760" s="55"/>
      <c r="AB760" s="55"/>
      <c r="AC760" s="55"/>
      <c r="AD760" s="55"/>
      <c r="AE760" s="55"/>
      <c r="AF760" s="55"/>
      <c r="AG760" s="55"/>
      <c r="AH760" s="55"/>
      <c r="AI760" s="55"/>
      <c r="AJ760" s="55"/>
      <c r="AK760" s="55"/>
    </row>
    <row r="761" spans="1:37" ht="21">
      <c r="A761" s="443" t="s">
        <v>2364</v>
      </c>
      <c r="B761" s="444" t="s">
        <v>3107</v>
      </c>
      <c r="C761" s="445" t="s">
        <v>3016</v>
      </c>
      <c r="D761" s="445" t="s">
        <v>3011</v>
      </c>
      <c r="E761" s="375" t="s">
        <v>1652</v>
      </c>
      <c r="F761" s="375" t="s">
        <v>1651</v>
      </c>
      <c r="G761" s="376"/>
      <c r="H761" s="376"/>
      <c r="I761" s="417"/>
      <c r="J761" s="377"/>
      <c r="K761" s="378"/>
      <c r="L761" s="397"/>
      <c r="M761" s="397"/>
      <c r="N761" s="482">
        <v>0</v>
      </c>
      <c r="O761" s="482">
        <v>0</v>
      </c>
      <c r="P761" s="493">
        <v>0</v>
      </c>
      <c r="Q761" s="482">
        <v>0</v>
      </c>
      <c r="R761" s="482"/>
      <c r="S761" s="479"/>
      <c r="T761" s="199">
        <f t="shared" si="158"/>
        <v>0</v>
      </c>
      <c r="U761" s="61" t="str">
        <f t="shared" si="159"/>
        <v/>
      </c>
      <c r="V761" s="199">
        <f t="shared" si="137"/>
        <v>0</v>
      </c>
      <c r="W761" s="61" t="str">
        <f t="shared" si="160"/>
        <v/>
      </c>
      <c r="X761" s="199">
        <f t="shared" si="161"/>
        <v>0</v>
      </c>
      <c r="Y761" s="61" t="str">
        <f t="shared" si="162"/>
        <v/>
      </c>
      <c r="AA761" s="55"/>
      <c r="AB761" s="55"/>
      <c r="AC761" s="55"/>
      <c r="AD761" s="55"/>
      <c r="AE761" s="55"/>
      <c r="AF761" s="55"/>
      <c r="AG761" s="55"/>
      <c r="AH761" s="55"/>
      <c r="AI761" s="55"/>
      <c r="AJ761" s="55"/>
      <c r="AK761" s="55"/>
    </row>
    <row r="762" spans="1:37" ht="21">
      <c r="A762" s="440" t="s">
        <v>1653</v>
      </c>
      <c r="B762" s="441" t="s">
        <v>3107</v>
      </c>
      <c r="C762" s="442" t="s">
        <v>3016</v>
      </c>
      <c r="D762" s="442" t="s">
        <v>3009</v>
      </c>
      <c r="E762" s="379" t="s">
        <v>1652</v>
      </c>
      <c r="F762" s="379" t="s">
        <v>1651</v>
      </c>
      <c r="G762" s="376" t="s">
        <v>817</v>
      </c>
      <c r="H762" s="376" t="s">
        <v>3194</v>
      </c>
      <c r="I762" s="417" t="s">
        <v>2363</v>
      </c>
      <c r="J762" s="377" t="s">
        <v>2744</v>
      </c>
      <c r="K762" s="378" t="s">
        <v>2745</v>
      </c>
      <c r="L762" s="2" t="s">
        <v>2354</v>
      </c>
      <c r="M762" s="397"/>
      <c r="N762" s="482">
        <v>6404.9800000000005</v>
      </c>
      <c r="O762" s="482">
        <v>10000</v>
      </c>
      <c r="P762" s="493">
        <v>34000</v>
      </c>
      <c r="Q762" s="482">
        <v>10000</v>
      </c>
      <c r="R762" s="482"/>
      <c r="S762" s="479"/>
      <c r="T762" s="199">
        <f t="shared" si="158"/>
        <v>3595.0199999999995</v>
      </c>
      <c r="U762" s="61">
        <f t="shared" si="159"/>
        <v>0.56128512501209982</v>
      </c>
      <c r="V762" s="199">
        <f t="shared" si="137"/>
        <v>0</v>
      </c>
      <c r="W762" s="61">
        <f t="shared" si="160"/>
        <v>0</v>
      </c>
      <c r="X762" s="199">
        <f t="shared" si="161"/>
        <v>-24000</v>
      </c>
      <c r="Y762" s="61">
        <f t="shared" si="162"/>
        <v>-0.70588235294117652</v>
      </c>
      <c r="AA762" s="55"/>
      <c r="AB762" s="55"/>
      <c r="AC762" s="55"/>
      <c r="AD762" s="55"/>
      <c r="AE762" s="55"/>
      <c r="AF762" s="55"/>
      <c r="AG762" s="55"/>
      <c r="AH762" s="55"/>
      <c r="AI762" s="55"/>
      <c r="AJ762" s="55"/>
      <c r="AK762" s="55"/>
    </row>
    <row r="763" spans="1:37" ht="21">
      <c r="A763" s="443" t="s">
        <v>1654</v>
      </c>
      <c r="B763" s="444" t="s">
        <v>3107</v>
      </c>
      <c r="C763" s="445" t="s">
        <v>3017</v>
      </c>
      <c r="D763" s="445" t="s">
        <v>3011</v>
      </c>
      <c r="E763" s="381" t="s">
        <v>1656</v>
      </c>
      <c r="F763" s="381" t="s">
        <v>1655</v>
      </c>
      <c r="G763" s="376"/>
      <c r="H763" s="376"/>
      <c r="I763" s="417"/>
      <c r="J763" s="377"/>
      <c r="K763" s="378"/>
      <c r="L763" s="397"/>
      <c r="M763" s="397"/>
      <c r="N763" s="482">
        <v>0</v>
      </c>
      <c r="O763" s="482">
        <v>0</v>
      </c>
      <c r="P763" s="493">
        <v>0</v>
      </c>
      <c r="Q763" s="482">
        <v>0</v>
      </c>
      <c r="R763" s="482"/>
      <c r="S763" s="479"/>
      <c r="T763" s="199">
        <f t="shared" si="158"/>
        <v>0</v>
      </c>
      <c r="U763" s="61" t="str">
        <f t="shared" si="159"/>
        <v/>
      </c>
      <c r="V763" s="199">
        <f t="shared" si="137"/>
        <v>0</v>
      </c>
      <c r="W763" s="61" t="str">
        <f t="shared" si="160"/>
        <v/>
      </c>
      <c r="X763" s="199">
        <f t="shared" si="161"/>
        <v>0</v>
      </c>
      <c r="Y763" s="61" t="str">
        <f t="shared" si="162"/>
        <v/>
      </c>
      <c r="AA763" s="55"/>
      <c r="AB763" s="55"/>
      <c r="AC763" s="55"/>
      <c r="AD763" s="55"/>
      <c r="AE763" s="55"/>
      <c r="AF763" s="55"/>
      <c r="AG763" s="55"/>
      <c r="AH763" s="55"/>
      <c r="AI763" s="55"/>
      <c r="AJ763" s="55"/>
      <c r="AK763" s="55"/>
    </row>
    <row r="764" spans="1:37" ht="21">
      <c r="A764" s="440" t="s">
        <v>1657</v>
      </c>
      <c r="B764" s="441" t="s">
        <v>3107</v>
      </c>
      <c r="C764" s="442" t="s">
        <v>3017</v>
      </c>
      <c r="D764" s="442" t="s">
        <v>3009</v>
      </c>
      <c r="E764" s="382" t="s">
        <v>1656</v>
      </c>
      <c r="F764" s="382" t="s">
        <v>1655</v>
      </c>
      <c r="G764" s="376" t="s">
        <v>817</v>
      </c>
      <c r="H764" s="376" t="s">
        <v>3194</v>
      </c>
      <c r="I764" s="417" t="s">
        <v>2363</v>
      </c>
      <c r="J764" s="377" t="s">
        <v>2744</v>
      </c>
      <c r="K764" s="378" t="s">
        <v>2745</v>
      </c>
      <c r="L764" s="2" t="s">
        <v>2354</v>
      </c>
      <c r="M764" s="397"/>
      <c r="N764" s="482">
        <v>577.6</v>
      </c>
      <c r="O764" s="482">
        <v>0</v>
      </c>
      <c r="P764" s="493">
        <v>0</v>
      </c>
      <c r="Q764" s="482">
        <v>1000</v>
      </c>
      <c r="R764" s="482"/>
      <c r="S764" s="479"/>
      <c r="T764" s="199">
        <f t="shared" si="158"/>
        <v>422.4</v>
      </c>
      <c r="U764" s="61">
        <f t="shared" si="159"/>
        <v>0.73130193905817165</v>
      </c>
      <c r="V764" s="199">
        <f t="shared" si="137"/>
        <v>1000</v>
      </c>
      <c r="W764" s="61" t="str">
        <f t="shared" si="160"/>
        <v/>
      </c>
      <c r="X764" s="199">
        <f t="shared" si="161"/>
        <v>1000</v>
      </c>
      <c r="Y764" s="61" t="str">
        <f t="shared" si="162"/>
        <v/>
      </c>
      <c r="AA764" s="55"/>
      <c r="AB764" s="55"/>
      <c r="AC764" s="55"/>
      <c r="AD764" s="55"/>
      <c r="AE764" s="55"/>
      <c r="AF764" s="55"/>
      <c r="AG764" s="55"/>
      <c r="AH764" s="55"/>
      <c r="AI764" s="55"/>
      <c r="AJ764" s="55"/>
      <c r="AK764" s="55"/>
    </row>
    <row r="765" spans="1:37" ht="21">
      <c r="A765" s="443" t="s">
        <v>1658</v>
      </c>
      <c r="B765" s="444" t="s">
        <v>3107</v>
      </c>
      <c r="C765" s="445" t="s">
        <v>2008</v>
      </c>
      <c r="D765" s="445" t="s">
        <v>3011</v>
      </c>
      <c r="E765" s="381" t="s">
        <v>1661</v>
      </c>
      <c r="F765" s="381" t="s">
        <v>1659</v>
      </c>
      <c r="G765" s="376"/>
      <c r="H765" s="376"/>
      <c r="I765" s="417"/>
      <c r="J765" s="377"/>
      <c r="K765" s="378"/>
      <c r="L765" s="397"/>
      <c r="M765" s="397"/>
      <c r="N765" s="482">
        <v>0</v>
      </c>
      <c r="O765" s="482">
        <v>0</v>
      </c>
      <c r="P765" s="493">
        <v>0</v>
      </c>
      <c r="Q765" s="482">
        <v>0</v>
      </c>
      <c r="R765" s="482"/>
      <c r="S765" s="479"/>
      <c r="T765" s="199">
        <f t="shared" si="158"/>
        <v>0</v>
      </c>
      <c r="U765" s="61" t="str">
        <f t="shared" si="159"/>
        <v/>
      </c>
      <c r="V765" s="199">
        <f t="shared" si="137"/>
        <v>0</v>
      </c>
      <c r="W765" s="61" t="str">
        <f t="shared" si="160"/>
        <v/>
      </c>
      <c r="X765" s="199">
        <f t="shared" si="161"/>
        <v>0</v>
      </c>
      <c r="Y765" s="61" t="str">
        <f t="shared" si="162"/>
        <v/>
      </c>
      <c r="AA765" s="55"/>
      <c r="AB765" s="55"/>
      <c r="AC765" s="55"/>
      <c r="AD765" s="55"/>
      <c r="AE765" s="55"/>
      <c r="AF765" s="55"/>
      <c r="AG765" s="55"/>
      <c r="AH765" s="55"/>
      <c r="AI765" s="55"/>
      <c r="AJ765" s="55"/>
      <c r="AK765" s="55"/>
    </row>
    <row r="766" spans="1:37" ht="21">
      <c r="A766" s="440" t="s">
        <v>1660</v>
      </c>
      <c r="B766" s="441" t="s">
        <v>3107</v>
      </c>
      <c r="C766" s="442" t="s">
        <v>2008</v>
      </c>
      <c r="D766" s="442" t="s">
        <v>3009</v>
      </c>
      <c r="E766" s="382" t="s">
        <v>1661</v>
      </c>
      <c r="F766" s="382" t="s">
        <v>1659</v>
      </c>
      <c r="G766" s="376" t="s">
        <v>821</v>
      </c>
      <c r="H766" s="376" t="s">
        <v>3195</v>
      </c>
      <c r="I766" s="417" t="s">
        <v>1662</v>
      </c>
      <c r="J766" s="377" t="s">
        <v>2744</v>
      </c>
      <c r="K766" s="378" t="s">
        <v>2745</v>
      </c>
      <c r="L766" s="2" t="s">
        <v>2354</v>
      </c>
      <c r="M766" s="397"/>
      <c r="N766" s="482">
        <v>57.26</v>
      </c>
      <c r="O766" s="482">
        <v>1000</v>
      </c>
      <c r="P766" s="493">
        <v>0</v>
      </c>
      <c r="Q766" s="482">
        <v>1000</v>
      </c>
      <c r="R766" s="482"/>
      <c r="S766" s="479"/>
      <c r="T766" s="199">
        <f t="shared" si="158"/>
        <v>942.74</v>
      </c>
      <c r="U766" s="61">
        <f t="shared" si="159"/>
        <v>16.464198393293749</v>
      </c>
      <c r="V766" s="199">
        <f t="shared" si="137"/>
        <v>0</v>
      </c>
      <c r="W766" s="61">
        <f t="shared" si="160"/>
        <v>0</v>
      </c>
      <c r="X766" s="199">
        <f t="shared" si="161"/>
        <v>1000</v>
      </c>
      <c r="Y766" s="61" t="str">
        <f t="shared" si="162"/>
        <v/>
      </c>
      <c r="AA766" s="55"/>
      <c r="AB766" s="55"/>
      <c r="AC766" s="55"/>
      <c r="AD766" s="55"/>
      <c r="AE766" s="55"/>
      <c r="AF766" s="55"/>
      <c r="AG766" s="55"/>
      <c r="AH766" s="55"/>
      <c r="AI766" s="55"/>
      <c r="AJ766" s="55"/>
      <c r="AK766" s="55"/>
    </row>
    <row r="767" spans="1:37" ht="21">
      <c r="A767" s="402" t="s">
        <v>1663</v>
      </c>
      <c r="B767" s="403" t="s">
        <v>1664</v>
      </c>
      <c r="C767" s="404" t="s">
        <v>3010</v>
      </c>
      <c r="D767" s="404" t="s">
        <v>3011</v>
      </c>
      <c r="E767" s="370" t="s">
        <v>3196</v>
      </c>
      <c r="F767" s="370" t="s">
        <v>1665</v>
      </c>
      <c r="G767" s="371"/>
      <c r="H767" s="371"/>
      <c r="I767" s="405"/>
      <c r="J767" s="372"/>
      <c r="K767" s="373"/>
      <c r="L767" s="406"/>
      <c r="M767" s="397"/>
      <c r="N767" s="483">
        <v>0</v>
      </c>
      <c r="O767" s="483">
        <v>0</v>
      </c>
      <c r="P767" s="494">
        <v>0</v>
      </c>
      <c r="Q767" s="483">
        <v>0</v>
      </c>
      <c r="R767" s="483"/>
      <c r="S767" s="478"/>
      <c r="T767" s="199">
        <f t="shared" si="158"/>
        <v>0</v>
      </c>
      <c r="U767" s="61" t="str">
        <f t="shared" si="159"/>
        <v/>
      </c>
      <c r="V767" s="199">
        <f t="shared" si="137"/>
        <v>0</v>
      </c>
      <c r="W767" s="61" t="str">
        <f t="shared" si="160"/>
        <v/>
      </c>
      <c r="X767" s="199">
        <f t="shared" si="161"/>
        <v>0</v>
      </c>
      <c r="Y767" s="61" t="str">
        <f t="shared" si="162"/>
        <v/>
      </c>
      <c r="AA767" s="55"/>
      <c r="AB767" s="55"/>
      <c r="AC767" s="55"/>
      <c r="AD767" s="55"/>
      <c r="AE767" s="55"/>
      <c r="AF767" s="55"/>
      <c r="AG767" s="55"/>
      <c r="AH767" s="55"/>
      <c r="AI767" s="55"/>
      <c r="AJ767" s="55"/>
      <c r="AK767" s="55"/>
    </row>
    <row r="768" spans="1:37" ht="21">
      <c r="A768" s="443" t="s">
        <v>1667</v>
      </c>
      <c r="B768" s="444" t="s">
        <v>1664</v>
      </c>
      <c r="C768" s="445" t="s">
        <v>3012</v>
      </c>
      <c r="D768" s="445" t="s">
        <v>3011</v>
      </c>
      <c r="E768" s="375" t="s">
        <v>1666</v>
      </c>
      <c r="F768" s="375" t="s">
        <v>1665</v>
      </c>
      <c r="G768" s="376"/>
      <c r="H768" s="376"/>
      <c r="I768" s="417"/>
      <c r="J768" s="377"/>
      <c r="K768" s="378"/>
      <c r="L768" s="397"/>
      <c r="M768" s="397"/>
      <c r="N768" s="482">
        <v>0</v>
      </c>
      <c r="O768" s="482">
        <v>0</v>
      </c>
      <c r="P768" s="493">
        <v>0</v>
      </c>
      <c r="Q768" s="482">
        <v>0</v>
      </c>
      <c r="R768" s="482"/>
      <c r="S768" s="479"/>
      <c r="T768" s="199">
        <f t="shared" si="158"/>
        <v>0</v>
      </c>
      <c r="U768" s="61" t="str">
        <f t="shared" si="159"/>
        <v/>
      </c>
      <c r="V768" s="199">
        <f t="shared" si="137"/>
        <v>0</v>
      </c>
      <c r="W768" s="61" t="str">
        <f t="shared" si="160"/>
        <v/>
      </c>
      <c r="X768" s="199">
        <f t="shared" si="161"/>
        <v>0</v>
      </c>
      <c r="Y768" s="61" t="str">
        <f t="shared" si="162"/>
        <v/>
      </c>
      <c r="AA768" s="55"/>
      <c r="AB768" s="55"/>
      <c r="AC768" s="55"/>
      <c r="AD768" s="55"/>
      <c r="AE768" s="55"/>
      <c r="AF768" s="55"/>
      <c r="AG768" s="55"/>
      <c r="AH768" s="55"/>
      <c r="AI768" s="55"/>
      <c r="AJ768" s="55"/>
      <c r="AK768" s="55"/>
    </row>
    <row r="769" spans="1:37" ht="31.5">
      <c r="A769" s="440" t="s">
        <v>3197</v>
      </c>
      <c r="B769" s="441" t="s">
        <v>1664</v>
      </c>
      <c r="C769" s="442" t="s">
        <v>3012</v>
      </c>
      <c r="D769" s="442" t="s">
        <v>2674</v>
      </c>
      <c r="E769" s="379" t="s">
        <v>4219</v>
      </c>
      <c r="F769" s="379" t="s">
        <v>4220</v>
      </c>
      <c r="G769" s="376" t="s">
        <v>234</v>
      </c>
      <c r="H769" s="376" t="s">
        <v>3198</v>
      </c>
      <c r="I769" s="417" t="s">
        <v>3199</v>
      </c>
      <c r="J769" s="377" t="s">
        <v>1671</v>
      </c>
      <c r="K769" s="378" t="s">
        <v>1675</v>
      </c>
      <c r="L769" s="2" t="s">
        <v>1670</v>
      </c>
      <c r="M769" s="397"/>
      <c r="N769" s="482">
        <v>0</v>
      </c>
      <c r="O769" s="482">
        <v>0</v>
      </c>
      <c r="P769" s="493">
        <v>0</v>
      </c>
      <c r="Q769" s="482">
        <v>0</v>
      </c>
      <c r="R769" s="482"/>
      <c r="S769" s="479"/>
      <c r="T769" s="199">
        <f t="shared" si="158"/>
        <v>0</v>
      </c>
      <c r="U769" s="61" t="str">
        <f t="shared" si="159"/>
        <v/>
      </c>
      <c r="V769" s="199">
        <f t="shared" si="137"/>
        <v>0</v>
      </c>
      <c r="W769" s="61" t="str">
        <f t="shared" si="160"/>
        <v/>
      </c>
      <c r="X769" s="199">
        <f t="shared" si="161"/>
        <v>0</v>
      </c>
      <c r="Y769" s="61" t="str">
        <f t="shared" si="162"/>
        <v/>
      </c>
      <c r="AA769" s="55"/>
      <c r="AB769" s="55"/>
      <c r="AC769" s="55"/>
      <c r="AD769" s="55"/>
      <c r="AE769" s="55"/>
      <c r="AF769" s="55"/>
      <c r="AG769" s="55"/>
      <c r="AH769" s="55"/>
      <c r="AI769" s="55"/>
      <c r="AJ769" s="55"/>
      <c r="AK769" s="55"/>
    </row>
    <row r="770" spans="1:37" ht="31.5">
      <c r="A770" s="440" t="s">
        <v>3200</v>
      </c>
      <c r="B770" s="441" t="s">
        <v>1664</v>
      </c>
      <c r="C770" s="442" t="s">
        <v>3012</v>
      </c>
      <c r="D770" s="442" t="s">
        <v>1295</v>
      </c>
      <c r="E770" s="379" t="s">
        <v>3201</v>
      </c>
      <c r="F770" s="379" t="s">
        <v>3202</v>
      </c>
      <c r="G770" s="376" t="s">
        <v>238</v>
      </c>
      <c r="H770" s="376" t="s">
        <v>3203</v>
      </c>
      <c r="I770" s="417" t="s">
        <v>3204</v>
      </c>
      <c r="J770" s="377" t="s">
        <v>1671</v>
      </c>
      <c r="K770" s="378" t="s">
        <v>1675</v>
      </c>
      <c r="L770" s="2" t="s">
        <v>1670</v>
      </c>
      <c r="M770" s="397"/>
      <c r="N770" s="482">
        <v>27802.47</v>
      </c>
      <c r="O770" s="482">
        <v>0</v>
      </c>
      <c r="P770" s="493">
        <v>1000</v>
      </c>
      <c r="Q770" s="482">
        <v>0</v>
      </c>
      <c r="R770" s="482"/>
      <c r="S770" s="479"/>
      <c r="T770" s="199">
        <f t="shared" si="158"/>
        <v>-27802.47</v>
      </c>
      <c r="U770" s="61">
        <f t="shared" si="159"/>
        <v>-1</v>
      </c>
      <c r="V770" s="199">
        <f t="shared" si="137"/>
        <v>0</v>
      </c>
      <c r="W770" s="61" t="str">
        <f t="shared" si="160"/>
        <v/>
      </c>
      <c r="X770" s="199">
        <f t="shared" si="161"/>
        <v>-1000</v>
      </c>
      <c r="Y770" s="61">
        <f t="shared" si="162"/>
        <v>-1</v>
      </c>
      <c r="AA770" s="55"/>
      <c r="AB770" s="55"/>
      <c r="AC770" s="55"/>
      <c r="AD770" s="55"/>
      <c r="AE770" s="55"/>
      <c r="AF770" s="55"/>
      <c r="AG770" s="55"/>
      <c r="AH770" s="55"/>
      <c r="AI770" s="55"/>
      <c r="AJ770" s="55"/>
      <c r="AK770" s="55"/>
    </row>
    <row r="771" spans="1:37" ht="21">
      <c r="A771" s="440" t="s">
        <v>3205</v>
      </c>
      <c r="B771" s="441" t="s">
        <v>1664</v>
      </c>
      <c r="C771" s="442" t="s">
        <v>3012</v>
      </c>
      <c r="D771" s="442" t="s">
        <v>1296</v>
      </c>
      <c r="E771" s="379" t="s">
        <v>3206</v>
      </c>
      <c r="F771" s="379" t="s">
        <v>3207</v>
      </c>
      <c r="G771" s="376" t="s">
        <v>240</v>
      </c>
      <c r="H771" s="376" t="s">
        <v>3208</v>
      </c>
      <c r="I771" s="417" t="s">
        <v>3209</v>
      </c>
      <c r="J771" s="377" t="s">
        <v>1671</v>
      </c>
      <c r="K771" s="378" t="s">
        <v>1675</v>
      </c>
      <c r="L771" s="2" t="s">
        <v>1670</v>
      </c>
      <c r="M771" s="397"/>
      <c r="N771" s="482">
        <v>6168.19</v>
      </c>
      <c r="O771" s="482">
        <v>0</v>
      </c>
      <c r="P771" s="493">
        <v>0</v>
      </c>
      <c r="Q771" s="482">
        <v>0</v>
      </c>
      <c r="R771" s="482"/>
      <c r="S771" s="479"/>
      <c r="T771" s="199">
        <f t="shared" si="158"/>
        <v>-6168.19</v>
      </c>
      <c r="U771" s="61">
        <f t="shared" si="159"/>
        <v>-1</v>
      </c>
      <c r="V771" s="199">
        <f t="shared" si="137"/>
        <v>0</v>
      </c>
      <c r="W771" s="61" t="str">
        <f t="shared" si="160"/>
        <v/>
      </c>
      <c r="X771" s="199">
        <f t="shared" si="161"/>
        <v>0</v>
      </c>
      <c r="Y771" s="61" t="str">
        <f t="shared" si="162"/>
        <v/>
      </c>
      <c r="AA771" s="55"/>
      <c r="AB771" s="55"/>
      <c r="AC771" s="55"/>
      <c r="AD771" s="55"/>
      <c r="AE771" s="55"/>
      <c r="AF771" s="55"/>
      <c r="AG771" s="55"/>
      <c r="AH771" s="55"/>
      <c r="AI771" s="55"/>
      <c r="AJ771" s="55"/>
      <c r="AK771" s="55"/>
    </row>
    <row r="772" spans="1:37" ht="21">
      <c r="A772" s="440" t="s">
        <v>3210</v>
      </c>
      <c r="B772" s="441" t="s">
        <v>1664</v>
      </c>
      <c r="C772" s="442" t="s">
        <v>3012</v>
      </c>
      <c r="D772" s="442" t="s">
        <v>2323</v>
      </c>
      <c r="E772" s="379" t="s">
        <v>3211</v>
      </c>
      <c r="F772" s="379" t="s">
        <v>3212</v>
      </c>
      <c r="G772" s="376" t="s">
        <v>242</v>
      </c>
      <c r="H772" s="376" t="s">
        <v>3213</v>
      </c>
      <c r="I772" s="417" t="s">
        <v>3214</v>
      </c>
      <c r="J772" s="377" t="s">
        <v>1671</v>
      </c>
      <c r="K772" s="378" t="s">
        <v>1675</v>
      </c>
      <c r="L772" s="2" t="s">
        <v>1670</v>
      </c>
      <c r="M772" s="397"/>
      <c r="N772" s="482">
        <v>162382.85</v>
      </c>
      <c r="O772" s="482">
        <v>0</v>
      </c>
      <c r="P772" s="493">
        <v>4000</v>
      </c>
      <c r="Q772" s="482">
        <v>0</v>
      </c>
      <c r="R772" s="482"/>
      <c r="S772" s="479"/>
      <c r="T772" s="199">
        <f t="shared" si="158"/>
        <v>-162382.85</v>
      </c>
      <c r="U772" s="61">
        <f t="shared" si="159"/>
        <v>-1</v>
      </c>
      <c r="V772" s="199">
        <f t="shared" si="137"/>
        <v>0</v>
      </c>
      <c r="W772" s="61" t="str">
        <f t="shared" si="160"/>
        <v/>
      </c>
      <c r="X772" s="199">
        <f t="shared" si="161"/>
        <v>-4000</v>
      </c>
      <c r="Y772" s="61">
        <f t="shared" si="162"/>
        <v>-1</v>
      </c>
      <c r="AA772" s="55"/>
      <c r="AB772" s="55"/>
      <c r="AC772" s="55"/>
      <c r="AD772" s="55"/>
      <c r="AE772" s="55"/>
      <c r="AF772" s="55"/>
      <c r="AG772" s="55"/>
      <c r="AH772" s="55"/>
      <c r="AI772" s="55"/>
      <c r="AJ772" s="55"/>
      <c r="AK772" s="55"/>
    </row>
    <row r="773" spans="1:37" ht="31.5">
      <c r="A773" s="440" t="s">
        <v>3215</v>
      </c>
      <c r="B773" s="441" t="s">
        <v>1664</v>
      </c>
      <c r="C773" s="442" t="s">
        <v>3012</v>
      </c>
      <c r="D773" s="442" t="s">
        <v>2007</v>
      </c>
      <c r="E773" s="379" t="s">
        <v>3216</v>
      </c>
      <c r="F773" s="379" t="s">
        <v>3217</v>
      </c>
      <c r="G773" s="376" t="s">
        <v>244</v>
      </c>
      <c r="H773" s="376" t="s">
        <v>3218</v>
      </c>
      <c r="I773" s="417" t="s">
        <v>3219</v>
      </c>
      <c r="J773" s="377" t="s">
        <v>1671</v>
      </c>
      <c r="K773" s="378" t="s">
        <v>1675</v>
      </c>
      <c r="L773" s="2" t="s">
        <v>1670</v>
      </c>
      <c r="M773" s="397"/>
      <c r="N773" s="482">
        <v>0</v>
      </c>
      <c r="O773" s="482">
        <v>0</v>
      </c>
      <c r="P773" s="493">
        <v>0</v>
      </c>
      <c r="Q773" s="482">
        <v>0</v>
      </c>
      <c r="R773" s="482"/>
      <c r="S773" s="479"/>
      <c r="T773" s="199">
        <f t="shared" si="158"/>
        <v>0</v>
      </c>
      <c r="U773" s="61" t="str">
        <f t="shared" si="159"/>
        <v/>
      </c>
      <c r="V773" s="199">
        <f t="shared" ref="V773:V835" si="168">IF(O773="","",Q773-O773)</f>
        <v>0</v>
      </c>
      <c r="W773" s="61" t="str">
        <f t="shared" si="160"/>
        <v/>
      </c>
      <c r="X773" s="199">
        <f t="shared" si="161"/>
        <v>0</v>
      </c>
      <c r="Y773" s="61" t="str">
        <f t="shared" si="162"/>
        <v/>
      </c>
      <c r="AA773" s="55"/>
      <c r="AB773" s="55"/>
      <c r="AC773" s="55"/>
      <c r="AD773" s="55"/>
      <c r="AE773" s="55"/>
      <c r="AF773" s="55"/>
      <c r="AG773" s="55"/>
      <c r="AH773" s="55"/>
      <c r="AI773" s="55"/>
      <c r="AJ773" s="55"/>
      <c r="AK773" s="55"/>
    </row>
    <row r="774" spans="1:37" ht="31.5">
      <c r="A774" s="440" t="s">
        <v>3220</v>
      </c>
      <c r="B774" s="441" t="s">
        <v>1664</v>
      </c>
      <c r="C774" s="442" t="s">
        <v>3012</v>
      </c>
      <c r="D774" s="442" t="s">
        <v>2324</v>
      </c>
      <c r="E774" s="379" t="s">
        <v>3221</v>
      </c>
      <c r="F774" s="379" t="s">
        <v>3222</v>
      </c>
      <c r="G774" s="376" t="s">
        <v>246</v>
      </c>
      <c r="H774" s="376" t="s">
        <v>3223</v>
      </c>
      <c r="I774" s="417" t="s">
        <v>3224</v>
      </c>
      <c r="J774" s="377" t="s">
        <v>1671</v>
      </c>
      <c r="K774" s="378" t="s">
        <v>1675</v>
      </c>
      <c r="L774" s="2" t="s">
        <v>1670</v>
      </c>
      <c r="M774" s="397"/>
      <c r="N774" s="482">
        <v>208.48</v>
      </c>
      <c r="O774" s="482">
        <v>0</v>
      </c>
      <c r="P774" s="493">
        <v>11000</v>
      </c>
      <c r="Q774" s="482">
        <v>0</v>
      </c>
      <c r="R774" s="482"/>
      <c r="S774" s="479"/>
      <c r="T774" s="199">
        <f t="shared" si="158"/>
        <v>-208.48</v>
      </c>
      <c r="U774" s="61">
        <f t="shared" si="159"/>
        <v>-1</v>
      </c>
      <c r="V774" s="199">
        <f t="shared" si="168"/>
        <v>0</v>
      </c>
      <c r="W774" s="61" t="str">
        <f t="shared" si="160"/>
        <v/>
      </c>
      <c r="X774" s="199">
        <f t="shared" si="161"/>
        <v>-11000</v>
      </c>
      <c r="Y774" s="61">
        <f t="shared" si="162"/>
        <v>-1</v>
      </c>
      <c r="AA774" s="55"/>
      <c r="AB774" s="55"/>
      <c r="AC774" s="55"/>
      <c r="AD774" s="55"/>
      <c r="AE774" s="55"/>
      <c r="AF774" s="55"/>
      <c r="AG774" s="55"/>
      <c r="AH774" s="55"/>
      <c r="AI774" s="55"/>
      <c r="AJ774" s="55"/>
      <c r="AK774" s="55"/>
    </row>
    <row r="775" spans="1:37" ht="42">
      <c r="A775" s="440" t="s">
        <v>3225</v>
      </c>
      <c r="B775" s="441" t="s">
        <v>1664</v>
      </c>
      <c r="C775" s="442" t="s">
        <v>3012</v>
      </c>
      <c r="D775" s="442" t="s">
        <v>2326</v>
      </c>
      <c r="E775" s="379" t="s">
        <v>3226</v>
      </c>
      <c r="F775" s="379" t="s">
        <v>5341</v>
      </c>
      <c r="G775" s="376" t="s">
        <v>248</v>
      </c>
      <c r="H775" s="376" t="s">
        <v>3227</v>
      </c>
      <c r="I775" s="417" t="s">
        <v>3228</v>
      </c>
      <c r="J775" s="377" t="s">
        <v>1671</v>
      </c>
      <c r="K775" s="378" t="s">
        <v>1675</v>
      </c>
      <c r="L775" s="2" t="s">
        <v>1670</v>
      </c>
      <c r="M775" s="397"/>
      <c r="N775" s="482">
        <v>3480.48</v>
      </c>
      <c r="O775" s="482">
        <v>0</v>
      </c>
      <c r="P775" s="493">
        <v>0</v>
      </c>
      <c r="Q775" s="482">
        <v>0</v>
      </c>
      <c r="R775" s="482"/>
      <c r="S775" s="479"/>
      <c r="T775" s="199">
        <f t="shared" si="158"/>
        <v>-3480.48</v>
      </c>
      <c r="U775" s="61">
        <f t="shared" si="159"/>
        <v>-1</v>
      </c>
      <c r="V775" s="199">
        <f t="shared" si="168"/>
        <v>0</v>
      </c>
      <c r="W775" s="61" t="str">
        <f t="shared" si="160"/>
        <v/>
      </c>
      <c r="X775" s="199">
        <f t="shared" si="161"/>
        <v>0</v>
      </c>
      <c r="Y775" s="61" t="str">
        <f t="shared" si="162"/>
        <v/>
      </c>
      <c r="AA775" s="55"/>
      <c r="AB775" s="55"/>
      <c r="AC775" s="55"/>
      <c r="AD775" s="55"/>
      <c r="AE775" s="55"/>
      <c r="AF775" s="55"/>
      <c r="AG775" s="55"/>
      <c r="AH775" s="55"/>
      <c r="AI775" s="55"/>
      <c r="AJ775" s="55"/>
      <c r="AK775" s="55"/>
    </row>
    <row r="776" spans="1:37" ht="31.5">
      <c r="A776" s="440" t="s">
        <v>3229</v>
      </c>
      <c r="B776" s="441" t="s">
        <v>1664</v>
      </c>
      <c r="C776" s="442" t="s">
        <v>3012</v>
      </c>
      <c r="D776" s="442" t="s">
        <v>2328</v>
      </c>
      <c r="E776" s="379" t="s">
        <v>3230</v>
      </c>
      <c r="F776" s="379" t="s">
        <v>3231</v>
      </c>
      <c r="G776" s="376" t="s">
        <v>250</v>
      </c>
      <c r="H776" s="376" t="s">
        <v>3232</v>
      </c>
      <c r="I776" s="417" t="s">
        <v>3233</v>
      </c>
      <c r="J776" s="377" t="s">
        <v>1671</v>
      </c>
      <c r="K776" s="378" t="s">
        <v>1675</v>
      </c>
      <c r="L776" s="2" t="s">
        <v>1670</v>
      </c>
      <c r="M776" s="397"/>
      <c r="N776" s="482">
        <v>693348.40999999992</v>
      </c>
      <c r="O776" s="482">
        <v>0</v>
      </c>
      <c r="P776" s="493">
        <v>622000</v>
      </c>
      <c r="Q776" s="482">
        <v>0</v>
      </c>
      <c r="R776" s="482"/>
      <c r="S776" s="479"/>
      <c r="T776" s="199">
        <f t="shared" si="158"/>
        <v>-693348.40999999992</v>
      </c>
      <c r="U776" s="61">
        <f t="shared" si="159"/>
        <v>-1</v>
      </c>
      <c r="V776" s="199">
        <f t="shared" si="168"/>
        <v>0</v>
      </c>
      <c r="W776" s="61" t="str">
        <f t="shared" si="160"/>
        <v/>
      </c>
      <c r="X776" s="199">
        <f t="shared" si="161"/>
        <v>-622000</v>
      </c>
      <c r="Y776" s="61">
        <f t="shared" si="162"/>
        <v>-1</v>
      </c>
      <c r="AA776" s="55"/>
      <c r="AB776" s="55"/>
      <c r="AC776" s="55"/>
      <c r="AD776" s="55"/>
      <c r="AE776" s="55"/>
      <c r="AF776" s="55"/>
      <c r="AG776" s="55"/>
      <c r="AH776" s="55"/>
      <c r="AI776" s="55"/>
      <c r="AJ776" s="55"/>
      <c r="AK776" s="55"/>
    </row>
    <row r="777" spans="1:37" ht="21">
      <c r="A777" s="440" t="s">
        <v>3234</v>
      </c>
      <c r="B777" s="441" t="s">
        <v>1664</v>
      </c>
      <c r="C777" s="442" t="s">
        <v>3012</v>
      </c>
      <c r="D777" s="442" t="s">
        <v>3235</v>
      </c>
      <c r="E777" s="379" t="s">
        <v>4180</v>
      </c>
      <c r="F777" s="379" t="s">
        <v>4414</v>
      </c>
      <c r="G777" s="376" t="s">
        <v>252</v>
      </c>
      <c r="H777" s="376" t="s">
        <v>1668</v>
      </c>
      <c r="I777" s="417" t="s">
        <v>1669</v>
      </c>
      <c r="J777" s="377" t="s">
        <v>1671</v>
      </c>
      <c r="K777" s="378" t="s">
        <v>1675</v>
      </c>
      <c r="L777" s="2" t="s">
        <v>1670</v>
      </c>
      <c r="M777" s="397"/>
      <c r="N777" s="482">
        <v>1248640.6099999999</v>
      </c>
      <c r="O777" s="482">
        <v>0</v>
      </c>
      <c r="P777" s="493">
        <v>2788000</v>
      </c>
      <c r="Q777" s="482">
        <v>0</v>
      </c>
      <c r="R777" s="482"/>
      <c r="S777" s="479"/>
      <c r="T777" s="199">
        <f t="shared" ref="T777" si="169">IF(N777="","",Q777-N777)</f>
        <v>-1248640.6099999999</v>
      </c>
      <c r="U777" s="61">
        <f t="shared" ref="U777" si="170">IF(N777=0,"",T777/N777)</f>
        <v>-1</v>
      </c>
      <c r="V777" s="199">
        <f t="shared" si="168"/>
        <v>0</v>
      </c>
      <c r="W777" s="61" t="str">
        <f t="shared" ref="W777" si="171">IF(O777=0,"",V777/O777)</f>
        <v/>
      </c>
      <c r="X777" s="199">
        <f t="shared" ref="X777" si="172">IF(P777="","",Q777-P777)</f>
        <v>-2788000</v>
      </c>
      <c r="Y777" s="61">
        <f t="shared" ref="Y777" si="173">IF(P777=0,"",X777/P777)</f>
        <v>-1</v>
      </c>
      <c r="AA777" s="55"/>
      <c r="AB777" s="55"/>
      <c r="AC777" s="55"/>
      <c r="AD777" s="55"/>
      <c r="AE777" s="55"/>
      <c r="AF777" s="55"/>
      <c r="AG777" s="55"/>
      <c r="AH777" s="55"/>
      <c r="AI777" s="55"/>
      <c r="AJ777" s="55"/>
      <c r="AK777" s="55"/>
    </row>
    <row r="778" spans="1:37" ht="21">
      <c r="A778" s="440" t="s">
        <v>1672</v>
      </c>
      <c r="B778" s="441" t="s">
        <v>1664</v>
      </c>
      <c r="C778" s="442" t="s">
        <v>3012</v>
      </c>
      <c r="D778" s="442" t="s">
        <v>3019</v>
      </c>
      <c r="E778" s="379" t="s">
        <v>1674</v>
      </c>
      <c r="F778" s="379" t="s">
        <v>1673</v>
      </c>
      <c r="G778" s="376" t="s">
        <v>1050</v>
      </c>
      <c r="H778" s="376" t="s">
        <v>3023</v>
      </c>
      <c r="I778" s="417" t="s">
        <v>1675</v>
      </c>
      <c r="J778" s="377" t="s">
        <v>1671</v>
      </c>
      <c r="K778" s="378" t="s">
        <v>1675</v>
      </c>
      <c r="L778" s="2" t="s">
        <v>1670</v>
      </c>
      <c r="M778" s="397"/>
      <c r="N778" s="482">
        <v>129.85999999999999</v>
      </c>
      <c r="O778" s="482">
        <v>500</v>
      </c>
      <c r="P778" s="493">
        <v>0</v>
      </c>
      <c r="Q778" s="482">
        <v>0</v>
      </c>
      <c r="R778" s="482"/>
      <c r="S778" s="479"/>
      <c r="T778" s="199">
        <f t="shared" si="158"/>
        <v>-129.85999999999999</v>
      </c>
      <c r="U778" s="61">
        <f t="shared" si="159"/>
        <v>-1</v>
      </c>
      <c r="V778" s="199">
        <f t="shared" si="168"/>
        <v>-500</v>
      </c>
      <c r="W778" s="61">
        <f t="shared" si="160"/>
        <v>-1</v>
      </c>
      <c r="X778" s="199">
        <f t="shared" si="161"/>
        <v>0</v>
      </c>
      <c r="Y778" s="61" t="str">
        <f t="shared" si="162"/>
        <v/>
      </c>
      <c r="AA778" s="55"/>
      <c r="AB778" s="55"/>
      <c r="AC778" s="55"/>
      <c r="AD778" s="55"/>
      <c r="AE778" s="55"/>
      <c r="AF778" s="55"/>
      <c r="AG778" s="55"/>
      <c r="AH778" s="55"/>
      <c r="AI778" s="55"/>
      <c r="AJ778" s="55"/>
      <c r="AK778" s="55"/>
    </row>
    <row r="779" spans="1:37" ht="21">
      <c r="A779" s="440" t="s">
        <v>1676</v>
      </c>
      <c r="B779" s="441" t="s">
        <v>1664</v>
      </c>
      <c r="C779" s="442" t="s">
        <v>3012</v>
      </c>
      <c r="D779" s="442" t="s">
        <v>2485</v>
      </c>
      <c r="E779" s="379" t="s">
        <v>5342</v>
      </c>
      <c r="F779" s="379" t="s">
        <v>1677</v>
      </c>
      <c r="G779" s="376" t="s">
        <v>1050</v>
      </c>
      <c r="H779" s="376" t="s">
        <v>3023</v>
      </c>
      <c r="I779" s="417" t="s">
        <v>1675</v>
      </c>
      <c r="J779" s="377" t="s">
        <v>1671</v>
      </c>
      <c r="K779" s="378" t="s">
        <v>1675</v>
      </c>
      <c r="L779" s="2" t="s">
        <v>1670</v>
      </c>
      <c r="M779" s="397"/>
      <c r="N779" s="482">
        <v>0</v>
      </c>
      <c r="O779" s="482">
        <v>0</v>
      </c>
      <c r="P779" s="493">
        <v>0</v>
      </c>
      <c r="Q779" s="482">
        <v>0</v>
      </c>
      <c r="R779" s="482"/>
      <c r="S779" s="479"/>
      <c r="T779" s="199">
        <f t="shared" si="158"/>
        <v>0</v>
      </c>
      <c r="U779" s="61" t="str">
        <f t="shared" si="159"/>
        <v/>
      </c>
      <c r="V779" s="199">
        <f t="shared" si="168"/>
        <v>0</v>
      </c>
      <c r="W779" s="61" t="str">
        <f t="shared" si="160"/>
        <v/>
      </c>
      <c r="X779" s="199">
        <f t="shared" si="161"/>
        <v>0</v>
      </c>
      <c r="Y779" s="61" t="str">
        <f t="shared" si="162"/>
        <v/>
      </c>
      <c r="AA779" s="55"/>
      <c r="AB779" s="55"/>
      <c r="AC779" s="55"/>
      <c r="AD779" s="55"/>
      <c r="AE779" s="55"/>
      <c r="AF779" s="55"/>
      <c r="AG779" s="55"/>
      <c r="AH779" s="55"/>
      <c r="AI779" s="55"/>
      <c r="AJ779" s="55"/>
      <c r="AK779" s="55"/>
    </row>
    <row r="780" spans="1:37" ht="21">
      <c r="A780" s="443" t="s">
        <v>1678</v>
      </c>
      <c r="B780" s="444" t="s">
        <v>1664</v>
      </c>
      <c r="C780" s="445" t="s">
        <v>3013</v>
      </c>
      <c r="D780" s="445" t="s">
        <v>3011</v>
      </c>
      <c r="E780" s="375" t="s">
        <v>1679</v>
      </c>
      <c r="F780" s="375" t="s">
        <v>3024</v>
      </c>
      <c r="G780" s="376"/>
      <c r="H780" s="376"/>
      <c r="I780" s="417"/>
      <c r="J780" s="377"/>
      <c r="K780" s="378"/>
      <c r="L780" s="397"/>
      <c r="M780" s="397"/>
      <c r="N780" s="482">
        <v>0</v>
      </c>
      <c r="O780" s="482">
        <v>0</v>
      </c>
      <c r="P780" s="493">
        <v>0</v>
      </c>
      <c r="Q780" s="482">
        <v>0</v>
      </c>
      <c r="R780" s="482"/>
      <c r="S780" s="479"/>
      <c r="T780" s="199">
        <f t="shared" si="158"/>
        <v>0</v>
      </c>
      <c r="U780" s="61" t="str">
        <f t="shared" si="159"/>
        <v/>
      </c>
      <c r="V780" s="199">
        <f t="shared" si="168"/>
        <v>0</v>
      </c>
      <c r="W780" s="61" t="str">
        <f t="shared" si="160"/>
        <v/>
      </c>
      <c r="X780" s="199">
        <f t="shared" si="161"/>
        <v>0</v>
      </c>
      <c r="Y780" s="61" t="str">
        <f t="shared" si="162"/>
        <v/>
      </c>
      <c r="AA780" s="55"/>
      <c r="AB780" s="55"/>
      <c r="AC780" s="55"/>
      <c r="AD780" s="55"/>
      <c r="AE780" s="55"/>
      <c r="AF780" s="55"/>
      <c r="AG780" s="55"/>
      <c r="AH780" s="55"/>
      <c r="AI780" s="55"/>
      <c r="AJ780" s="55"/>
      <c r="AK780" s="55"/>
    </row>
    <row r="781" spans="1:37" ht="21">
      <c r="A781" s="440" t="s">
        <v>4877</v>
      </c>
      <c r="B781" s="415" t="s">
        <v>1664</v>
      </c>
      <c r="C781" s="416" t="s">
        <v>3013</v>
      </c>
      <c r="D781" s="416" t="s">
        <v>2928</v>
      </c>
      <c r="E781" s="379" t="s">
        <v>4878</v>
      </c>
      <c r="F781" s="379" t="s">
        <v>5128</v>
      </c>
      <c r="G781" s="376" t="s">
        <v>4693</v>
      </c>
      <c r="H781" s="376" t="s">
        <v>4879</v>
      </c>
      <c r="I781" s="417" t="s">
        <v>4880</v>
      </c>
      <c r="J781" s="377" t="s">
        <v>1671</v>
      </c>
      <c r="K781" s="374" t="s">
        <v>1675</v>
      </c>
      <c r="L781" s="448" t="s">
        <v>1670</v>
      </c>
      <c r="M781" s="397"/>
      <c r="N781" s="482">
        <v>0</v>
      </c>
      <c r="O781" s="482">
        <v>0</v>
      </c>
      <c r="P781" s="493">
        <v>0</v>
      </c>
      <c r="Q781" s="482">
        <v>0</v>
      </c>
      <c r="R781" s="482"/>
      <c r="S781" s="479"/>
      <c r="T781" s="199">
        <f t="shared" si="158"/>
        <v>0</v>
      </c>
      <c r="U781" s="61" t="str">
        <f t="shared" si="159"/>
        <v/>
      </c>
      <c r="V781" s="199">
        <f t="shared" si="168"/>
        <v>0</v>
      </c>
      <c r="W781" s="61" t="str">
        <f t="shared" si="160"/>
        <v/>
      </c>
      <c r="X781" s="199">
        <f t="shared" si="161"/>
        <v>0</v>
      </c>
      <c r="Y781" s="61" t="str">
        <f t="shared" si="162"/>
        <v/>
      </c>
      <c r="AA781" s="55"/>
      <c r="AB781" s="55"/>
      <c r="AC781" s="55"/>
      <c r="AD781" s="55"/>
      <c r="AE781" s="55"/>
      <c r="AF781" s="55"/>
      <c r="AG781" s="55"/>
      <c r="AH781" s="55"/>
      <c r="AI781" s="55"/>
      <c r="AJ781" s="55"/>
      <c r="AK781" s="55"/>
    </row>
    <row r="782" spans="1:37" ht="21">
      <c r="A782" s="440" t="s">
        <v>3025</v>
      </c>
      <c r="B782" s="441" t="s">
        <v>1664</v>
      </c>
      <c r="C782" s="442" t="s">
        <v>3013</v>
      </c>
      <c r="D782" s="442" t="s">
        <v>2674</v>
      </c>
      <c r="E782" s="379" t="s">
        <v>4221</v>
      </c>
      <c r="F782" s="379" t="s">
        <v>4222</v>
      </c>
      <c r="G782" s="376" t="s">
        <v>258</v>
      </c>
      <c r="H782" s="357" t="s">
        <v>4881</v>
      </c>
      <c r="I782" s="417" t="s">
        <v>3026</v>
      </c>
      <c r="J782" s="377" t="s">
        <v>1671</v>
      </c>
      <c r="K782" s="378" t="s">
        <v>1675</v>
      </c>
      <c r="L782" s="2" t="s">
        <v>1670</v>
      </c>
      <c r="M782" s="397"/>
      <c r="N782" s="482">
        <v>0</v>
      </c>
      <c r="O782" s="482">
        <v>0</v>
      </c>
      <c r="P782" s="493">
        <v>0</v>
      </c>
      <c r="Q782" s="482">
        <v>0</v>
      </c>
      <c r="R782" s="482"/>
      <c r="S782" s="479"/>
      <c r="T782" s="199">
        <f t="shared" si="158"/>
        <v>0</v>
      </c>
      <c r="U782" s="61" t="str">
        <f t="shared" si="159"/>
        <v/>
      </c>
      <c r="V782" s="199">
        <f t="shared" si="168"/>
        <v>0</v>
      </c>
      <c r="W782" s="61" t="str">
        <f t="shared" si="160"/>
        <v/>
      </c>
      <c r="X782" s="199">
        <f t="shared" si="161"/>
        <v>0</v>
      </c>
      <c r="Y782" s="61" t="str">
        <f t="shared" si="162"/>
        <v/>
      </c>
      <c r="AA782" s="55"/>
      <c r="AB782" s="55"/>
      <c r="AC782" s="55"/>
      <c r="AD782" s="55"/>
      <c r="AE782" s="55"/>
      <c r="AF782" s="55"/>
      <c r="AG782" s="55"/>
      <c r="AH782" s="55"/>
      <c r="AI782" s="55"/>
      <c r="AJ782" s="55"/>
      <c r="AK782" s="55"/>
    </row>
    <row r="783" spans="1:37" ht="21">
      <c r="A783" s="440" t="s">
        <v>3027</v>
      </c>
      <c r="B783" s="441" t="s">
        <v>1664</v>
      </c>
      <c r="C783" s="442" t="s">
        <v>3013</v>
      </c>
      <c r="D783" s="442" t="s">
        <v>1295</v>
      </c>
      <c r="E783" s="379" t="s">
        <v>3028</v>
      </c>
      <c r="F783" s="379" t="s">
        <v>3029</v>
      </c>
      <c r="G783" s="376" t="s">
        <v>259</v>
      </c>
      <c r="H783" s="357" t="s">
        <v>4882</v>
      </c>
      <c r="I783" s="417" t="s">
        <v>3030</v>
      </c>
      <c r="J783" s="377" t="s">
        <v>1671</v>
      </c>
      <c r="K783" s="378" t="s">
        <v>1675</v>
      </c>
      <c r="L783" s="2" t="s">
        <v>1670</v>
      </c>
      <c r="M783" s="397"/>
      <c r="N783" s="482">
        <v>0</v>
      </c>
      <c r="O783" s="482">
        <v>0</v>
      </c>
      <c r="P783" s="493">
        <v>0</v>
      </c>
      <c r="Q783" s="482">
        <v>0</v>
      </c>
      <c r="R783" s="482"/>
      <c r="S783" s="479"/>
      <c r="T783" s="199">
        <f t="shared" si="158"/>
        <v>0</v>
      </c>
      <c r="U783" s="61" t="str">
        <f t="shared" si="159"/>
        <v/>
      </c>
      <c r="V783" s="199">
        <f t="shared" si="168"/>
        <v>0</v>
      </c>
      <c r="W783" s="61" t="str">
        <f t="shared" si="160"/>
        <v/>
      </c>
      <c r="X783" s="199">
        <f t="shared" si="161"/>
        <v>0</v>
      </c>
      <c r="Y783" s="61" t="str">
        <f t="shared" si="162"/>
        <v/>
      </c>
      <c r="AA783" s="55"/>
      <c r="AB783" s="55"/>
      <c r="AC783" s="55"/>
      <c r="AD783" s="55"/>
      <c r="AE783" s="55"/>
      <c r="AF783" s="55"/>
      <c r="AG783" s="55"/>
      <c r="AH783" s="55"/>
      <c r="AI783" s="55"/>
      <c r="AJ783" s="55"/>
      <c r="AK783" s="55"/>
    </row>
    <row r="784" spans="1:37" ht="21">
      <c r="A784" s="440" t="s">
        <v>3031</v>
      </c>
      <c r="B784" s="441" t="s">
        <v>1664</v>
      </c>
      <c r="C784" s="442" t="s">
        <v>3013</v>
      </c>
      <c r="D784" s="442" t="s">
        <v>1296</v>
      </c>
      <c r="E784" s="379" t="s">
        <v>3032</v>
      </c>
      <c r="F784" s="379" t="s">
        <v>3033</v>
      </c>
      <c r="G784" s="376" t="s">
        <v>260</v>
      </c>
      <c r="H784" s="357" t="s">
        <v>4883</v>
      </c>
      <c r="I784" s="417" t="s">
        <v>3034</v>
      </c>
      <c r="J784" s="377" t="s">
        <v>1671</v>
      </c>
      <c r="K784" s="378" t="s">
        <v>1675</v>
      </c>
      <c r="L784" s="2" t="s">
        <v>1670</v>
      </c>
      <c r="M784" s="397"/>
      <c r="N784" s="482">
        <v>228106.18</v>
      </c>
      <c r="O784" s="482">
        <v>0</v>
      </c>
      <c r="P784" s="493">
        <v>0</v>
      </c>
      <c r="Q784" s="482">
        <v>0</v>
      </c>
      <c r="R784" s="482"/>
      <c r="S784" s="479"/>
      <c r="T784" s="199">
        <f t="shared" si="158"/>
        <v>-228106.18</v>
      </c>
      <c r="U784" s="61">
        <f t="shared" si="159"/>
        <v>-1</v>
      </c>
      <c r="V784" s="199">
        <f t="shared" si="168"/>
        <v>0</v>
      </c>
      <c r="W784" s="61" t="str">
        <f t="shared" si="160"/>
        <v/>
      </c>
      <c r="X784" s="199">
        <f t="shared" si="161"/>
        <v>0</v>
      </c>
      <c r="Y784" s="61" t="str">
        <f t="shared" si="162"/>
        <v/>
      </c>
      <c r="AA784" s="55"/>
      <c r="AB784" s="55"/>
      <c r="AC784" s="55"/>
      <c r="AD784" s="55"/>
      <c r="AE784" s="55"/>
      <c r="AF784" s="55"/>
      <c r="AG784" s="55"/>
      <c r="AH784" s="55"/>
      <c r="AI784" s="55"/>
      <c r="AJ784" s="55"/>
      <c r="AK784" s="55"/>
    </row>
    <row r="785" spans="1:37" ht="21">
      <c r="A785" s="440" t="s">
        <v>3035</v>
      </c>
      <c r="B785" s="441" t="s">
        <v>1664</v>
      </c>
      <c r="C785" s="442" t="s">
        <v>3013</v>
      </c>
      <c r="D785" s="442" t="s">
        <v>2323</v>
      </c>
      <c r="E785" s="379" t="s">
        <v>3036</v>
      </c>
      <c r="F785" s="379" t="s">
        <v>3037</v>
      </c>
      <c r="G785" s="376" t="s">
        <v>1046</v>
      </c>
      <c r="H785" s="357" t="s">
        <v>4884</v>
      </c>
      <c r="I785" s="417" t="s">
        <v>3038</v>
      </c>
      <c r="J785" s="377" t="s">
        <v>1671</v>
      </c>
      <c r="K785" s="378" t="s">
        <v>1675</v>
      </c>
      <c r="L785" s="2" t="s">
        <v>1670</v>
      </c>
      <c r="M785" s="397"/>
      <c r="N785" s="482">
        <v>0</v>
      </c>
      <c r="O785" s="482">
        <v>0</v>
      </c>
      <c r="P785" s="493">
        <v>0</v>
      </c>
      <c r="Q785" s="482">
        <v>0</v>
      </c>
      <c r="R785" s="482"/>
      <c r="S785" s="479"/>
      <c r="T785" s="199">
        <f t="shared" si="158"/>
        <v>0</v>
      </c>
      <c r="U785" s="61" t="str">
        <f t="shared" si="159"/>
        <v/>
      </c>
      <c r="V785" s="199">
        <f t="shared" si="168"/>
        <v>0</v>
      </c>
      <c r="W785" s="61" t="str">
        <f t="shared" si="160"/>
        <v/>
      </c>
      <c r="X785" s="199">
        <f t="shared" si="161"/>
        <v>0</v>
      </c>
      <c r="Y785" s="61" t="str">
        <f t="shared" si="162"/>
        <v/>
      </c>
      <c r="AA785" s="55"/>
      <c r="AB785" s="55"/>
      <c r="AC785" s="55"/>
      <c r="AD785" s="55"/>
      <c r="AE785" s="55"/>
      <c r="AF785" s="55"/>
      <c r="AG785" s="55"/>
      <c r="AH785" s="55"/>
      <c r="AI785" s="55"/>
      <c r="AJ785" s="55"/>
      <c r="AK785" s="55"/>
    </row>
    <row r="786" spans="1:37" ht="31.5">
      <c r="A786" s="440" t="s">
        <v>3039</v>
      </c>
      <c r="B786" s="441" t="s">
        <v>1664</v>
      </c>
      <c r="C786" s="442" t="s">
        <v>3013</v>
      </c>
      <c r="D786" s="442" t="s">
        <v>2007</v>
      </c>
      <c r="E786" s="379" t="s">
        <v>4154</v>
      </c>
      <c r="F786" s="379" t="s">
        <v>5129</v>
      </c>
      <c r="G786" s="376" t="s">
        <v>1047</v>
      </c>
      <c r="H786" s="357" t="s">
        <v>4885</v>
      </c>
      <c r="I786" s="417" t="s">
        <v>2487</v>
      </c>
      <c r="J786" s="377" t="s">
        <v>1671</v>
      </c>
      <c r="K786" s="378" t="s">
        <v>1675</v>
      </c>
      <c r="L786" s="2" t="s">
        <v>1670</v>
      </c>
      <c r="M786" s="397"/>
      <c r="N786" s="482">
        <v>0</v>
      </c>
      <c r="O786" s="482">
        <v>0</v>
      </c>
      <c r="P786" s="493">
        <v>0</v>
      </c>
      <c r="Q786" s="482">
        <v>0</v>
      </c>
      <c r="R786" s="482"/>
      <c r="S786" s="479"/>
      <c r="T786" s="199">
        <f t="shared" si="158"/>
        <v>0</v>
      </c>
      <c r="U786" s="61" t="str">
        <f t="shared" si="159"/>
        <v/>
      </c>
      <c r="V786" s="199">
        <f t="shared" si="168"/>
        <v>0</v>
      </c>
      <c r="W786" s="61" t="str">
        <f t="shared" si="160"/>
        <v/>
      </c>
      <c r="X786" s="199">
        <f t="shared" si="161"/>
        <v>0</v>
      </c>
      <c r="Y786" s="61" t="str">
        <f t="shared" si="162"/>
        <v/>
      </c>
      <c r="AA786" s="55"/>
      <c r="AB786" s="55"/>
      <c r="AC786" s="55"/>
      <c r="AD786" s="55"/>
      <c r="AE786" s="55"/>
      <c r="AF786" s="55"/>
      <c r="AG786" s="55"/>
      <c r="AH786" s="55"/>
      <c r="AI786" s="55"/>
      <c r="AJ786" s="55"/>
      <c r="AK786" s="55"/>
    </row>
    <row r="787" spans="1:37" ht="21">
      <c r="A787" s="440" t="s">
        <v>2488</v>
      </c>
      <c r="B787" s="441" t="s">
        <v>1664</v>
      </c>
      <c r="C787" s="442" t="s">
        <v>3013</v>
      </c>
      <c r="D787" s="442" t="s">
        <v>2324</v>
      </c>
      <c r="E787" s="379" t="s">
        <v>4155</v>
      </c>
      <c r="F787" s="379" t="s">
        <v>2489</v>
      </c>
      <c r="G787" s="376" t="s">
        <v>1048</v>
      </c>
      <c r="H787" s="357" t="s">
        <v>4886</v>
      </c>
      <c r="I787" s="417" t="s">
        <v>2490</v>
      </c>
      <c r="J787" s="377" t="s">
        <v>1671</v>
      </c>
      <c r="K787" s="378" t="s">
        <v>1675</v>
      </c>
      <c r="L787" s="2" t="s">
        <v>1670</v>
      </c>
      <c r="M787" s="397"/>
      <c r="N787" s="482">
        <v>0</v>
      </c>
      <c r="O787" s="482">
        <v>0</v>
      </c>
      <c r="P787" s="493">
        <v>3000</v>
      </c>
      <c r="Q787" s="482">
        <v>0</v>
      </c>
      <c r="R787" s="482"/>
      <c r="S787" s="479"/>
      <c r="T787" s="199">
        <f t="shared" si="158"/>
        <v>0</v>
      </c>
      <c r="U787" s="61" t="str">
        <f t="shared" si="159"/>
        <v/>
      </c>
      <c r="V787" s="199">
        <f t="shared" si="168"/>
        <v>0</v>
      </c>
      <c r="W787" s="61" t="str">
        <f t="shared" si="160"/>
        <v/>
      </c>
      <c r="X787" s="199">
        <f t="shared" si="161"/>
        <v>-3000</v>
      </c>
      <c r="Y787" s="61">
        <f t="shared" si="162"/>
        <v>-1</v>
      </c>
      <c r="AA787" s="55"/>
      <c r="AB787" s="55"/>
      <c r="AC787" s="55"/>
      <c r="AD787" s="55"/>
      <c r="AE787" s="55"/>
      <c r="AF787" s="55"/>
      <c r="AG787" s="55"/>
      <c r="AH787" s="55"/>
      <c r="AI787" s="55"/>
      <c r="AJ787" s="55"/>
      <c r="AK787" s="55"/>
    </row>
    <row r="788" spans="1:37" ht="21">
      <c r="A788" s="440" t="s">
        <v>2491</v>
      </c>
      <c r="B788" s="441" t="s">
        <v>1664</v>
      </c>
      <c r="C788" s="442" t="s">
        <v>3013</v>
      </c>
      <c r="D788" s="442" t="s">
        <v>2326</v>
      </c>
      <c r="E788" s="379" t="s">
        <v>2492</v>
      </c>
      <c r="F788" s="379" t="s">
        <v>2493</v>
      </c>
      <c r="G788" s="376" t="s">
        <v>1049</v>
      </c>
      <c r="H788" s="357" t="s">
        <v>4887</v>
      </c>
      <c r="I788" s="417" t="s">
        <v>2494</v>
      </c>
      <c r="J788" s="377" t="s">
        <v>1671</v>
      </c>
      <c r="K788" s="378" t="s">
        <v>1675</v>
      </c>
      <c r="L788" s="2" t="s">
        <v>1670</v>
      </c>
      <c r="M788" s="397"/>
      <c r="N788" s="482">
        <v>413443.67000000004</v>
      </c>
      <c r="O788" s="482">
        <v>0</v>
      </c>
      <c r="P788" s="493">
        <v>317000</v>
      </c>
      <c r="Q788" s="482">
        <v>0</v>
      </c>
      <c r="R788" s="482"/>
      <c r="S788" s="479"/>
      <c r="T788" s="199">
        <f t="shared" si="158"/>
        <v>-413443.67000000004</v>
      </c>
      <c r="U788" s="61">
        <f t="shared" si="159"/>
        <v>-1</v>
      </c>
      <c r="V788" s="199">
        <f t="shared" si="168"/>
        <v>0</v>
      </c>
      <c r="W788" s="61" t="str">
        <f t="shared" si="160"/>
        <v/>
      </c>
      <c r="X788" s="199">
        <f t="shared" si="161"/>
        <v>-317000</v>
      </c>
      <c r="Y788" s="61">
        <f t="shared" si="162"/>
        <v>-1</v>
      </c>
      <c r="AA788" s="55"/>
      <c r="AB788" s="55"/>
      <c r="AC788" s="55"/>
      <c r="AD788" s="55"/>
      <c r="AE788" s="55"/>
      <c r="AF788" s="55"/>
      <c r="AG788" s="55"/>
      <c r="AH788" s="55"/>
      <c r="AI788" s="55"/>
      <c r="AJ788" s="55"/>
      <c r="AK788" s="55"/>
    </row>
    <row r="789" spans="1:37" ht="21">
      <c r="A789" s="443" t="s">
        <v>2495</v>
      </c>
      <c r="B789" s="444" t="s">
        <v>1664</v>
      </c>
      <c r="C789" s="445" t="s">
        <v>2696</v>
      </c>
      <c r="D789" s="445" t="s">
        <v>3011</v>
      </c>
      <c r="E789" s="375" t="s">
        <v>2496</v>
      </c>
      <c r="F789" s="375" t="s">
        <v>2497</v>
      </c>
      <c r="G789" s="376"/>
      <c r="H789" s="376"/>
      <c r="I789" s="417"/>
      <c r="J789" s="377"/>
      <c r="K789" s="378"/>
      <c r="L789" s="397"/>
      <c r="M789" s="397"/>
      <c r="N789" s="482">
        <v>0</v>
      </c>
      <c r="O789" s="482">
        <v>0</v>
      </c>
      <c r="P789" s="493">
        <v>0</v>
      </c>
      <c r="Q789" s="482">
        <v>0</v>
      </c>
      <c r="R789" s="482"/>
      <c r="S789" s="479"/>
      <c r="T789" s="199">
        <f t="shared" si="158"/>
        <v>0</v>
      </c>
      <c r="U789" s="61" t="str">
        <f t="shared" si="159"/>
        <v/>
      </c>
      <c r="V789" s="199">
        <f t="shared" si="168"/>
        <v>0</v>
      </c>
      <c r="W789" s="61" t="str">
        <f t="shared" si="160"/>
        <v/>
      </c>
      <c r="X789" s="199">
        <f t="shared" si="161"/>
        <v>0</v>
      </c>
      <c r="Y789" s="61" t="str">
        <f t="shared" si="162"/>
        <v/>
      </c>
      <c r="AA789" s="55"/>
      <c r="AB789" s="55"/>
      <c r="AC789" s="55"/>
      <c r="AD789" s="55"/>
      <c r="AE789" s="55"/>
      <c r="AF789" s="55"/>
      <c r="AG789" s="55"/>
      <c r="AH789" s="55"/>
      <c r="AI789" s="55"/>
      <c r="AJ789" s="55"/>
      <c r="AK789" s="55"/>
    </row>
    <row r="790" spans="1:37" ht="21">
      <c r="A790" s="440" t="s">
        <v>2498</v>
      </c>
      <c r="B790" s="441" t="s">
        <v>1664</v>
      </c>
      <c r="C790" s="442" t="s">
        <v>2696</v>
      </c>
      <c r="D790" s="442" t="s">
        <v>3009</v>
      </c>
      <c r="E790" s="379" t="s">
        <v>2496</v>
      </c>
      <c r="F790" s="379" t="s">
        <v>2497</v>
      </c>
      <c r="G790" s="376" t="s">
        <v>418</v>
      </c>
      <c r="H790" s="376" t="s">
        <v>2499</v>
      </c>
      <c r="I790" s="417" t="s">
        <v>2500</v>
      </c>
      <c r="J790" s="377" t="s">
        <v>1671</v>
      </c>
      <c r="K790" s="378" t="s">
        <v>1675</v>
      </c>
      <c r="L790" s="2" t="s">
        <v>1670</v>
      </c>
      <c r="M790" s="397"/>
      <c r="N790" s="482">
        <v>0</v>
      </c>
      <c r="O790" s="482">
        <v>0</v>
      </c>
      <c r="P790" s="493">
        <v>0</v>
      </c>
      <c r="Q790" s="482">
        <v>0</v>
      </c>
      <c r="R790" s="482"/>
      <c r="S790" s="479"/>
      <c r="T790" s="199">
        <f t="shared" si="158"/>
        <v>0</v>
      </c>
      <c r="U790" s="61" t="str">
        <f t="shared" si="159"/>
        <v/>
      </c>
      <c r="V790" s="199">
        <f t="shared" si="168"/>
        <v>0</v>
      </c>
      <c r="W790" s="61" t="str">
        <f t="shared" si="160"/>
        <v/>
      </c>
      <c r="X790" s="199">
        <f t="shared" si="161"/>
        <v>0</v>
      </c>
      <c r="Y790" s="61" t="str">
        <f t="shared" si="162"/>
        <v/>
      </c>
      <c r="AA790" s="55"/>
      <c r="AB790" s="55"/>
      <c r="AC790" s="55"/>
      <c r="AD790" s="55"/>
      <c r="AE790" s="55"/>
      <c r="AF790" s="55"/>
      <c r="AG790" s="55"/>
      <c r="AH790" s="55"/>
      <c r="AI790" s="55"/>
      <c r="AJ790" s="55"/>
      <c r="AK790" s="55"/>
    </row>
    <row r="791" spans="1:37" ht="21">
      <c r="A791" s="443" t="s">
        <v>1680</v>
      </c>
      <c r="B791" s="444" t="s">
        <v>1664</v>
      </c>
      <c r="C791" s="445" t="s">
        <v>3015</v>
      </c>
      <c r="D791" s="445" t="s">
        <v>3011</v>
      </c>
      <c r="E791" s="375" t="s">
        <v>1681</v>
      </c>
      <c r="F791" s="375" t="s">
        <v>5377</v>
      </c>
      <c r="G791" s="376"/>
      <c r="H791" s="376"/>
      <c r="I791" s="417"/>
      <c r="J791" s="377"/>
      <c r="K791" s="378"/>
      <c r="L791" s="397"/>
      <c r="M791" s="397"/>
      <c r="N791" s="482">
        <v>0</v>
      </c>
      <c r="O791" s="482">
        <v>0</v>
      </c>
      <c r="P791" s="493">
        <v>0</v>
      </c>
      <c r="Q791" s="482">
        <v>0</v>
      </c>
      <c r="R791" s="482"/>
      <c r="S791" s="479"/>
      <c r="T791" s="199">
        <f t="shared" si="158"/>
        <v>0</v>
      </c>
      <c r="U791" s="61" t="str">
        <f t="shared" si="159"/>
        <v/>
      </c>
      <c r="V791" s="199">
        <f t="shared" si="168"/>
        <v>0</v>
      </c>
      <c r="W791" s="61" t="str">
        <f t="shared" si="160"/>
        <v/>
      </c>
      <c r="X791" s="199">
        <f t="shared" si="161"/>
        <v>0</v>
      </c>
      <c r="Y791" s="61" t="str">
        <f t="shared" si="162"/>
        <v/>
      </c>
      <c r="AA791" s="55"/>
      <c r="AB791" s="55"/>
      <c r="AC791" s="55"/>
      <c r="AD791" s="55"/>
      <c r="AE791" s="55"/>
      <c r="AF791" s="55"/>
      <c r="AG791" s="55"/>
      <c r="AH791" s="55"/>
      <c r="AI791" s="55"/>
      <c r="AJ791" s="55"/>
      <c r="AK791" s="55"/>
    </row>
    <row r="792" spans="1:37" ht="21">
      <c r="A792" s="440" t="s">
        <v>1682</v>
      </c>
      <c r="B792" s="441" t="s">
        <v>1664</v>
      </c>
      <c r="C792" s="442" t="s">
        <v>3015</v>
      </c>
      <c r="D792" s="442" t="s">
        <v>3009</v>
      </c>
      <c r="E792" s="379" t="s">
        <v>1683</v>
      </c>
      <c r="F792" s="379" t="s">
        <v>5343</v>
      </c>
      <c r="G792" s="376" t="s">
        <v>823</v>
      </c>
      <c r="H792" s="376" t="s">
        <v>2501</v>
      </c>
      <c r="I792" s="417" t="s">
        <v>1684</v>
      </c>
      <c r="J792" s="377" t="s">
        <v>2744</v>
      </c>
      <c r="K792" s="378" t="s">
        <v>2745</v>
      </c>
      <c r="L792" s="2" t="s">
        <v>2354</v>
      </c>
      <c r="M792" s="397"/>
      <c r="N792" s="482">
        <v>2903.84</v>
      </c>
      <c r="O792" s="482">
        <v>0</v>
      </c>
      <c r="P792" s="493">
        <v>0</v>
      </c>
      <c r="Q792" s="482">
        <v>0</v>
      </c>
      <c r="R792" s="482"/>
      <c r="S792" s="479"/>
      <c r="T792" s="199">
        <f t="shared" si="158"/>
        <v>-2903.84</v>
      </c>
      <c r="U792" s="61">
        <f t="shared" si="159"/>
        <v>-1</v>
      </c>
      <c r="V792" s="199">
        <f t="shared" si="168"/>
        <v>0</v>
      </c>
      <c r="W792" s="61" t="str">
        <f t="shared" si="160"/>
        <v/>
      </c>
      <c r="X792" s="199">
        <f t="shared" si="161"/>
        <v>0</v>
      </c>
      <c r="Y792" s="61" t="str">
        <f t="shared" si="162"/>
        <v/>
      </c>
      <c r="AA792" s="55"/>
      <c r="AB792" s="55"/>
      <c r="AC792" s="55"/>
      <c r="AD792" s="55"/>
      <c r="AE792" s="55"/>
      <c r="AF792" s="55"/>
      <c r="AG792" s="55"/>
      <c r="AH792" s="55"/>
      <c r="AI792" s="55"/>
      <c r="AJ792" s="55"/>
      <c r="AK792" s="55"/>
    </row>
    <row r="793" spans="1:37" ht="21">
      <c r="A793" s="440" t="s">
        <v>1685</v>
      </c>
      <c r="B793" s="441" t="s">
        <v>1664</v>
      </c>
      <c r="C793" s="442" t="s">
        <v>3015</v>
      </c>
      <c r="D793" s="442" t="s">
        <v>3019</v>
      </c>
      <c r="E793" s="379" t="s">
        <v>1686</v>
      </c>
      <c r="F793" s="379" t="s">
        <v>5344</v>
      </c>
      <c r="G793" s="376" t="s">
        <v>823</v>
      </c>
      <c r="H793" s="376" t="s">
        <v>2501</v>
      </c>
      <c r="I793" s="417" t="s">
        <v>1684</v>
      </c>
      <c r="J793" s="377" t="s">
        <v>2744</v>
      </c>
      <c r="K793" s="378" t="s">
        <v>2745</v>
      </c>
      <c r="L793" s="2" t="s">
        <v>2354</v>
      </c>
      <c r="M793" s="397"/>
      <c r="N793" s="482">
        <v>0</v>
      </c>
      <c r="O793" s="482">
        <v>0</v>
      </c>
      <c r="P793" s="493">
        <v>0</v>
      </c>
      <c r="Q793" s="482">
        <v>0</v>
      </c>
      <c r="R793" s="482"/>
      <c r="S793" s="479"/>
      <c r="T793" s="199">
        <f t="shared" si="158"/>
        <v>0</v>
      </c>
      <c r="U793" s="61" t="str">
        <f t="shared" si="159"/>
        <v/>
      </c>
      <c r="V793" s="199">
        <f t="shared" si="168"/>
        <v>0</v>
      </c>
      <c r="W793" s="61" t="str">
        <f t="shared" si="160"/>
        <v/>
      </c>
      <c r="X793" s="199">
        <f t="shared" si="161"/>
        <v>0</v>
      </c>
      <c r="Y793" s="61" t="str">
        <f t="shared" si="162"/>
        <v/>
      </c>
      <c r="AA793" s="55"/>
      <c r="AB793" s="55"/>
      <c r="AC793" s="55"/>
      <c r="AD793" s="55"/>
      <c r="AE793" s="55"/>
      <c r="AF793" s="55"/>
      <c r="AG793" s="55"/>
      <c r="AH793" s="55"/>
      <c r="AI793" s="55"/>
      <c r="AJ793" s="55"/>
      <c r="AK793" s="55"/>
    </row>
    <row r="794" spans="1:37" ht="21">
      <c r="A794" s="402" t="s">
        <v>1687</v>
      </c>
      <c r="B794" s="403" t="s">
        <v>1688</v>
      </c>
      <c r="C794" s="404" t="s">
        <v>3010</v>
      </c>
      <c r="D794" s="404" t="s">
        <v>3011</v>
      </c>
      <c r="E794" s="370" t="s">
        <v>1690</v>
      </c>
      <c r="F794" s="370" t="s">
        <v>1689</v>
      </c>
      <c r="G794" s="371"/>
      <c r="H794" s="371"/>
      <c r="I794" s="405"/>
      <c r="J794" s="372"/>
      <c r="K794" s="373"/>
      <c r="L794" s="406"/>
      <c r="M794" s="397"/>
      <c r="N794" s="483">
        <v>0</v>
      </c>
      <c r="O794" s="483">
        <v>0</v>
      </c>
      <c r="P794" s="494">
        <v>0</v>
      </c>
      <c r="Q794" s="483">
        <v>0</v>
      </c>
      <c r="R794" s="483"/>
      <c r="S794" s="478"/>
      <c r="T794" s="199">
        <f t="shared" si="158"/>
        <v>0</v>
      </c>
      <c r="U794" s="61" t="str">
        <f t="shared" si="159"/>
        <v/>
      </c>
      <c r="V794" s="199">
        <f t="shared" si="168"/>
        <v>0</v>
      </c>
      <c r="W794" s="61" t="str">
        <f t="shared" si="160"/>
        <v/>
      </c>
      <c r="X794" s="199">
        <f t="shared" si="161"/>
        <v>0</v>
      </c>
      <c r="Y794" s="61" t="str">
        <f t="shared" si="162"/>
        <v/>
      </c>
      <c r="AA794" s="55"/>
      <c r="AB794" s="55"/>
      <c r="AC794" s="55"/>
      <c r="AD794" s="55"/>
      <c r="AE794" s="55"/>
      <c r="AF794" s="55"/>
      <c r="AG794" s="55"/>
      <c r="AH794" s="55"/>
      <c r="AI794" s="55"/>
      <c r="AJ794" s="55"/>
      <c r="AK794" s="55"/>
    </row>
    <row r="795" spans="1:37" ht="21">
      <c r="A795" s="443" t="s">
        <v>1691</v>
      </c>
      <c r="B795" s="444" t="s">
        <v>1688</v>
      </c>
      <c r="C795" s="445" t="s">
        <v>3012</v>
      </c>
      <c r="D795" s="445" t="s">
        <v>3011</v>
      </c>
      <c r="E795" s="375" t="s">
        <v>1690</v>
      </c>
      <c r="F795" s="375" t="s">
        <v>1689</v>
      </c>
      <c r="G795" s="376"/>
      <c r="H795" s="376"/>
      <c r="I795" s="417"/>
      <c r="J795" s="377"/>
      <c r="K795" s="378"/>
      <c r="L795" s="397"/>
      <c r="M795" s="397"/>
      <c r="N795" s="482">
        <v>0</v>
      </c>
      <c r="O795" s="482">
        <v>0</v>
      </c>
      <c r="P795" s="493">
        <v>0</v>
      </c>
      <c r="Q795" s="482">
        <v>0</v>
      </c>
      <c r="R795" s="482"/>
      <c r="S795" s="479"/>
      <c r="T795" s="199">
        <f t="shared" si="158"/>
        <v>0</v>
      </c>
      <c r="U795" s="61" t="str">
        <f t="shared" si="159"/>
        <v/>
      </c>
      <c r="V795" s="199">
        <f t="shared" si="168"/>
        <v>0</v>
      </c>
      <c r="W795" s="61" t="str">
        <f t="shared" si="160"/>
        <v/>
      </c>
      <c r="X795" s="199">
        <f t="shared" si="161"/>
        <v>0</v>
      </c>
      <c r="Y795" s="61" t="str">
        <f t="shared" si="162"/>
        <v/>
      </c>
      <c r="AA795" s="55"/>
      <c r="AB795" s="55"/>
      <c r="AC795" s="55"/>
      <c r="AD795" s="55"/>
      <c r="AE795" s="55"/>
      <c r="AF795" s="55"/>
      <c r="AG795" s="55"/>
      <c r="AH795" s="55"/>
      <c r="AI795" s="55"/>
      <c r="AJ795" s="55"/>
      <c r="AK795" s="55"/>
    </row>
    <row r="796" spans="1:37" ht="21">
      <c r="A796" s="440" t="s">
        <v>1692</v>
      </c>
      <c r="B796" s="441" t="s">
        <v>1688</v>
      </c>
      <c r="C796" s="442" t="s">
        <v>3012</v>
      </c>
      <c r="D796" s="442" t="s">
        <v>3009</v>
      </c>
      <c r="E796" s="379" t="s">
        <v>1690</v>
      </c>
      <c r="F796" s="379" t="s">
        <v>1689</v>
      </c>
      <c r="G796" s="376" t="s">
        <v>830</v>
      </c>
      <c r="H796" s="376" t="s">
        <v>1694</v>
      </c>
      <c r="I796" s="417" t="s">
        <v>1693</v>
      </c>
      <c r="J796" s="377" t="s">
        <v>1694</v>
      </c>
      <c r="K796" s="378" t="s">
        <v>2502</v>
      </c>
      <c r="L796" s="2" t="s">
        <v>2354</v>
      </c>
      <c r="M796" s="397"/>
      <c r="N796" s="482">
        <v>0</v>
      </c>
      <c r="O796" s="482">
        <v>0</v>
      </c>
      <c r="P796" s="493">
        <v>0</v>
      </c>
      <c r="Q796" s="482">
        <v>0</v>
      </c>
      <c r="R796" s="482"/>
      <c r="S796" s="479"/>
      <c r="T796" s="199">
        <f t="shared" si="158"/>
        <v>0</v>
      </c>
      <c r="U796" s="61" t="str">
        <f t="shared" si="159"/>
        <v/>
      </c>
      <c r="V796" s="199">
        <f t="shared" si="168"/>
        <v>0</v>
      </c>
      <c r="W796" s="61" t="str">
        <f t="shared" si="160"/>
        <v/>
      </c>
      <c r="X796" s="199">
        <f t="shared" si="161"/>
        <v>0</v>
      </c>
      <c r="Y796" s="61" t="str">
        <f t="shared" si="162"/>
        <v/>
      </c>
      <c r="AA796" s="55"/>
      <c r="AB796" s="55"/>
      <c r="AC796" s="55"/>
      <c r="AD796" s="55"/>
      <c r="AE796" s="55"/>
      <c r="AF796" s="55"/>
      <c r="AG796" s="55"/>
      <c r="AH796" s="55"/>
      <c r="AI796" s="55"/>
      <c r="AJ796" s="55"/>
      <c r="AK796" s="55"/>
    </row>
    <row r="797" spans="1:37" ht="21">
      <c r="A797" s="440" t="s">
        <v>1695</v>
      </c>
      <c r="B797" s="441" t="s">
        <v>1688</v>
      </c>
      <c r="C797" s="442" t="s">
        <v>3012</v>
      </c>
      <c r="D797" s="442" t="s">
        <v>3019</v>
      </c>
      <c r="E797" s="379" t="s">
        <v>1697</v>
      </c>
      <c r="F797" s="379" t="s">
        <v>1696</v>
      </c>
      <c r="G797" s="376" t="s">
        <v>830</v>
      </c>
      <c r="H797" s="376" t="s">
        <v>1694</v>
      </c>
      <c r="I797" s="417" t="s">
        <v>1693</v>
      </c>
      <c r="J797" s="377" t="s">
        <v>1694</v>
      </c>
      <c r="K797" s="378" t="s">
        <v>2502</v>
      </c>
      <c r="L797" s="2" t="s">
        <v>2354</v>
      </c>
      <c r="M797" s="397"/>
      <c r="N797" s="482">
        <v>0</v>
      </c>
      <c r="O797" s="482">
        <v>0</v>
      </c>
      <c r="P797" s="493">
        <v>0</v>
      </c>
      <c r="Q797" s="482">
        <v>0</v>
      </c>
      <c r="R797" s="482"/>
      <c r="S797" s="479"/>
      <c r="T797" s="199">
        <f t="shared" si="158"/>
        <v>0</v>
      </c>
      <c r="U797" s="61" t="str">
        <f t="shared" si="159"/>
        <v/>
      </c>
      <c r="V797" s="199">
        <f t="shared" si="168"/>
        <v>0</v>
      </c>
      <c r="W797" s="61" t="str">
        <f t="shared" si="160"/>
        <v/>
      </c>
      <c r="X797" s="199">
        <f t="shared" si="161"/>
        <v>0</v>
      </c>
      <c r="Y797" s="61" t="str">
        <f t="shared" si="162"/>
        <v/>
      </c>
      <c r="AA797" s="55"/>
      <c r="AB797" s="55"/>
      <c r="AC797" s="55"/>
      <c r="AD797" s="55"/>
      <c r="AE797" s="55"/>
      <c r="AF797" s="55"/>
      <c r="AG797" s="55"/>
      <c r="AH797" s="55"/>
      <c r="AI797" s="55"/>
      <c r="AJ797" s="55"/>
      <c r="AK797" s="55"/>
    </row>
    <row r="798" spans="1:37" ht="21">
      <c r="A798" s="440" t="s">
        <v>1698</v>
      </c>
      <c r="B798" s="441" t="s">
        <v>1688</v>
      </c>
      <c r="C798" s="442" t="s">
        <v>3012</v>
      </c>
      <c r="D798" s="442" t="s">
        <v>2485</v>
      </c>
      <c r="E798" s="379" t="s">
        <v>1700</v>
      </c>
      <c r="F798" s="379" t="s">
        <v>1699</v>
      </c>
      <c r="G798" s="376" t="s">
        <v>830</v>
      </c>
      <c r="H798" s="376" t="s">
        <v>1694</v>
      </c>
      <c r="I798" s="417" t="s">
        <v>1693</v>
      </c>
      <c r="J798" s="377" t="s">
        <v>1694</v>
      </c>
      <c r="K798" s="378" t="s">
        <v>2502</v>
      </c>
      <c r="L798" s="2" t="s">
        <v>2354</v>
      </c>
      <c r="M798" s="397"/>
      <c r="N798" s="482">
        <v>0</v>
      </c>
      <c r="O798" s="482">
        <v>0</v>
      </c>
      <c r="P798" s="493">
        <v>0</v>
      </c>
      <c r="Q798" s="482">
        <v>0</v>
      </c>
      <c r="R798" s="482"/>
      <c r="S798" s="479"/>
      <c r="T798" s="199">
        <f t="shared" si="158"/>
        <v>0</v>
      </c>
      <c r="U798" s="61" t="str">
        <f t="shared" si="159"/>
        <v/>
      </c>
      <c r="V798" s="199">
        <f t="shared" si="168"/>
        <v>0</v>
      </c>
      <c r="W798" s="61" t="str">
        <f t="shared" si="160"/>
        <v/>
      </c>
      <c r="X798" s="199">
        <f t="shared" si="161"/>
        <v>0</v>
      </c>
      <c r="Y798" s="61" t="str">
        <f t="shared" si="162"/>
        <v/>
      </c>
      <c r="AA798" s="55"/>
      <c r="AB798" s="55"/>
      <c r="AC798" s="55"/>
      <c r="AD798" s="55"/>
      <c r="AE798" s="55"/>
      <c r="AF798" s="55"/>
      <c r="AG798" s="55"/>
      <c r="AH798" s="55"/>
      <c r="AI798" s="55"/>
      <c r="AJ798" s="55"/>
      <c r="AK798" s="55"/>
    </row>
    <row r="799" spans="1:37" ht="21">
      <c r="A799" s="440" t="s">
        <v>1701</v>
      </c>
      <c r="B799" s="441" t="s">
        <v>1688</v>
      </c>
      <c r="C799" s="442" t="s">
        <v>3012</v>
      </c>
      <c r="D799" s="442" t="s">
        <v>1321</v>
      </c>
      <c r="E799" s="379" t="s">
        <v>1703</v>
      </c>
      <c r="F799" s="379" t="s">
        <v>1702</v>
      </c>
      <c r="G799" s="376" t="s">
        <v>830</v>
      </c>
      <c r="H799" s="376" t="s">
        <v>1694</v>
      </c>
      <c r="I799" s="417" t="s">
        <v>1693</v>
      </c>
      <c r="J799" s="377" t="s">
        <v>1694</v>
      </c>
      <c r="K799" s="378" t="s">
        <v>2502</v>
      </c>
      <c r="L799" s="2" t="s">
        <v>2354</v>
      </c>
      <c r="M799" s="397"/>
      <c r="N799" s="482">
        <v>11918.19</v>
      </c>
      <c r="O799" s="482">
        <v>0</v>
      </c>
      <c r="P799" s="493">
        <v>0</v>
      </c>
      <c r="Q799" s="482">
        <v>0</v>
      </c>
      <c r="R799" s="482"/>
      <c r="S799" s="479"/>
      <c r="T799" s="199">
        <f t="shared" si="158"/>
        <v>-11918.19</v>
      </c>
      <c r="U799" s="61">
        <f t="shared" si="159"/>
        <v>-1</v>
      </c>
      <c r="V799" s="199">
        <f t="shared" si="168"/>
        <v>0</v>
      </c>
      <c r="W799" s="61" t="str">
        <f t="shared" si="160"/>
        <v/>
      </c>
      <c r="X799" s="199">
        <f t="shared" si="161"/>
        <v>0</v>
      </c>
      <c r="Y799" s="61" t="str">
        <f t="shared" si="162"/>
        <v/>
      </c>
      <c r="AA799" s="55"/>
      <c r="AB799" s="55"/>
      <c r="AC799" s="55"/>
      <c r="AD799" s="55"/>
      <c r="AE799" s="55"/>
      <c r="AF799" s="55"/>
      <c r="AG799" s="55"/>
      <c r="AH799" s="55"/>
      <c r="AI799" s="55"/>
      <c r="AJ799" s="55"/>
      <c r="AK799" s="55"/>
    </row>
    <row r="800" spans="1:37" ht="21">
      <c r="A800" s="440" t="s">
        <v>1704</v>
      </c>
      <c r="B800" s="441" t="s">
        <v>1688</v>
      </c>
      <c r="C800" s="442" t="s">
        <v>3012</v>
      </c>
      <c r="D800" s="442" t="s">
        <v>1322</v>
      </c>
      <c r="E800" s="379" t="s">
        <v>1706</v>
      </c>
      <c r="F800" s="379" t="s">
        <v>1705</v>
      </c>
      <c r="G800" s="376" t="s">
        <v>830</v>
      </c>
      <c r="H800" s="376" t="s">
        <v>1694</v>
      </c>
      <c r="I800" s="417" t="s">
        <v>1693</v>
      </c>
      <c r="J800" s="377" t="s">
        <v>1694</v>
      </c>
      <c r="K800" s="378" t="s">
        <v>2502</v>
      </c>
      <c r="L800" s="2" t="s">
        <v>2354</v>
      </c>
      <c r="M800" s="397"/>
      <c r="N800" s="482">
        <v>0</v>
      </c>
      <c r="O800" s="482">
        <v>0</v>
      </c>
      <c r="P800" s="493">
        <v>0</v>
      </c>
      <c r="Q800" s="482">
        <v>0</v>
      </c>
      <c r="R800" s="482"/>
      <c r="S800" s="479"/>
      <c r="T800" s="199">
        <f t="shared" si="158"/>
        <v>0</v>
      </c>
      <c r="U800" s="61" t="str">
        <f t="shared" si="159"/>
        <v/>
      </c>
      <c r="V800" s="199">
        <f t="shared" si="168"/>
        <v>0</v>
      </c>
      <c r="W800" s="61" t="str">
        <f t="shared" si="160"/>
        <v/>
      </c>
      <c r="X800" s="199">
        <f t="shared" si="161"/>
        <v>0</v>
      </c>
      <c r="Y800" s="61" t="str">
        <f t="shared" si="162"/>
        <v/>
      </c>
      <c r="AA800" s="55"/>
      <c r="AB800" s="55"/>
      <c r="AC800" s="55"/>
      <c r="AD800" s="55"/>
      <c r="AE800" s="55"/>
      <c r="AF800" s="55"/>
      <c r="AG800" s="55"/>
      <c r="AH800" s="55"/>
      <c r="AI800" s="55"/>
      <c r="AJ800" s="55"/>
      <c r="AK800" s="55"/>
    </row>
    <row r="801" spans="1:37" ht="21">
      <c r="A801" s="402" t="s">
        <v>1707</v>
      </c>
      <c r="B801" s="403" t="s">
        <v>1708</v>
      </c>
      <c r="C801" s="404" t="s">
        <v>3010</v>
      </c>
      <c r="D801" s="404" t="s">
        <v>3011</v>
      </c>
      <c r="E801" s="370" t="s">
        <v>1710</v>
      </c>
      <c r="F801" s="370" t="s">
        <v>1709</v>
      </c>
      <c r="G801" s="371"/>
      <c r="H801" s="371"/>
      <c r="I801" s="405"/>
      <c r="J801" s="372"/>
      <c r="K801" s="373"/>
      <c r="L801" s="406"/>
      <c r="M801" s="397"/>
      <c r="N801" s="483">
        <v>0</v>
      </c>
      <c r="O801" s="483">
        <v>0</v>
      </c>
      <c r="P801" s="494">
        <v>0</v>
      </c>
      <c r="Q801" s="483">
        <v>0</v>
      </c>
      <c r="R801" s="483"/>
      <c r="S801" s="478"/>
      <c r="T801" s="199">
        <f t="shared" si="158"/>
        <v>0</v>
      </c>
      <c r="U801" s="61" t="str">
        <f t="shared" si="159"/>
        <v/>
      </c>
      <c r="V801" s="199">
        <f t="shared" si="168"/>
        <v>0</v>
      </c>
      <c r="W801" s="61" t="str">
        <f t="shared" si="160"/>
        <v/>
      </c>
      <c r="X801" s="199">
        <f t="shared" si="161"/>
        <v>0</v>
      </c>
      <c r="Y801" s="61" t="str">
        <f t="shared" si="162"/>
        <v/>
      </c>
      <c r="AA801" s="55"/>
      <c r="AB801" s="55"/>
      <c r="AC801" s="55"/>
      <c r="AD801" s="55"/>
      <c r="AE801" s="55"/>
      <c r="AF801" s="55"/>
      <c r="AG801" s="55"/>
      <c r="AH801" s="55"/>
      <c r="AI801" s="55"/>
      <c r="AJ801" s="55"/>
      <c r="AK801" s="55"/>
    </row>
    <row r="802" spans="1:37" ht="42">
      <c r="A802" s="443" t="s">
        <v>1711</v>
      </c>
      <c r="B802" s="444" t="s">
        <v>1708</v>
      </c>
      <c r="C802" s="445" t="s">
        <v>3012</v>
      </c>
      <c r="D802" s="445" t="s">
        <v>3011</v>
      </c>
      <c r="E802" s="375" t="s">
        <v>4223</v>
      </c>
      <c r="F802" s="447" t="s">
        <v>4224</v>
      </c>
      <c r="G802" s="376"/>
      <c r="H802" s="376"/>
      <c r="I802" s="417"/>
      <c r="J802" s="377"/>
      <c r="K802" s="378"/>
      <c r="L802" s="397"/>
      <c r="M802" s="397"/>
      <c r="N802" s="482">
        <v>0</v>
      </c>
      <c r="O802" s="482">
        <v>0</v>
      </c>
      <c r="P802" s="493">
        <v>0</v>
      </c>
      <c r="Q802" s="482">
        <v>0</v>
      </c>
      <c r="R802" s="482"/>
      <c r="S802" s="479"/>
      <c r="T802" s="199">
        <f t="shared" si="158"/>
        <v>0</v>
      </c>
      <c r="U802" s="61" t="str">
        <f t="shared" si="159"/>
        <v/>
      </c>
      <c r="V802" s="199">
        <f t="shared" si="168"/>
        <v>0</v>
      </c>
      <c r="W802" s="61" t="str">
        <f t="shared" si="160"/>
        <v/>
      </c>
      <c r="X802" s="199">
        <f t="shared" si="161"/>
        <v>0</v>
      </c>
      <c r="Y802" s="61" t="str">
        <f t="shared" si="162"/>
        <v/>
      </c>
      <c r="AA802" s="55"/>
      <c r="AB802" s="55"/>
      <c r="AC802" s="55"/>
      <c r="AD802" s="55"/>
      <c r="AE802" s="55"/>
      <c r="AF802" s="55"/>
      <c r="AG802" s="55"/>
      <c r="AH802" s="55"/>
      <c r="AI802" s="55"/>
      <c r="AJ802" s="55"/>
      <c r="AK802" s="55"/>
    </row>
    <row r="803" spans="1:37" ht="42">
      <c r="A803" s="440" t="s">
        <v>1712</v>
      </c>
      <c r="B803" s="441" t="s">
        <v>1708</v>
      </c>
      <c r="C803" s="442" t="s">
        <v>3012</v>
      </c>
      <c r="D803" s="442" t="s">
        <v>3009</v>
      </c>
      <c r="E803" s="379" t="s">
        <v>4225</v>
      </c>
      <c r="F803" s="446" t="s">
        <v>4224</v>
      </c>
      <c r="G803" s="376" t="s">
        <v>414</v>
      </c>
      <c r="H803" s="376" t="s">
        <v>1713</v>
      </c>
      <c r="I803" s="417" t="s">
        <v>1714</v>
      </c>
      <c r="J803" s="377" t="s">
        <v>1717</v>
      </c>
      <c r="K803" s="378" t="s">
        <v>1714</v>
      </c>
      <c r="L803" s="2" t="s">
        <v>2568</v>
      </c>
      <c r="M803" s="397"/>
      <c r="N803" s="482">
        <v>34386.959999999999</v>
      </c>
      <c r="O803" s="482">
        <v>52000</v>
      </c>
      <c r="P803" s="493">
        <v>34000</v>
      </c>
      <c r="Q803" s="482">
        <v>35000</v>
      </c>
      <c r="R803" s="482"/>
      <c r="S803" s="479"/>
      <c r="T803" s="199">
        <f t="shared" si="158"/>
        <v>613.04000000000087</v>
      </c>
      <c r="U803" s="61">
        <f t="shared" si="159"/>
        <v>1.7827688170166858E-2</v>
      </c>
      <c r="V803" s="199">
        <f t="shared" si="168"/>
        <v>-17000</v>
      </c>
      <c r="W803" s="61">
        <f t="shared" si="160"/>
        <v>-0.32692307692307693</v>
      </c>
      <c r="X803" s="199">
        <f t="shared" si="161"/>
        <v>1000</v>
      </c>
      <c r="Y803" s="61">
        <f t="shared" si="162"/>
        <v>2.9411764705882353E-2</v>
      </c>
      <c r="AA803" s="55"/>
      <c r="AB803" s="55"/>
      <c r="AC803" s="55"/>
      <c r="AD803" s="55"/>
      <c r="AE803" s="55"/>
      <c r="AF803" s="55"/>
      <c r="AG803" s="55"/>
      <c r="AH803" s="55"/>
      <c r="AI803" s="55"/>
      <c r="AJ803" s="55"/>
      <c r="AK803" s="55"/>
    </row>
    <row r="804" spans="1:37" ht="52.5">
      <c r="A804" s="443" t="s">
        <v>1715</v>
      </c>
      <c r="B804" s="444" t="s">
        <v>1708</v>
      </c>
      <c r="C804" s="445" t="s">
        <v>3013</v>
      </c>
      <c r="D804" s="445" t="s">
        <v>3011</v>
      </c>
      <c r="E804" s="375" t="s">
        <v>4226</v>
      </c>
      <c r="F804" s="375" t="s">
        <v>4227</v>
      </c>
      <c r="G804" s="376"/>
      <c r="H804" s="376"/>
      <c r="I804" s="417"/>
      <c r="J804" s="377"/>
      <c r="K804" s="378"/>
      <c r="L804" s="397"/>
      <c r="M804" s="397"/>
      <c r="N804" s="482">
        <v>0</v>
      </c>
      <c r="O804" s="482">
        <v>0</v>
      </c>
      <c r="P804" s="493">
        <v>0</v>
      </c>
      <c r="Q804" s="482">
        <v>0</v>
      </c>
      <c r="R804" s="482"/>
      <c r="S804" s="479"/>
      <c r="T804" s="199">
        <f t="shared" si="158"/>
        <v>0</v>
      </c>
      <c r="U804" s="61" t="str">
        <f t="shared" si="159"/>
        <v/>
      </c>
      <c r="V804" s="199">
        <f t="shared" si="168"/>
        <v>0</v>
      </c>
      <c r="W804" s="61" t="str">
        <f t="shared" si="160"/>
        <v/>
      </c>
      <c r="X804" s="199">
        <f t="shared" si="161"/>
        <v>0</v>
      </c>
      <c r="Y804" s="61" t="str">
        <f t="shared" si="162"/>
        <v/>
      </c>
      <c r="AA804" s="55"/>
      <c r="AB804" s="55"/>
      <c r="AC804" s="55"/>
      <c r="AD804" s="55"/>
      <c r="AE804" s="55"/>
      <c r="AF804" s="55"/>
      <c r="AG804" s="55"/>
      <c r="AH804" s="55"/>
      <c r="AI804" s="55"/>
      <c r="AJ804" s="55"/>
      <c r="AK804" s="55"/>
    </row>
    <row r="805" spans="1:37" ht="42">
      <c r="A805" s="440" t="s">
        <v>1716</v>
      </c>
      <c r="B805" s="441" t="s">
        <v>1708</v>
      </c>
      <c r="C805" s="442" t="s">
        <v>3013</v>
      </c>
      <c r="D805" s="442" t="s">
        <v>3009</v>
      </c>
      <c r="E805" s="379" t="s">
        <v>4226</v>
      </c>
      <c r="F805" s="379" t="s">
        <v>4227</v>
      </c>
      <c r="G805" s="376" t="s">
        <v>414</v>
      </c>
      <c r="H805" s="376" t="s">
        <v>1713</v>
      </c>
      <c r="I805" s="417" t="s">
        <v>1714</v>
      </c>
      <c r="J805" s="377" t="s">
        <v>1717</v>
      </c>
      <c r="K805" s="378" t="s">
        <v>1714</v>
      </c>
      <c r="L805" s="2" t="s">
        <v>1670</v>
      </c>
      <c r="M805" s="397"/>
      <c r="N805" s="482">
        <v>0</v>
      </c>
      <c r="O805" s="482">
        <v>0</v>
      </c>
      <c r="P805" s="493">
        <v>0</v>
      </c>
      <c r="Q805" s="482">
        <v>0</v>
      </c>
      <c r="R805" s="482"/>
      <c r="S805" s="479"/>
      <c r="T805" s="199">
        <f t="shared" si="158"/>
        <v>0</v>
      </c>
      <c r="U805" s="61" t="str">
        <f t="shared" si="159"/>
        <v/>
      </c>
      <c r="V805" s="199">
        <f t="shared" si="168"/>
        <v>0</v>
      </c>
      <c r="W805" s="61" t="str">
        <f t="shared" si="160"/>
        <v/>
      </c>
      <c r="X805" s="199">
        <f t="shared" si="161"/>
        <v>0</v>
      </c>
      <c r="Y805" s="61" t="str">
        <f t="shared" si="162"/>
        <v/>
      </c>
      <c r="AA805" s="55"/>
      <c r="AB805" s="55"/>
      <c r="AC805" s="55"/>
      <c r="AD805" s="55"/>
      <c r="AE805" s="55"/>
      <c r="AF805" s="55"/>
      <c r="AG805" s="55"/>
      <c r="AH805" s="55"/>
      <c r="AI805" s="55"/>
      <c r="AJ805" s="55"/>
      <c r="AK805" s="55"/>
    </row>
    <row r="806" spans="1:37" ht="21">
      <c r="A806" s="402" t="s">
        <v>1718</v>
      </c>
      <c r="B806" s="403" t="s">
        <v>1719</v>
      </c>
      <c r="C806" s="404" t="s">
        <v>3010</v>
      </c>
      <c r="D806" s="404" t="s">
        <v>3011</v>
      </c>
      <c r="E806" s="370" t="s">
        <v>1721</v>
      </c>
      <c r="F806" s="370" t="s">
        <v>1720</v>
      </c>
      <c r="G806" s="371"/>
      <c r="H806" s="371"/>
      <c r="I806" s="405"/>
      <c r="J806" s="372"/>
      <c r="K806" s="373"/>
      <c r="L806" s="406"/>
      <c r="M806" s="397"/>
      <c r="N806" s="483">
        <v>0</v>
      </c>
      <c r="O806" s="483">
        <v>0</v>
      </c>
      <c r="P806" s="494">
        <v>0</v>
      </c>
      <c r="Q806" s="483">
        <v>0</v>
      </c>
      <c r="R806" s="483"/>
      <c r="S806" s="478"/>
      <c r="T806" s="199">
        <f t="shared" si="158"/>
        <v>0</v>
      </c>
      <c r="U806" s="61" t="str">
        <f t="shared" si="159"/>
        <v/>
      </c>
      <c r="V806" s="199">
        <f t="shared" si="168"/>
        <v>0</v>
      </c>
      <c r="W806" s="61" t="str">
        <f t="shared" si="160"/>
        <v/>
      </c>
      <c r="X806" s="199">
        <f t="shared" si="161"/>
        <v>0</v>
      </c>
      <c r="Y806" s="61" t="str">
        <f t="shared" si="162"/>
        <v/>
      </c>
      <c r="AA806" s="55"/>
      <c r="AB806" s="55"/>
      <c r="AC806" s="55"/>
      <c r="AD806" s="55"/>
      <c r="AE806" s="55"/>
      <c r="AF806" s="55"/>
      <c r="AG806" s="55"/>
      <c r="AH806" s="55"/>
      <c r="AI806" s="55"/>
      <c r="AJ806" s="55"/>
      <c r="AK806" s="55"/>
    </row>
    <row r="807" spans="1:37" ht="21">
      <c r="A807" s="443" t="s">
        <v>1722</v>
      </c>
      <c r="B807" s="444" t="s">
        <v>1719</v>
      </c>
      <c r="C807" s="445" t="s">
        <v>3012</v>
      </c>
      <c r="D807" s="445" t="s">
        <v>3011</v>
      </c>
      <c r="E807" s="375" t="s">
        <v>1723</v>
      </c>
      <c r="F807" s="375" t="s">
        <v>1723</v>
      </c>
      <c r="G807" s="376"/>
      <c r="H807" s="376"/>
      <c r="I807" s="417"/>
      <c r="J807" s="377"/>
      <c r="K807" s="378"/>
      <c r="L807" s="397"/>
      <c r="M807" s="397"/>
      <c r="N807" s="482">
        <v>0</v>
      </c>
      <c r="O807" s="482">
        <v>0</v>
      </c>
      <c r="P807" s="493">
        <v>0</v>
      </c>
      <c r="Q807" s="482">
        <v>0</v>
      </c>
      <c r="R807" s="482"/>
      <c r="S807" s="479"/>
      <c r="T807" s="199">
        <f t="shared" si="158"/>
        <v>0</v>
      </c>
      <c r="U807" s="61" t="str">
        <f t="shared" si="159"/>
        <v/>
      </c>
      <c r="V807" s="199">
        <f t="shared" si="168"/>
        <v>0</v>
      </c>
      <c r="W807" s="61" t="str">
        <f t="shared" si="160"/>
        <v/>
      </c>
      <c r="X807" s="199">
        <f t="shared" si="161"/>
        <v>0</v>
      </c>
      <c r="Y807" s="61" t="str">
        <f t="shared" si="162"/>
        <v/>
      </c>
      <c r="AA807" s="55"/>
      <c r="AB807" s="55"/>
      <c r="AC807" s="55"/>
      <c r="AD807" s="55"/>
      <c r="AE807" s="55"/>
      <c r="AF807" s="55"/>
      <c r="AG807" s="55"/>
      <c r="AH807" s="55"/>
      <c r="AI807" s="55"/>
      <c r="AJ807" s="55"/>
      <c r="AK807" s="55"/>
    </row>
    <row r="808" spans="1:37">
      <c r="A808" s="440" t="s">
        <v>1724</v>
      </c>
      <c r="B808" s="441" t="s">
        <v>1719</v>
      </c>
      <c r="C808" s="442" t="s">
        <v>3012</v>
      </c>
      <c r="D808" s="442" t="s">
        <v>3009</v>
      </c>
      <c r="E808" s="379" t="s">
        <v>1726</v>
      </c>
      <c r="F808" s="379" t="s">
        <v>1725</v>
      </c>
      <c r="G808" s="376" t="s">
        <v>1068</v>
      </c>
      <c r="H808" s="376" t="s">
        <v>1727</v>
      </c>
      <c r="I808" s="417" t="s">
        <v>1728</v>
      </c>
      <c r="J808" s="377" t="s">
        <v>2758</v>
      </c>
      <c r="K808" s="378" t="s">
        <v>2503</v>
      </c>
      <c r="L808" s="2" t="s">
        <v>1729</v>
      </c>
      <c r="M808" s="397"/>
      <c r="N808" s="482">
        <v>0</v>
      </c>
      <c r="O808" s="482">
        <v>0</v>
      </c>
      <c r="P808" s="493">
        <v>0</v>
      </c>
      <c r="Q808" s="482">
        <v>0</v>
      </c>
      <c r="R808" s="482"/>
      <c r="S808" s="479"/>
      <c r="T808" s="199">
        <f t="shared" si="158"/>
        <v>0</v>
      </c>
      <c r="U808" s="61" t="str">
        <f t="shared" si="159"/>
        <v/>
      </c>
      <c r="V808" s="199">
        <f t="shared" si="168"/>
        <v>0</v>
      </c>
      <c r="W808" s="61" t="str">
        <f t="shared" si="160"/>
        <v/>
      </c>
      <c r="X808" s="199">
        <f t="shared" si="161"/>
        <v>0</v>
      </c>
      <c r="Y808" s="61" t="str">
        <f t="shared" si="162"/>
        <v/>
      </c>
      <c r="AA808" s="55"/>
      <c r="AB808" s="55"/>
      <c r="AC808" s="55"/>
      <c r="AD808" s="55"/>
      <c r="AE808" s="55"/>
      <c r="AF808" s="55"/>
      <c r="AG808" s="55"/>
      <c r="AH808" s="55"/>
      <c r="AI808" s="55"/>
      <c r="AJ808" s="55"/>
      <c r="AK808" s="55"/>
    </row>
    <row r="809" spans="1:37">
      <c r="A809" s="440" t="s">
        <v>1730</v>
      </c>
      <c r="B809" s="441" t="s">
        <v>1719</v>
      </c>
      <c r="C809" s="442" t="s">
        <v>3012</v>
      </c>
      <c r="D809" s="442" t="s">
        <v>3019</v>
      </c>
      <c r="E809" s="379" t="s">
        <v>1732</v>
      </c>
      <c r="F809" s="379" t="s">
        <v>1731</v>
      </c>
      <c r="G809" s="376" t="s">
        <v>1070</v>
      </c>
      <c r="H809" s="376" t="s">
        <v>1733</v>
      </c>
      <c r="I809" s="417" t="s">
        <v>1734</v>
      </c>
      <c r="J809" s="377" t="s">
        <v>2758</v>
      </c>
      <c r="K809" s="378" t="s">
        <v>2504</v>
      </c>
      <c r="L809" s="2" t="s">
        <v>1729</v>
      </c>
      <c r="M809" s="397"/>
      <c r="N809" s="482">
        <v>0</v>
      </c>
      <c r="O809" s="482">
        <v>0</v>
      </c>
      <c r="P809" s="493">
        <v>0</v>
      </c>
      <c r="Q809" s="482">
        <v>0</v>
      </c>
      <c r="R809" s="482"/>
      <c r="S809" s="479"/>
      <c r="T809" s="199">
        <f t="shared" si="158"/>
        <v>0</v>
      </c>
      <c r="U809" s="61" t="str">
        <f t="shared" si="159"/>
        <v/>
      </c>
      <c r="V809" s="199">
        <f t="shared" si="168"/>
        <v>0</v>
      </c>
      <c r="W809" s="61" t="str">
        <f t="shared" si="160"/>
        <v/>
      </c>
      <c r="X809" s="199">
        <f t="shared" si="161"/>
        <v>0</v>
      </c>
      <c r="Y809" s="61" t="str">
        <f t="shared" si="162"/>
        <v/>
      </c>
      <c r="AA809" s="55"/>
      <c r="AB809" s="55"/>
      <c r="AC809" s="55"/>
      <c r="AD809" s="55"/>
      <c r="AE809" s="55"/>
      <c r="AF809" s="55"/>
      <c r="AG809" s="55"/>
      <c r="AH809" s="55"/>
      <c r="AI809" s="55"/>
      <c r="AJ809" s="55"/>
      <c r="AK809" s="55"/>
    </row>
    <row r="810" spans="1:37" ht="21">
      <c r="A810" s="443" t="s">
        <v>1735</v>
      </c>
      <c r="B810" s="444" t="s">
        <v>1719</v>
      </c>
      <c r="C810" s="445" t="s">
        <v>3013</v>
      </c>
      <c r="D810" s="445" t="s">
        <v>3011</v>
      </c>
      <c r="E810" s="375" t="s">
        <v>1737</v>
      </c>
      <c r="F810" s="375" t="s">
        <v>1736</v>
      </c>
      <c r="G810" s="376"/>
      <c r="H810" s="376"/>
      <c r="I810" s="417"/>
      <c r="J810" s="377"/>
      <c r="K810" s="378"/>
      <c r="L810" s="397"/>
      <c r="M810" s="397"/>
      <c r="N810" s="482">
        <v>0</v>
      </c>
      <c r="O810" s="482">
        <v>0</v>
      </c>
      <c r="P810" s="493">
        <v>0</v>
      </c>
      <c r="Q810" s="482">
        <v>0</v>
      </c>
      <c r="R810" s="482"/>
      <c r="S810" s="479"/>
      <c r="T810" s="199">
        <f t="shared" ref="T810:T884" si="174">IF(N810="","",Q810-N810)</f>
        <v>0</v>
      </c>
      <c r="U810" s="61" t="str">
        <f t="shared" ref="U810:U884" si="175">IF(N810=0,"",T810/N810)</f>
        <v/>
      </c>
      <c r="V810" s="199">
        <f t="shared" si="168"/>
        <v>0</v>
      </c>
      <c r="W810" s="61" t="str">
        <f t="shared" ref="W810:W884" si="176">IF(O810=0,"",V810/O810)</f>
        <v/>
      </c>
      <c r="X810" s="199">
        <f t="shared" ref="X810:X884" si="177">IF(P810="","",Q810-P810)</f>
        <v>0</v>
      </c>
      <c r="Y810" s="61" t="str">
        <f t="shared" ref="Y810:Y884" si="178">IF(P810=0,"",X810/P810)</f>
        <v/>
      </c>
      <c r="AA810" s="55"/>
      <c r="AB810" s="55"/>
      <c r="AC810" s="55"/>
      <c r="AD810" s="55"/>
      <c r="AE810" s="55"/>
      <c r="AF810" s="55"/>
      <c r="AG810" s="55"/>
      <c r="AH810" s="55"/>
      <c r="AI810" s="55"/>
      <c r="AJ810" s="55"/>
      <c r="AK810" s="55"/>
    </row>
    <row r="811" spans="1:37" ht="21">
      <c r="A811" s="440" t="s">
        <v>1738</v>
      </c>
      <c r="B811" s="441" t="s">
        <v>1719</v>
      </c>
      <c r="C811" s="442" t="s">
        <v>3013</v>
      </c>
      <c r="D811" s="442" t="s">
        <v>3009</v>
      </c>
      <c r="E811" s="379" t="s">
        <v>2375</v>
      </c>
      <c r="F811" s="379" t="s">
        <v>2374</v>
      </c>
      <c r="G811" s="376" t="s">
        <v>1058</v>
      </c>
      <c r="H811" s="376" t="s">
        <v>2376</v>
      </c>
      <c r="I811" s="417" t="s">
        <v>2377</v>
      </c>
      <c r="J811" s="377" t="s">
        <v>2754</v>
      </c>
      <c r="K811" s="378" t="s">
        <v>2377</v>
      </c>
      <c r="L811" s="2" t="s">
        <v>2378</v>
      </c>
      <c r="M811" s="397"/>
      <c r="N811" s="482">
        <v>41069967.620000005</v>
      </c>
      <c r="O811" s="482">
        <v>41535000</v>
      </c>
      <c r="P811" s="493">
        <v>43693000</v>
      </c>
      <c r="Q811" s="482">
        <v>43820000</v>
      </c>
      <c r="R811" s="482"/>
      <c r="S811" s="479"/>
      <c r="T811" s="199">
        <f t="shared" si="174"/>
        <v>2750032.3799999952</v>
      </c>
      <c r="U811" s="61">
        <f t="shared" si="175"/>
        <v>6.6959691944358898E-2</v>
      </c>
      <c r="V811" s="199">
        <f t="shared" si="168"/>
        <v>2285000</v>
      </c>
      <c r="W811" s="61">
        <f t="shared" si="176"/>
        <v>5.5013843746238113E-2</v>
      </c>
      <c r="X811" s="199">
        <f t="shared" si="177"/>
        <v>127000</v>
      </c>
      <c r="Y811" s="61">
        <f t="shared" si="178"/>
        <v>2.9066440848648525E-3</v>
      </c>
      <c r="AA811" s="55"/>
      <c r="AB811" s="55"/>
      <c r="AC811" s="55"/>
      <c r="AD811" s="55"/>
      <c r="AE811" s="55"/>
      <c r="AF811" s="55"/>
      <c r="AG811" s="55"/>
      <c r="AH811" s="55"/>
      <c r="AI811" s="55"/>
      <c r="AJ811" s="55"/>
      <c r="AK811" s="55"/>
    </row>
    <row r="812" spans="1:37" ht="21">
      <c r="A812" s="440" t="s">
        <v>3839</v>
      </c>
      <c r="B812" s="441" t="s">
        <v>1719</v>
      </c>
      <c r="C812" s="442" t="s">
        <v>3013</v>
      </c>
      <c r="D812" s="442" t="s">
        <v>1295</v>
      </c>
      <c r="E812" s="379" t="s">
        <v>4181</v>
      </c>
      <c r="F812" s="379" t="s">
        <v>3840</v>
      </c>
      <c r="G812" s="376" t="s">
        <v>1058</v>
      </c>
      <c r="H812" s="376" t="s">
        <v>2376</v>
      </c>
      <c r="I812" s="417" t="s">
        <v>2377</v>
      </c>
      <c r="J812" s="377" t="s">
        <v>2754</v>
      </c>
      <c r="K812" s="378" t="s">
        <v>2377</v>
      </c>
      <c r="L812" s="2" t="s">
        <v>2378</v>
      </c>
      <c r="M812" s="397"/>
      <c r="N812" s="482">
        <v>0</v>
      </c>
      <c r="O812" s="482">
        <v>0</v>
      </c>
      <c r="P812" s="493">
        <v>0</v>
      </c>
      <c r="Q812" s="482">
        <v>0</v>
      </c>
      <c r="R812" s="482"/>
      <c r="S812" s="479"/>
      <c r="T812" s="199">
        <f t="shared" si="174"/>
        <v>0</v>
      </c>
      <c r="U812" s="61" t="str">
        <f t="shared" si="175"/>
        <v/>
      </c>
      <c r="V812" s="199">
        <f t="shared" si="168"/>
        <v>0</v>
      </c>
      <c r="W812" s="61" t="str">
        <f t="shared" si="176"/>
        <v/>
      </c>
      <c r="X812" s="199">
        <f t="shared" si="177"/>
        <v>0</v>
      </c>
      <c r="Y812" s="61" t="str">
        <f t="shared" si="178"/>
        <v/>
      </c>
      <c r="AA812" s="55"/>
      <c r="AB812" s="55"/>
      <c r="AC812" s="55"/>
      <c r="AD812" s="55"/>
      <c r="AE812" s="55"/>
      <c r="AF812" s="55"/>
      <c r="AG812" s="55"/>
      <c r="AH812" s="55"/>
      <c r="AI812" s="55"/>
      <c r="AJ812" s="55"/>
      <c r="AK812" s="55"/>
    </row>
    <row r="813" spans="1:37" ht="21">
      <c r="A813" s="440" t="s">
        <v>4156</v>
      </c>
      <c r="B813" s="441" t="s">
        <v>1719</v>
      </c>
      <c r="C813" s="442" t="s">
        <v>3013</v>
      </c>
      <c r="D813" s="442" t="s">
        <v>2323</v>
      </c>
      <c r="E813" s="379" t="s">
        <v>4182</v>
      </c>
      <c r="F813" s="379" t="s">
        <v>4157</v>
      </c>
      <c r="G813" s="376" t="s">
        <v>1058</v>
      </c>
      <c r="H813" s="376" t="s">
        <v>2376</v>
      </c>
      <c r="I813" s="417" t="s">
        <v>2377</v>
      </c>
      <c r="J813" s="377" t="s">
        <v>2754</v>
      </c>
      <c r="K813" s="378" t="s">
        <v>2377</v>
      </c>
      <c r="L813" s="2" t="s">
        <v>2378</v>
      </c>
      <c r="M813" s="397"/>
      <c r="N813" s="482">
        <v>2987230.69</v>
      </c>
      <c r="O813" s="482">
        <v>1500000</v>
      </c>
      <c r="P813" s="493">
        <v>2000000</v>
      </c>
      <c r="Q813" s="482">
        <v>2000000</v>
      </c>
      <c r="R813" s="482"/>
      <c r="S813" s="479"/>
      <c r="T813" s="199">
        <f t="shared" si="174"/>
        <v>-987230.69</v>
      </c>
      <c r="U813" s="61">
        <f t="shared" si="175"/>
        <v>-0.33048357909043841</v>
      </c>
      <c r="V813" s="199">
        <f t="shared" si="168"/>
        <v>500000</v>
      </c>
      <c r="W813" s="61">
        <f t="shared" si="176"/>
        <v>0.33333333333333331</v>
      </c>
      <c r="X813" s="199">
        <f t="shared" si="177"/>
        <v>0</v>
      </c>
      <c r="Y813" s="61">
        <f t="shared" si="178"/>
        <v>0</v>
      </c>
      <c r="AA813" s="55"/>
      <c r="AB813" s="55"/>
      <c r="AC813" s="55"/>
      <c r="AD813" s="55"/>
      <c r="AE813" s="55"/>
      <c r="AF813" s="55"/>
      <c r="AG813" s="55"/>
      <c r="AH813" s="55"/>
      <c r="AI813" s="55"/>
      <c r="AJ813" s="55"/>
      <c r="AK813" s="55"/>
    </row>
    <row r="814" spans="1:37" ht="42">
      <c r="A814" s="440" t="s">
        <v>2379</v>
      </c>
      <c r="B814" s="441" t="s">
        <v>1719</v>
      </c>
      <c r="C814" s="442" t="s">
        <v>3013</v>
      </c>
      <c r="D814" s="442" t="s">
        <v>3019</v>
      </c>
      <c r="E814" s="379" t="s">
        <v>2505</v>
      </c>
      <c r="F814" s="379" t="s">
        <v>2506</v>
      </c>
      <c r="G814" s="376" t="s">
        <v>1060</v>
      </c>
      <c r="H814" s="376" t="s">
        <v>2507</v>
      </c>
      <c r="I814" s="417" t="s">
        <v>2380</v>
      </c>
      <c r="J814" s="377" t="s">
        <v>2755</v>
      </c>
      <c r="K814" s="378" t="s">
        <v>2380</v>
      </c>
      <c r="L814" s="2" t="s">
        <v>2378</v>
      </c>
      <c r="M814" s="397"/>
      <c r="N814" s="482">
        <v>265020.90000000002</v>
      </c>
      <c r="O814" s="482">
        <v>202000</v>
      </c>
      <c r="P814" s="493">
        <v>543000</v>
      </c>
      <c r="Q814" s="482">
        <v>289000</v>
      </c>
      <c r="R814" s="482"/>
      <c r="S814" s="479"/>
      <c r="T814" s="199">
        <f t="shared" si="174"/>
        <v>23979.099999999977</v>
      </c>
      <c r="U814" s="61">
        <f t="shared" si="175"/>
        <v>9.048003383884054E-2</v>
      </c>
      <c r="V814" s="199">
        <f t="shared" si="168"/>
        <v>87000</v>
      </c>
      <c r="W814" s="61">
        <f t="shared" si="176"/>
        <v>0.43069306930693069</v>
      </c>
      <c r="X814" s="199">
        <f t="shared" si="177"/>
        <v>-254000</v>
      </c>
      <c r="Y814" s="61">
        <f t="shared" si="178"/>
        <v>-0.4677716390423573</v>
      </c>
      <c r="AA814" s="55"/>
      <c r="AB814" s="55"/>
      <c r="AC814" s="55"/>
      <c r="AD814" s="55"/>
      <c r="AE814" s="55"/>
      <c r="AF814" s="55"/>
      <c r="AG814" s="55"/>
      <c r="AH814" s="55"/>
      <c r="AI814" s="55"/>
      <c r="AJ814" s="55"/>
      <c r="AK814" s="55"/>
    </row>
    <row r="815" spans="1:37" ht="21">
      <c r="A815" s="440" t="s">
        <v>2381</v>
      </c>
      <c r="B815" s="441" t="s">
        <v>1719</v>
      </c>
      <c r="C815" s="442" t="s">
        <v>3013</v>
      </c>
      <c r="D815" s="442" t="s">
        <v>2485</v>
      </c>
      <c r="E815" s="379" t="s">
        <v>2383</v>
      </c>
      <c r="F815" s="379" t="s">
        <v>2382</v>
      </c>
      <c r="G815" s="376" t="s">
        <v>1064</v>
      </c>
      <c r="H815" s="376" t="s">
        <v>2508</v>
      </c>
      <c r="I815" s="417" t="s">
        <v>2509</v>
      </c>
      <c r="J815" s="377" t="s">
        <v>2757</v>
      </c>
      <c r="K815" s="378" t="s">
        <v>2384</v>
      </c>
      <c r="L815" s="2" t="s">
        <v>2378</v>
      </c>
      <c r="M815" s="397"/>
      <c r="N815" s="482">
        <v>0</v>
      </c>
      <c r="O815" s="482">
        <v>0</v>
      </c>
      <c r="P815" s="493">
        <v>0</v>
      </c>
      <c r="Q815" s="482">
        <v>0</v>
      </c>
      <c r="R815" s="482"/>
      <c r="S815" s="479"/>
      <c r="T815" s="199">
        <f t="shared" si="174"/>
        <v>0</v>
      </c>
      <c r="U815" s="61" t="str">
        <f t="shared" si="175"/>
        <v/>
      </c>
      <c r="V815" s="199">
        <f t="shared" si="168"/>
        <v>0</v>
      </c>
      <c r="W815" s="61" t="str">
        <f t="shared" si="176"/>
        <v/>
      </c>
      <c r="X815" s="199">
        <f t="shared" si="177"/>
        <v>0</v>
      </c>
      <c r="Y815" s="61" t="str">
        <f t="shared" si="178"/>
        <v/>
      </c>
      <c r="AA815" s="55"/>
      <c r="AB815" s="55"/>
      <c r="AC815" s="55"/>
      <c r="AD815" s="55"/>
      <c r="AE815" s="55"/>
      <c r="AF815" s="55"/>
      <c r="AG815" s="55"/>
      <c r="AH815" s="55"/>
      <c r="AI815" s="55"/>
      <c r="AJ815" s="55"/>
      <c r="AK815" s="55"/>
    </row>
    <row r="816" spans="1:37" ht="21">
      <c r="A816" s="440" t="s">
        <v>2385</v>
      </c>
      <c r="B816" s="441" t="s">
        <v>1719</v>
      </c>
      <c r="C816" s="442" t="s">
        <v>3013</v>
      </c>
      <c r="D816" s="442" t="s">
        <v>1321</v>
      </c>
      <c r="E816" s="379" t="s">
        <v>2510</v>
      </c>
      <c r="F816" s="379" t="s">
        <v>2511</v>
      </c>
      <c r="G816" s="376" t="s">
        <v>1062</v>
      </c>
      <c r="H816" s="376" t="s">
        <v>2512</v>
      </c>
      <c r="I816" s="417" t="s">
        <v>1739</v>
      </c>
      <c r="J816" s="377" t="s">
        <v>2756</v>
      </c>
      <c r="K816" s="378" t="s">
        <v>1739</v>
      </c>
      <c r="L816" s="2" t="s">
        <v>2378</v>
      </c>
      <c r="M816" s="397"/>
      <c r="N816" s="482">
        <v>88351.85</v>
      </c>
      <c r="O816" s="482">
        <v>130000</v>
      </c>
      <c r="P816" s="493">
        <v>129000</v>
      </c>
      <c r="Q816" s="482">
        <v>169000</v>
      </c>
      <c r="R816" s="482"/>
      <c r="S816" s="479"/>
      <c r="T816" s="199">
        <f t="shared" si="174"/>
        <v>80648.149999999994</v>
      </c>
      <c r="U816" s="61">
        <f t="shared" si="175"/>
        <v>0.91280657960189837</v>
      </c>
      <c r="V816" s="199">
        <f t="shared" si="168"/>
        <v>39000</v>
      </c>
      <c r="W816" s="61">
        <f t="shared" si="176"/>
        <v>0.3</v>
      </c>
      <c r="X816" s="199">
        <f t="shared" si="177"/>
        <v>40000</v>
      </c>
      <c r="Y816" s="61">
        <f t="shared" si="178"/>
        <v>0.31007751937984496</v>
      </c>
      <c r="AA816" s="55"/>
      <c r="AB816" s="55"/>
      <c r="AC816" s="55"/>
      <c r="AD816" s="55"/>
      <c r="AE816" s="55"/>
      <c r="AF816" s="55"/>
      <c r="AG816" s="55"/>
      <c r="AH816" s="55"/>
      <c r="AI816" s="55"/>
      <c r="AJ816" s="55"/>
      <c r="AK816" s="55"/>
    </row>
    <row r="817" spans="1:37" ht="21">
      <c r="A817" s="443" t="s">
        <v>1740</v>
      </c>
      <c r="B817" s="444" t="s">
        <v>1719</v>
      </c>
      <c r="C817" s="445" t="s">
        <v>3246</v>
      </c>
      <c r="D817" s="445" t="s">
        <v>3011</v>
      </c>
      <c r="E817" s="375" t="s">
        <v>1742</v>
      </c>
      <c r="F817" s="375" t="s">
        <v>1741</v>
      </c>
      <c r="G817" s="376"/>
      <c r="H817" s="376"/>
      <c r="I817" s="417"/>
      <c r="J817" s="377"/>
      <c r="K817" s="378"/>
      <c r="L817" s="397"/>
      <c r="M817" s="397"/>
      <c r="N817" s="482">
        <v>0</v>
      </c>
      <c r="O817" s="482">
        <v>0</v>
      </c>
      <c r="P817" s="493">
        <v>0</v>
      </c>
      <c r="Q817" s="482">
        <v>0</v>
      </c>
      <c r="R817" s="482"/>
      <c r="S817" s="479"/>
      <c r="T817" s="199">
        <f t="shared" si="174"/>
        <v>0</v>
      </c>
      <c r="U817" s="61" t="str">
        <f t="shared" si="175"/>
        <v/>
      </c>
      <c r="V817" s="199">
        <f t="shared" si="168"/>
        <v>0</v>
      </c>
      <c r="W817" s="61" t="str">
        <f t="shared" si="176"/>
        <v/>
      </c>
      <c r="X817" s="199">
        <f t="shared" si="177"/>
        <v>0</v>
      </c>
      <c r="Y817" s="61" t="str">
        <f t="shared" si="178"/>
        <v/>
      </c>
      <c r="AA817" s="55"/>
      <c r="AB817" s="55"/>
      <c r="AC817" s="55"/>
      <c r="AD817" s="55"/>
      <c r="AE817" s="55"/>
      <c r="AF817" s="55"/>
      <c r="AG817" s="55"/>
      <c r="AH817" s="55"/>
      <c r="AI817" s="55"/>
      <c r="AJ817" s="55"/>
      <c r="AK817" s="55"/>
    </row>
    <row r="818" spans="1:37">
      <c r="A818" s="440" t="s">
        <v>1743</v>
      </c>
      <c r="B818" s="441" t="s">
        <v>1719</v>
      </c>
      <c r="C818" s="442" t="s">
        <v>3246</v>
      </c>
      <c r="D818" s="442" t="s">
        <v>3009</v>
      </c>
      <c r="E818" s="379" t="s">
        <v>1742</v>
      </c>
      <c r="F818" s="379" t="s">
        <v>1741</v>
      </c>
      <c r="G818" s="376" t="s">
        <v>1070</v>
      </c>
      <c r="H818" s="376" t="s">
        <v>1733</v>
      </c>
      <c r="I818" s="417" t="s">
        <v>1734</v>
      </c>
      <c r="J818" s="377" t="s">
        <v>2758</v>
      </c>
      <c r="K818" s="378" t="s">
        <v>2504</v>
      </c>
      <c r="L818" s="2" t="s">
        <v>1729</v>
      </c>
      <c r="M818" s="397"/>
      <c r="N818" s="482">
        <v>0</v>
      </c>
      <c r="O818" s="482">
        <v>0</v>
      </c>
      <c r="P818" s="493">
        <v>0</v>
      </c>
      <c r="Q818" s="482">
        <v>0</v>
      </c>
      <c r="R818" s="482"/>
      <c r="S818" s="479"/>
      <c r="T818" s="199">
        <f t="shared" si="174"/>
        <v>0</v>
      </c>
      <c r="U818" s="61" t="str">
        <f t="shared" si="175"/>
        <v/>
      </c>
      <c r="V818" s="199">
        <f t="shared" si="168"/>
        <v>0</v>
      </c>
      <c r="W818" s="61" t="str">
        <f t="shared" si="176"/>
        <v/>
      </c>
      <c r="X818" s="199">
        <f t="shared" si="177"/>
        <v>0</v>
      </c>
      <c r="Y818" s="61" t="str">
        <f t="shared" si="178"/>
        <v/>
      </c>
      <c r="AA818" s="55"/>
      <c r="AB818" s="55"/>
      <c r="AC818" s="55"/>
      <c r="AD818" s="55"/>
      <c r="AE818" s="55"/>
      <c r="AF818" s="55"/>
      <c r="AG818" s="55"/>
      <c r="AH818" s="55"/>
      <c r="AI818" s="55"/>
      <c r="AJ818" s="55"/>
      <c r="AK818" s="55"/>
    </row>
    <row r="819" spans="1:37" ht="21">
      <c r="A819" s="443" t="s">
        <v>1744</v>
      </c>
      <c r="B819" s="444" t="s">
        <v>1719</v>
      </c>
      <c r="C819" s="445" t="s">
        <v>2135</v>
      </c>
      <c r="D819" s="445" t="s">
        <v>3011</v>
      </c>
      <c r="E819" s="375" t="s">
        <v>1746</v>
      </c>
      <c r="F819" s="375" t="s">
        <v>1745</v>
      </c>
      <c r="G819" s="376"/>
      <c r="H819" s="376"/>
      <c r="I819" s="417"/>
      <c r="J819" s="377"/>
      <c r="K819" s="378"/>
      <c r="L819" s="397"/>
      <c r="M819" s="397"/>
      <c r="N819" s="482">
        <v>0</v>
      </c>
      <c r="O819" s="482">
        <v>0</v>
      </c>
      <c r="P819" s="493">
        <v>0</v>
      </c>
      <c r="Q819" s="482">
        <v>0</v>
      </c>
      <c r="R819" s="482"/>
      <c r="S819" s="479"/>
      <c r="T819" s="199">
        <f t="shared" si="174"/>
        <v>0</v>
      </c>
      <c r="U819" s="61" t="str">
        <f t="shared" si="175"/>
        <v/>
      </c>
      <c r="V819" s="199">
        <f t="shared" si="168"/>
        <v>0</v>
      </c>
      <c r="W819" s="61" t="str">
        <f t="shared" si="176"/>
        <v/>
      </c>
      <c r="X819" s="199">
        <f t="shared" si="177"/>
        <v>0</v>
      </c>
      <c r="Y819" s="61" t="str">
        <f t="shared" si="178"/>
        <v/>
      </c>
      <c r="AA819" s="55"/>
      <c r="AB819" s="55"/>
      <c r="AC819" s="55"/>
      <c r="AD819" s="55"/>
      <c r="AE819" s="55"/>
      <c r="AF819" s="55"/>
      <c r="AG819" s="55"/>
      <c r="AH819" s="55"/>
      <c r="AI819" s="55"/>
      <c r="AJ819" s="55"/>
      <c r="AK819" s="55"/>
    </row>
    <row r="820" spans="1:37" ht="21">
      <c r="A820" s="440" t="s">
        <v>4158</v>
      </c>
      <c r="B820" s="441" t="s">
        <v>1719</v>
      </c>
      <c r="C820" s="442" t="s">
        <v>2135</v>
      </c>
      <c r="D820" s="442" t="s">
        <v>2928</v>
      </c>
      <c r="E820" s="379" t="s">
        <v>4159</v>
      </c>
      <c r="F820" s="446" t="s">
        <v>4160</v>
      </c>
      <c r="G820" s="376" t="s">
        <v>1072</v>
      </c>
      <c r="H820" s="376" t="s">
        <v>989</v>
      </c>
      <c r="I820" s="417" t="s">
        <v>2759</v>
      </c>
      <c r="J820" s="377" t="s">
        <v>989</v>
      </c>
      <c r="K820" s="378" t="s">
        <v>2759</v>
      </c>
      <c r="L820" s="397" t="s">
        <v>1592</v>
      </c>
      <c r="M820" s="397"/>
      <c r="N820" s="482">
        <v>0</v>
      </c>
      <c r="O820" s="482">
        <v>0</v>
      </c>
      <c r="P820" s="493">
        <v>0</v>
      </c>
      <c r="Q820" s="482">
        <v>0</v>
      </c>
      <c r="R820" s="482"/>
      <c r="S820" s="479"/>
      <c r="T820" s="199">
        <f t="shared" si="174"/>
        <v>0</v>
      </c>
      <c r="U820" s="61" t="str">
        <f t="shared" si="175"/>
        <v/>
      </c>
      <c r="V820" s="199">
        <f t="shared" si="168"/>
        <v>0</v>
      </c>
      <c r="W820" s="61" t="str">
        <f t="shared" si="176"/>
        <v/>
      </c>
      <c r="X820" s="199">
        <f t="shared" si="177"/>
        <v>0</v>
      </c>
      <c r="Y820" s="61" t="str">
        <f t="shared" si="178"/>
        <v/>
      </c>
      <c r="AA820" s="55"/>
      <c r="AB820" s="55"/>
      <c r="AC820" s="55"/>
      <c r="AD820" s="55"/>
      <c r="AE820" s="55"/>
      <c r="AF820" s="55"/>
      <c r="AG820" s="55"/>
      <c r="AH820" s="55"/>
      <c r="AI820" s="55"/>
      <c r="AJ820" s="55"/>
      <c r="AK820" s="55"/>
    </row>
    <row r="821" spans="1:37" ht="21">
      <c r="A821" s="440" t="s">
        <v>1747</v>
      </c>
      <c r="B821" s="441" t="s">
        <v>1719</v>
      </c>
      <c r="C821" s="442" t="s">
        <v>2135</v>
      </c>
      <c r="D821" s="442" t="s">
        <v>3009</v>
      </c>
      <c r="E821" s="379" t="s">
        <v>1749</v>
      </c>
      <c r="F821" s="446" t="s">
        <v>1748</v>
      </c>
      <c r="G821" s="376" t="s">
        <v>1072</v>
      </c>
      <c r="H821" s="376" t="s">
        <v>989</v>
      </c>
      <c r="I821" s="417" t="s">
        <v>2759</v>
      </c>
      <c r="J821" s="377" t="s">
        <v>989</v>
      </c>
      <c r="K821" s="378" t="s">
        <v>2759</v>
      </c>
      <c r="L821" s="2" t="s">
        <v>1592</v>
      </c>
      <c r="M821" s="397"/>
      <c r="N821" s="482">
        <v>0</v>
      </c>
      <c r="O821" s="482">
        <v>0</v>
      </c>
      <c r="P821" s="493">
        <v>0</v>
      </c>
      <c r="Q821" s="482">
        <v>0</v>
      </c>
      <c r="R821" s="482"/>
      <c r="S821" s="479"/>
      <c r="T821" s="199">
        <f t="shared" si="174"/>
        <v>0</v>
      </c>
      <c r="U821" s="61" t="str">
        <f t="shared" si="175"/>
        <v/>
      </c>
      <c r="V821" s="199">
        <f t="shared" si="168"/>
        <v>0</v>
      </c>
      <c r="W821" s="61" t="str">
        <f t="shared" si="176"/>
        <v/>
      </c>
      <c r="X821" s="199">
        <f t="shared" si="177"/>
        <v>0</v>
      </c>
      <c r="Y821" s="61" t="str">
        <f t="shared" si="178"/>
        <v/>
      </c>
      <c r="AA821" s="55"/>
      <c r="AB821" s="55"/>
      <c r="AC821" s="55"/>
      <c r="AD821" s="55"/>
      <c r="AE821" s="55"/>
      <c r="AF821" s="55"/>
      <c r="AG821" s="55"/>
      <c r="AH821" s="55"/>
      <c r="AI821" s="55"/>
      <c r="AJ821" s="55"/>
      <c r="AK821" s="55"/>
    </row>
    <row r="822" spans="1:37" ht="21">
      <c r="A822" s="443" t="s">
        <v>1750</v>
      </c>
      <c r="B822" s="444" t="s">
        <v>1719</v>
      </c>
      <c r="C822" s="445" t="s">
        <v>3015</v>
      </c>
      <c r="D822" s="445" t="s">
        <v>3011</v>
      </c>
      <c r="E822" s="375" t="s">
        <v>1752</v>
      </c>
      <c r="F822" s="375" t="s">
        <v>1751</v>
      </c>
      <c r="G822" s="376"/>
      <c r="H822" s="376"/>
      <c r="I822" s="417"/>
      <c r="J822" s="377"/>
      <c r="K822" s="378"/>
      <c r="L822" s="397"/>
      <c r="M822" s="397"/>
      <c r="N822" s="482">
        <v>0</v>
      </c>
      <c r="O822" s="482">
        <v>0</v>
      </c>
      <c r="P822" s="493">
        <v>0</v>
      </c>
      <c r="Q822" s="482">
        <v>0</v>
      </c>
      <c r="R822" s="482"/>
      <c r="S822" s="479"/>
      <c r="T822" s="199">
        <f t="shared" si="174"/>
        <v>0</v>
      </c>
      <c r="U822" s="61" t="str">
        <f t="shared" si="175"/>
        <v/>
      </c>
      <c r="V822" s="199">
        <f t="shared" si="168"/>
        <v>0</v>
      </c>
      <c r="W822" s="61" t="str">
        <f t="shared" si="176"/>
        <v/>
      </c>
      <c r="X822" s="199">
        <f t="shared" si="177"/>
        <v>0</v>
      </c>
      <c r="Y822" s="61" t="str">
        <f t="shared" si="178"/>
        <v/>
      </c>
      <c r="AA822" s="55"/>
      <c r="AB822" s="55"/>
      <c r="AC822" s="55"/>
      <c r="AD822" s="55"/>
      <c r="AE822" s="55"/>
      <c r="AF822" s="55"/>
      <c r="AG822" s="55"/>
      <c r="AH822" s="55"/>
      <c r="AI822" s="55"/>
      <c r="AJ822" s="55"/>
      <c r="AK822" s="55"/>
    </row>
    <row r="823" spans="1:37">
      <c r="A823" s="440" t="s">
        <v>1753</v>
      </c>
      <c r="B823" s="441" t="s">
        <v>1719</v>
      </c>
      <c r="C823" s="442" t="s">
        <v>3015</v>
      </c>
      <c r="D823" s="442" t="s">
        <v>3009</v>
      </c>
      <c r="E823" s="379" t="s">
        <v>1752</v>
      </c>
      <c r="F823" s="379" t="s">
        <v>1751</v>
      </c>
      <c r="G823" s="376" t="s">
        <v>1106</v>
      </c>
      <c r="H823" s="376" t="s">
        <v>2513</v>
      </c>
      <c r="I823" s="417" t="s">
        <v>2514</v>
      </c>
      <c r="J823" s="377" t="s">
        <v>192</v>
      </c>
      <c r="K823" s="378" t="s">
        <v>2720</v>
      </c>
      <c r="L823" s="2" t="s">
        <v>2568</v>
      </c>
      <c r="M823" s="397"/>
      <c r="N823" s="482">
        <v>86382.799999999988</v>
      </c>
      <c r="O823" s="482">
        <v>140000</v>
      </c>
      <c r="P823" s="493">
        <v>67000</v>
      </c>
      <c r="Q823" s="482">
        <v>120000</v>
      </c>
      <c r="R823" s="482"/>
      <c r="S823" s="479"/>
      <c r="T823" s="199">
        <f t="shared" si="174"/>
        <v>33617.200000000012</v>
      </c>
      <c r="U823" s="61">
        <f t="shared" si="175"/>
        <v>0.38916543571173912</v>
      </c>
      <c r="V823" s="199">
        <f t="shared" si="168"/>
        <v>-20000</v>
      </c>
      <c r="W823" s="61">
        <f t="shared" si="176"/>
        <v>-0.14285714285714285</v>
      </c>
      <c r="X823" s="199">
        <f t="shared" si="177"/>
        <v>53000</v>
      </c>
      <c r="Y823" s="61">
        <f t="shared" si="178"/>
        <v>0.79104477611940294</v>
      </c>
      <c r="AA823" s="55"/>
      <c r="AB823" s="55"/>
      <c r="AC823" s="55"/>
      <c r="AD823" s="55"/>
      <c r="AE823" s="55"/>
      <c r="AF823" s="55"/>
      <c r="AG823" s="55"/>
      <c r="AH823" s="55"/>
      <c r="AI823" s="55"/>
      <c r="AJ823" s="55"/>
      <c r="AK823" s="55"/>
    </row>
    <row r="824" spans="1:37" ht="21">
      <c r="A824" s="443" t="s">
        <v>1754</v>
      </c>
      <c r="B824" s="444" t="s">
        <v>1719</v>
      </c>
      <c r="C824" s="445" t="s">
        <v>3016</v>
      </c>
      <c r="D824" s="445" t="s">
        <v>3011</v>
      </c>
      <c r="E824" s="375" t="s">
        <v>1756</v>
      </c>
      <c r="F824" s="375" t="s">
        <v>1755</v>
      </c>
      <c r="G824" s="376"/>
      <c r="H824" s="376"/>
      <c r="I824" s="417"/>
      <c r="J824" s="377"/>
      <c r="K824" s="378"/>
      <c r="L824" s="397"/>
      <c r="M824" s="397"/>
      <c r="N824" s="482">
        <v>0</v>
      </c>
      <c r="O824" s="482">
        <v>0</v>
      </c>
      <c r="P824" s="493">
        <v>0</v>
      </c>
      <c r="Q824" s="482">
        <v>0</v>
      </c>
      <c r="R824" s="482"/>
      <c r="S824" s="479"/>
      <c r="T824" s="199">
        <f t="shared" si="174"/>
        <v>0</v>
      </c>
      <c r="U824" s="61" t="str">
        <f t="shared" si="175"/>
        <v/>
      </c>
      <c r="V824" s="199">
        <f t="shared" si="168"/>
        <v>0</v>
      </c>
      <c r="W824" s="61" t="str">
        <f t="shared" si="176"/>
        <v/>
      </c>
      <c r="X824" s="199">
        <f t="shared" si="177"/>
        <v>0</v>
      </c>
      <c r="Y824" s="61" t="str">
        <f t="shared" si="178"/>
        <v/>
      </c>
      <c r="AA824" s="55"/>
      <c r="AB824" s="55"/>
      <c r="AC824" s="55"/>
      <c r="AD824" s="55"/>
      <c r="AE824" s="55"/>
      <c r="AF824" s="55"/>
      <c r="AG824" s="55"/>
      <c r="AH824" s="55"/>
      <c r="AI824" s="55"/>
      <c r="AJ824" s="55"/>
      <c r="AK824" s="55"/>
    </row>
    <row r="825" spans="1:37">
      <c r="A825" s="440" t="s">
        <v>1757</v>
      </c>
      <c r="B825" s="441" t="s">
        <v>1719</v>
      </c>
      <c r="C825" s="442" t="s">
        <v>3016</v>
      </c>
      <c r="D825" s="442" t="s">
        <v>3009</v>
      </c>
      <c r="E825" s="379" t="s">
        <v>1758</v>
      </c>
      <c r="F825" s="379" t="s">
        <v>5130</v>
      </c>
      <c r="G825" s="376" t="s">
        <v>1106</v>
      </c>
      <c r="H825" s="376" t="s">
        <v>2513</v>
      </c>
      <c r="I825" s="417" t="s">
        <v>2514</v>
      </c>
      <c r="J825" s="377" t="s">
        <v>192</v>
      </c>
      <c r="K825" s="378" t="s">
        <v>2720</v>
      </c>
      <c r="L825" s="2" t="s">
        <v>2568</v>
      </c>
      <c r="M825" s="397"/>
      <c r="N825" s="482">
        <v>201529.46</v>
      </c>
      <c r="O825" s="482">
        <v>180000</v>
      </c>
      <c r="P825" s="493">
        <v>202000</v>
      </c>
      <c r="Q825" s="482">
        <v>202000</v>
      </c>
      <c r="R825" s="482"/>
      <c r="S825" s="479"/>
      <c r="T825" s="199">
        <f t="shared" si="174"/>
        <v>470.54000000000815</v>
      </c>
      <c r="U825" s="61">
        <f t="shared" si="175"/>
        <v>2.3348447418060276E-3</v>
      </c>
      <c r="V825" s="199">
        <f t="shared" si="168"/>
        <v>22000</v>
      </c>
      <c r="W825" s="61">
        <f t="shared" si="176"/>
        <v>0.12222222222222222</v>
      </c>
      <c r="X825" s="199">
        <f t="shared" si="177"/>
        <v>0</v>
      </c>
      <c r="Y825" s="61">
        <f t="shared" si="178"/>
        <v>0</v>
      </c>
      <c r="AA825" s="55"/>
      <c r="AB825" s="55"/>
      <c r="AC825" s="55"/>
      <c r="AD825" s="55"/>
      <c r="AE825" s="55"/>
      <c r="AF825" s="55"/>
      <c r="AG825" s="55"/>
      <c r="AH825" s="55"/>
      <c r="AI825" s="55"/>
      <c r="AJ825" s="55"/>
      <c r="AK825" s="55"/>
    </row>
    <row r="826" spans="1:37" ht="21">
      <c r="A826" s="443" t="s">
        <v>1759</v>
      </c>
      <c r="B826" s="444" t="s">
        <v>1719</v>
      </c>
      <c r="C826" s="445" t="s">
        <v>3017</v>
      </c>
      <c r="D826" s="445" t="s">
        <v>3011</v>
      </c>
      <c r="E826" s="375" t="s">
        <v>1761</v>
      </c>
      <c r="F826" s="375" t="s">
        <v>1760</v>
      </c>
      <c r="G826" s="376"/>
      <c r="H826" s="376"/>
      <c r="I826" s="417"/>
      <c r="J826" s="377"/>
      <c r="K826" s="378"/>
      <c r="L826" s="397"/>
      <c r="M826" s="397"/>
      <c r="N826" s="482">
        <v>0</v>
      </c>
      <c r="O826" s="482">
        <v>0</v>
      </c>
      <c r="P826" s="493">
        <v>0</v>
      </c>
      <c r="Q826" s="482">
        <v>0</v>
      </c>
      <c r="R826" s="482"/>
      <c r="S826" s="479"/>
      <c r="T826" s="199">
        <f t="shared" si="174"/>
        <v>0</v>
      </c>
      <c r="U826" s="61" t="str">
        <f t="shared" si="175"/>
        <v/>
      </c>
      <c r="V826" s="199">
        <f t="shared" si="168"/>
        <v>0</v>
      </c>
      <c r="W826" s="61" t="str">
        <f t="shared" si="176"/>
        <v/>
      </c>
      <c r="X826" s="199">
        <f t="shared" si="177"/>
        <v>0</v>
      </c>
      <c r="Y826" s="61" t="str">
        <f t="shared" si="178"/>
        <v/>
      </c>
      <c r="AA826" s="55"/>
      <c r="AB826" s="55"/>
      <c r="AC826" s="55"/>
      <c r="AD826" s="55"/>
      <c r="AE826" s="55"/>
      <c r="AF826" s="55"/>
      <c r="AG826" s="55"/>
      <c r="AH826" s="55"/>
      <c r="AI826" s="55"/>
      <c r="AJ826" s="55"/>
      <c r="AK826" s="55"/>
    </row>
    <row r="827" spans="1:37">
      <c r="A827" s="440" t="s">
        <v>1762</v>
      </c>
      <c r="B827" s="441" t="s">
        <v>1719</v>
      </c>
      <c r="C827" s="442" t="s">
        <v>3017</v>
      </c>
      <c r="D827" s="442" t="s">
        <v>3009</v>
      </c>
      <c r="E827" s="379" t="s">
        <v>1761</v>
      </c>
      <c r="F827" s="379" t="s">
        <v>1760</v>
      </c>
      <c r="G827" s="376" t="s">
        <v>1106</v>
      </c>
      <c r="H827" s="376" t="s">
        <v>2513</v>
      </c>
      <c r="I827" s="417" t="s">
        <v>2514</v>
      </c>
      <c r="J827" s="377" t="s">
        <v>192</v>
      </c>
      <c r="K827" s="378" t="s">
        <v>2720</v>
      </c>
      <c r="L827" s="2" t="s">
        <v>2568</v>
      </c>
      <c r="M827" s="397"/>
      <c r="N827" s="482">
        <v>45169.54</v>
      </c>
      <c r="O827" s="482">
        <v>47000</v>
      </c>
      <c r="P827" s="493">
        <v>44000</v>
      </c>
      <c r="Q827" s="482">
        <v>44000</v>
      </c>
      <c r="R827" s="482"/>
      <c r="S827" s="479"/>
      <c r="T827" s="199">
        <f t="shared" si="174"/>
        <v>-1169.5400000000009</v>
      </c>
      <c r="U827" s="61">
        <f t="shared" si="175"/>
        <v>-2.5892227372694095E-2</v>
      </c>
      <c r="V827" s="199">
        <f t="shared" si="168"/>
        <v>-3000</v>
      </c>
      <c r="W827" s="61">
        <f t="shared" si="176"/>
        <v>-6.3829787234042548E-2</v>
      </c>
      <c r="X827" s="199">
        <f t="shared" si="177"/>
        <v>0</v>
      </c>
      <c r="Y827" s="61">
        <f t="shared" si="178"/>
        <v>0</v>
      </c>
      <c r="AA827" s="55"/>
      <c r="AB827" s="55"/>
      <c r="AC827" s="55"/>
      <c r="AD827" s="55"/>
      <c r="AE827" s="55"/>
      <c r="AF827" s="55"/>
      <c r="AG827" s="55"/>
      <c r="AH827" s="55"/>
      <c r="AI827" s="55"/>
      <c r="AJ827" s="55"/>
      <c r="AK827" s="55"/>
    </row>
    <row r="828" spans="1:37" ht="21">
      <c r="A828" s="443" t="s">
        <v>1763</v>
      </c>
      <c r="B828" s="444" t="s">
        <v>1719</v>
      </c>
      <c r="C828" s="445" t="s">
        <v>3020</v>
      </c>
      <c r="D828" s="445" t="s">
        <v>3011</v>
      </c>
      <c r="E828" s="375" t="s">
        <v>3591</v>
      </c>
      <c r="F828" s="375" t="s">
        <v>3592</v>
      </c>
      <c r="G828" s="376"/>
      <c r="H828" s="376"/>
      <c r="I828" s="417"/>
      <c r="J828" s="377"/>
      <c r="K828" s="378"/>
      <c r="L828" s="397"/>
      <c r="M828" s="397"/>
      <c r="N828" s="482">
        <v>0</v>
      </c>
      <c r="O828" s="482">
        <v>0</v>
      </c>
      <c r="P828" s="493">
        <v>0</v>
      </c>
      <c r="Q828" s="482">
        <v>0</v>
      </c>
      <c r="R828" s="482"/>
      <c r="S828" s="479"/>
      <c r="T828" s="199">
        <f t="shared" si="174"/>
        <v>0</v>
      </c>
      <c r="U828" s="61" t="str">
        <f t="shared" si="175"/>
        <v/>
      </c>
      <c r="V828" s="199">
        <f t="shared" si="168"/>
        <v>0</v>
      </c>
      <c r="W828" s="61" t="str">
        <f t="shared" si="176"/>
        <v/>
      </c>
      <c r="X828" s="199">
        <f t="shared" si="177"/>
        <v>0</v>
      </c>
      <c r="Y828" s="61" t="str">
        <f t="shared" si="178"/>
        <v/>
      </c>
      <c r="AA828" s="55"/>
      <c r="AB828" s="55"/>
      <c r="AC828" s="55"/>
      <c r="AD828" s="55"/>
      <c r="AE828" s="55"/>
      <c r="AF828" s="55"/>
      <c r="AG828" s="55"/>
      <c r="AH828" s="55"/>
      <c r="AI828" s="55"/>
      <c r="AJ828" s="55"/>
      <c r="AK828" s="55"/>
    </row>
    <row r="829" spans="1:37" ht="21">
      <c r="A829" s="440" t="s">
        <v>1764</v>
      </c>
      <c r="B829" s="441" t="s">
        <v>1719</v>
      </c>
      <c r="C829" s="442" t="s">
        <v>3020</v>
      </c>
      <c r="D829" s="442" t="s">
        <v>3009</v>
      </c>
      <c r="E829" s="379" t="s">
        <v>3591</v>
      </c>
      <c r="F829" s="446" t="s">
        <v>4161</v>
      </c>
      <c r="G829" s="376" t="s">
        <v>1106</v>
      </c>
      <c r="H829" s="376" t="s">
        <v>2513</v>
      </c>
      <c r="I829" s="417" t="s">
        <v>2514</v>
      </c>
      <c r="J829" s="377" t="s">
        <v>192</v>
      </c>
      <c r="K829" s="378" t="s">
        <v>2720</v>
      </c>
      <c r="L829" s="2" t="s">
        <v>2568</v>
      </c>
      <c r="M829" s="397"/>
      <c r="N829" s="482">
        <v>0</v>
      </c>
      <c r="O829" s="482">
        <v>0</v>
      </c>
      <c r="P829" s="493">
        <v>0</v>
      </c>
      <c r="Q829" s="482">
        <v>0</v>
      </c>
      <c r="R829" s="482"/>
      <c r="S829" s="479"/>
      <c r="T829" s="199">
        <f t="shared" si="174"/>
        <v>0</v>
      </c>
      <c r="U829" s="61" t="str">
        <f t="shared" si="175"/>
        <v/>
      </c>
      <c r="V829" s="199">
        <f t="shared" si="168"/>
        <v>0</v>
      </c>
      <c r="W829" s="61" t="str">
        <f t="shared" si="176"/>
        <v/>
      </c>
      <c r="X829" s="199">
        <f t="shared" si="177"/>
        <v>0</v>
      </c>
      <c r="Y829" s="61" t="str">
        <f t="shared" si="178"/>
        <v/>
      </c>
      <c r="AA829" s="55"/>
      <c r="AB829" s="55"/>
      <c r="AC829" s="55"/>
      <c r="AD829" s="55"/>
      <c r="AE829" s="55"/>
      <c r="AF829" s="55"/>
      <c r="AG829" s="55"/>
      <c r="AH829" s="55"/>
      <c r="AI829" s="55"/>
      <c r="AJ829" s="55"/>
      <c r="AK829" s="55"/>
    </row>
    <row r="830" spans="1:37" ht="21">
      <c r="A830" s="443" t="s">
        <v>1765</v>
      </c>
      <c r="B830" s="444" t="s">
        <v>1719</v>
      </c>
      <c r="C830" s="445" t="s">
        <v>2008</v>
      </c>
      <c r="D830" s="445" t="s">
        <v>3011</v>
      </c>
      <c r="E830" s="375" t="s">
        <v>1767</v>
      </c>
      <c r="F830" s="375" t="s">
        <v>1766</v>
      </c>
      <c r="G830" s="376"/>
      <c r="H830" s="376"/>
      <c r="I830" s="417"/>
      <c r="J830" s="377"/>
      <c r="K830" s="378"/>
      <c r="L830" s="397"/>
      <c r="M830" s="397"/>
      <c r="N830" s="482">
        <v>0</v>
      </c>
      <c r="O830" s="482">
        <v>0</v>
      </c>
      <c r="P830" s="493">
        <v>0</v>
      </c>
      <c r="Q830" s="482">
        <v>0</v>
      </c>
      <c r="R830" s="482"/>
      <c r="S830" s="479"/>
      <c r="T830" s="199">
        <f t="shared" si="174"/>
        <v>0</v>
      </c>
      <c r="U830" s="61" t="str">
        <f t="shared" si="175"/>
        <v/>
      </c>
      <c r="V830" s="199">
        <f t="shared" si="168"/>
        <v>0</v>
      </c>
      <c r="W830" s="61" t="str">
        <f t="shared" si="176"/>
        <v/>
      </c>
      <c r="X830" s="199">
        <f t="shared" si="177"/>
        <v>0</v>
      </c>
      <c r="Y830" s="61" t="str">
        <f t="shared" si="178"/>
        <v/>
      </c>
      <c r="AA830" s="55"/>
      <c r="AB830" s="55"/>
      <c r="AC830" s="55"/>
      <c r="AD830" s="55"/>
      <c r="AE830" s="55"/>
      <c r="AF830" s="55"/>
      <c r="AG830" s="55"/>
      <c r="AH830" s="55"/>
      <c r="AI830" s="55"/>
      <c r="AJ830" s="55"/>
      <c r="AK830" s="55"/>
    </row>
    <row r="831" spans="1:37">
      <c r="A831" s="440" t="s">
        <v>1768</v>
      </c>
      <c r="B831" s="441" t="s">
        <v>1719</v>
      </c>
      <c r="C831" s="442" t="s">
        <v>2008</v>
      </c>
      <c r="D831" s="442" t="s">
        <v>3009</v>
      </c>
      <c r="E831" s="379" t="s">
        <v>1767</v>
      </c>
      <c r="F831" s="379" t="s">
        <v>1766</v>
      </c>
      <c r="G831" s="376" t="s">
        <v>1106</v>
      </c>
      <c r="H831" s="376" t="s">
        <v>2513</v>
      </c>
      <c r="I831" s="417" t="s">
        <v>2514</v>
      </c>
      <c r="J831" s="377" t="s">
        <v>192</v>
      </c>
      <c r="K831" s="378" t="s">
        <v>2720</v>
      </c>
      <c r="L831" s="2" t="s">
        <v>2568</v>
      </c>
      <c r="M831" s="397"/>
      <c r="N831" s="482">
        <v>144688.44</v>
      </c>
      <c r="O831" s="482">
        <v>200000</v>
      </c>
      <c r="P831" s="493">
        <v>156000</v>
      </c>
      <c r="Q831" s="482">
        <v>156000</v>
      </c>
      <c r="R831" s="482"/>
      <c r="S831" s="479"/>
      <c r="T831" s="199">
        <f t="shared" si="174"/>
        <v>11311.559999999998</v>
      </c>
      <c r="U831" s="61">
        <f t="shared" si="175"/>
        <v>7.817874047159537E-2</v>
      </c>
      <c r="V831" s="199">
        <f t="shared" si="168"/>
        <v>-44000</v>
      </c>
      <c r="W831" s="61">
        <f t="shared" si="176"/>
        <v>-0.22</v>
      </c>
      <c r="X831" s="199">
        <f t="shared" si="177"/>
        <v>0</v>
      </c>
      <c r="Y831" s="61">
        <f t="shared" si="178"/>
        <v>0</v>
      </c>
      <c r="AA831" s="55"/>
      <c r="AB831" s="55"/>
      <c r="AC831" s="55"/>
      <c r="AD831" s="55"/>
      <c r="AE831" s="55"/>
      <c r="AF831" s="55"/>
      <c r="AG831" s="55"/>
      <c r="AH831" s="55"/>
      <c r="AI831" s="55"/>
      <c r="AJ831" s="55"/>
      <c r="AK831" s="55"/>
    </row>
    <row r="832" spans="1:37" ht="21">
      <c r="A832" s="402" t="s">
        <v>2515</v>
      </c>
      <c r="B832" s="403" t="s">
        <v>2516</v>
      </c>
      <c r="C832" s="404" t="s">
        <v>3010</v>
      </c>
      <c r="D832" s="404" t="s">
        <v>3011</v>
      </c>
      <c r="E832" s="370" t="s">
        <v>2517</v>
      </c>
      <c r="F832" s="370" t="s">
        <v>2518</v>
      </c>
      <c r="G832" s="371"/>
      <c r="H832" s="371"/>
      <c r="I832" s="405"/>
      <c r="J832" s="372"/>
      <c r="K832" s="373"/>
      <c r="L832" s="406"/>
      <c r="M832" s="397"/>
      <c r="N832" s="483">
        <v>0</v>
      </c>
      <c r="O832" s="483">
        <v>0</v>
      </c>
      <c r="P832" s="494">
        <v>0</v>
      </c>
      <c r="Q832" s="483">
        <v>0</v>
      </c>
      <c r="R832" s="483"/>
      <c r="S832" s="478"/>
      <c r="T832" s="199">
        <f t="shared" si="174"/>
        <v>0</v>
      </c>
      <c r="U832" s="61" t="str">
        <f t="shared" si="175"/>
        <v/>
      </c>
      <c r="V832" s="199">
        <f t="shared" si="168"/>
        <v>0</v>
      </c>
      <c r="W832" s="61" t="str">
        <f t="shared" si="176"/>
        <v/>
      </c>
      <c r="X832" s="199">
        <f t="shared" si="177"/>
        <v>0</v>
      </c>
      <c r="Y832" s="61" t="str">
        <f t="shared" si="178"/>
        <v/>
      </c>
      <c r="AA832" s="55"/>
      <c r="AB832" s="55"/>
      <c r="AC832" s="55"/>
      <c r="AD832" s="55"/>
      <c r="AE832" s="55"/>
      <c r="AF832" s="55"/>
      <c r="AG832" s="55"/>
      <c r="AH832" s="55"/>
      <c r="AI832" s="55"/>
      <c r="AJ832" s="55"/>
      <c r="AK832" s="55"/>
    </row>
    <row r="833" spans="1:37" ht="21">
      <c r="A833" s="443" t="s">
        <v>2519</v>
      </c>
      <c r="B833" s="408" t="s">
        <v>2516</v>
      </c>
      <c r="C833" s="409" t="s">
        <v>3012</v>
      </c>
      <c r="D833" s="409" t="s">
        <v>3011</v>
      </c>
      <c r="E833" s="375" t="s">
        <v>2517</v>
      </c>
      <c r="F833" s="375" t="s">
        <v>2518</v>
      </c>
      <c r="G833" s="383"/>
      <c r="H833" s="383"/>
      <c r="I833" s="438"/>
      <c r="J833" s="449"/>
      <c r="K833" s="450"/>
      <c r="L833" s="451"/>
      <c r="M833" s="451"/>
      <c r="N833" s="482">
        <v>0</v>
      </c>
      <c r="O833" s="482">
        <v>0</v>
      </c>
      <c r="P833" s="493">
        <v>0</v>
      </c>
      <c r="Q833" s="482">
        <v>0</v>
      </c>
      <c r="R833" s="482"/>
      <c r="S833" s="479"/>
      <c r="T833" s="199">
        <f t="shared" ref="T833:T840" si="179">IF(N833="","",Q833-N833)</f>
        <v>0</v>
      </c>
      <c r="U833" s="61" t="str">
        <f t="shared" ref="U833:U840" si="180">IF(N833=0,"",T833/N833)</f>
        <v/>
      </c>
      <c r="V833" s="199">
        <f t="shared" si="168"/>
        <v>0</v>
      </c>
      <c r="W833" s="61" t="str">
        <f t="shared" ref="W833:W840" si="181">IF(O833=0,"",V833/O833)</f>
        <v/>
      </c>
      <c r="X833" s="199">
        <f t="shared" ref="X833:X840" si="182">IF(P833="","",Q833-P833)</f>
        <v>0</v>
      </c>
      <c r="Y833" s="61" t="str">
        <f t="shared" ref="Y833:Y840" si="183">IF(P833=0,"",X833/P833)</f>
        <v/>
      </c>
      <c r="AA833" s="55"/>
      <c r="AB833" s="55"/>
      <c r="AC833" s="55"/>
      <c r="AD833" s="55"/>
      <c r="AE833" s="55"/>
      <c r="AF833" s="55"/>
      <c r="AG833" s="55"/>
      <c r="AH833" s="55"/>
      <c r="AI833" s="55"/>
      <c r="AJ833" s="55"/>
      <c r="AK833" s="55"/>
    </row>
    <row r="834" spans="1:37">
      <c r="A834" s="440" t="s">
        <v>2520</v>
      </c>
      <c r="B834" s="415" t="s">
        <v>2516</v>
      </c>
      <c r="C834" s="416" t="s">
        <v>3012</v>
      </c>
      <c r="D834" s="416" t="s">
        <v>3009</v>
      </c>
      <c r="E834" s="379" t="s">
        <v>2517</v>
      </c>
      <c r="F834" s="379" t="s">
        <v>2518</v>
      </c>
      <c r="G834" s="376" t="s">
        <v>1108</v>
      </c>
      <c r="H834" s="376" t="s">
        <v>2521</v>
      </c>
      <c r="I834" s="417" t="s">
        <v>2522</v>
      </c>
      <c r="J834" s="377" t="s">
        <v>192</v>
      </c>
      <c r="K834" s="378" t="s">
        <v>2720</v>
      </c>
      <c r="L834" s="2" t="s">
        <v>2568</v>
      </c>
      <c r="M834" s="397"/>
      <c r="N834" s="482">
        <v>35392.559999999998</v>
      </c>
      <c r="O834" s="482">
        <v>5000</v>
      </c>
      <c r="P834" s="493">
        <v>1000</v>
      </c>
      <c r="Q834" s="482">
        <v>5000</v>
      </c>
      <c r="R834" s="482"/>
      <c r="S834" s="479"/>
      <c r="T834" s="199">
        <f t="shared" si="179"/>
        <v>-30392.559999999998</v>
      </c>
      <c r="U834" s="61">
        <f t="shared" si="180"/>
        <v>-0.85872737095027885</v>
      </c>
      <c r="V834" s="199">
        <f t="shared" si="168"/>
        <v>0</v>
      </c>
      <c r="W834" s="61">
        <f t="shared" si="181"/>
        <v>0</v>
      </c>
      <c r="X834" s="199">
        <f t="shared" si="182"/>
        <v>4000</v>
      </c>
      <c r="Y834" s="61">
        <f t="shared" si="183"/>
        <v>4</v>
      </c>
      <c r="AA834" s="55"/>
      <c r="AB834" s="55"/>
      <c r="AC834" s="55"/>
      <c r="AD834" s="55"/>
      <c r="AE834" s="55"/>
      <c r="AF834" s="55"/>
      <c r="AG834" s="55"/>
      <c r="AH834" s="55"/>
      <c r="AI834" s="55"/>
      <c r="AJ834" s="55"/>
      <c r="AK834" s="55"/>
    </row>
    <row r="835" spans="1:37" ht="21">
      <c r="A835" s="402" t="s">
        <v>1769</v>
      </c>
      <c r="B835" s="403" t="s">
        <v>3020</v>
      </c>
      <c r="C835" s="404" t="s">
        <v>3010</v>
      </c>
      <c r="D835" s="404" t="s">
        <v>3011</v>
      </c>
      <c r="E835" s="370" t="s">
        <v>1771</v>
      </c>
      <c r="F835" s="370" t="s">
        <v>1770</v>
      </c>
      <c r="G835" s="371"/>
      <c r="H835" s="371"/>
      <c r="I835" s="405"/>
      <c r="J835" s="372"/>
      <c r="K835" s="373"/>
      <c r="L835" s="406"/>
      <c r="M835" s="397"/>
      <c r="N835" s="483">
        <v>0</v>
      </c>
      <c r="O835" s="483">
        <v>0</v>
      </c>
      <c r="P835" s="494">
        <v>0</v>
      </c>
      <c r="Q835" s="483">
        <v>0</v>
      </c>
      <c r="R835" s="483"/>
      <c r="S835" s="478"/>
      <c r="T835" s="199">
        <f t="shared" si="179"/>
        <v>0</v>
      </c>
      <c r="U835" s="61" t="str">
        <f t="shared" si="180"/>
        <v/>
      </c>
      <c r="V835" s="199">
        <f t="shared" si="168"/>
        <v>0</v>
      </c>
      <c r="W835" s="61" t="str">
        <f t="shared" si="181"/>
        <v/>
      </c>
      <c r="X835" s="199">
        <f t="shared" si="182"/>
        <v>0</v>
      </c>
      <c r="Y835" s="61" t="str">
        <f t="shared" si="183"/>
        <v/>
      </c>
      <c r="AA835" s="55"/>
      <c r="AB835" s="55"/>
      <c r="AC835" s="55"/>
      <c r="AD835" s="55"/>
      <c r="AE835" s="55"/>
      <c r="AF835" s="55"/>
      <c r="AG835" s="55"/>
      <c r="AH835" s="55"/>
      <c r="AI835" s="55"/>
      <c r="AJ835" s="55"/>
      <c r="AK835" s="55"/>
    </row>
    <row r="836" spans="1:37" ht="21">
      <c r="A836" s="443" t="s">
        <v>1772</v>
      </c>
      <c r="B836" s="444" t="s">
        <v>3020</v>
      </c>
      <c r="C836" s="445" t="s">
        <v>3012</v>
      </c>
      <c r="D836" s="445" t="s">
        <v>3011</v>
      </c>
      <c r="E836" s="375" t="s">
        <v>1773</v>
      </c>
      <c r="F836" s="375" t="s">
        <v>5131</v>
      </c>
      <c r="G836" s="376"/>
      <c r="H836" s="376"/>
      <c r="I836" s="417"/>
      <c r="J836" s="377"/>
      <c r="K836" s="378"/>
      <c r="L836" s="397"/>
      <c r="M836" s="397"/>
      <c r="N836" s="482">
        <v>0</v>
      </c>
      <c r="O836" s="482">
        <v>0</v>
      </c>
      <c r="P836" s="493">
        <v>0</v>
      </c>
      <c r="Q836" s="482">
        <v>0</v>
      </c>
      <c r="R836" s="482"/>
      <c r="S836" s="479"/>
      <c r="T836" s="199">
        <f t="shared" si="179"/>
        <v>0</v>
      </c>
      <c r="U836" s="61" t="str">
        <f t="shared" si="180"/>
        <v/>
      </c>
      <c r="V836" s="199">
        <f t="shared" ref="V836:V898" si="184">IF(O836="","",Q836-O836)</f>
        <v>0</v>
      </c>
      <c r="W836" s="61" t="str">
        <f t="shared" si="181"/>
        <v/>
      </c>
      <c r="X836" s="199">
        <f t="shared" si="182"/>
        <v>0</v>
      </c>
      <c r="Y836" s="61" t="str">
        <f t="shared" si="183"/>
        <v/>
      </c>
      <c r="AA836" s="55"/>
      <c r="AB836" s="55"/>
      <c r="AC836" s="55"/>
      <c r="AD836" s="55"/>
      <c r="AE836" s="55"/>
      <c r="AF836" s="55"/>
      <c r="AG836" s="55"/>
      <c r="AH836" s="55"/>
      <c r="AI836" s="55"/>
      <c r="AJ836" s="55"/>
      <c r="AK836" s="55"/>
    </row>
    <row r="837" spans="1:37" ht="21">
      <c r="A837" s="433" t="s">
        <v>4888</v>
      </c>
      <c r="B837" s="415" t="s">
        <v>3020</v>
      </c>
      <c r="C837" s="416" t="s">
        <v>3012</v>
      </c>
      <c r="D837" s="416" t="s">
        <v>2674</v>
      </c>
      <c r="E837" s="379" t="s">
        <v>5008</v>
      </c>
      <c r="F837" s="379" t="s">
        <v>5132</v>
      </c>
      <c r="G837" s="376" t="s">
        <v>4617</v>
      </c>
      <c r="H837" s="376" t="s">
        <v>4791</v>
      </c>
      <c r="I837" s="417" t="s">
        <v>4792</v>
      </c>
      <c r="J837" s="377" t="s">
        <v>2728</v>
      </c>
      <c r="K837" s="374" t="s">
        <v>2729</v>
      </c>
      <c r="L837" s="399" t="s">
        <v>191</v>
      </c>
      <c r="M837" s="397"/>
      <c r="N837" s="482">
        <v>-2054649.0500000003</v>
      </c>
      <c r="O837" s="482">
        <v>0</v>
      </c>
      <c r="P837" s="493">
        <v>0</v>
      </c>
      <c r="Q837" s="482">
        <v>0</v>
      </c>
      <c r="R837" s="482"/>
      <c r="S837" s="479"/>
      <c r="T837" s="199">
        <f t="shared" si="179"/>
        <v>2054649.0500000003</v>
      </c>
      <c r="U837" s="61">
        <f t="shared" si="180"/>
        <v>-1</v>
      </c>
      <c r="V837" s="199">
        <f t="shared" si="184"/>
        <v>0</v>
      </c>
      <c r="W837" s="61" t="str">
        <f t="shared" si="181"/>
        <v/>
      </c>
      <c r="X837" s="199">
        <f t="shared" si="182"/>
        <v>0</v>
      </c>
      <c r="Y837" s="61" t="str">
        <f t="shared" si="183"/>
        <v/>
      </c>
      <c r="AA837" s="55"/>
      <c r="AB837" s="55"/>
      <c r="AC837" s="55"/>
      <c r="AD837" s="55"/>
      <c r="AE837" s="55"/>
      <c r="AF837" s="55"/>
      <c r="AG837" s="55"/>
      <c r="AH837" s="55"/>
      <c r="AI837" s="55"/>
      <c r="AJ837" s="55"/>
      <c r="AK837" s="55"/>
    </row>
    <row r="838" spans="1:37" ht="21">
      <c r="A838" s="433" t="s">
        <v>4889</v>
      </c>
      <c r="B838" s="415" t="s">
        <v>3020</v>
      </c>
      <c r="C838" s="416" t="s">
        <v>3012</v>
      </c>
      <c r="D838" s="416" t="s">
        <v>1295</v>
      </c>
      <c r="E838" s="379" t="s">
        <v>4890</v>
      </c>
      <c r="F838" s="379" t="s">
        <v>5133</v>
      </c>
      <c r="G838" s="376" t="s">
        <v>4619</v>
      </c>
      <c r="H838" s="376" t="s">
        <v>4795</v>
      </c>
      <c r="I838" s="417" t="s">
        <v>4796</v>
      </c>
      <c r="J838" s="377" t="s">
        <v>2728</v>
      </c>
      <c r="K838" s="374" t="s">
        <v>2729</v>
      </c>
      <c r="L838" s="399" t="s">
        <v>191</v>
      </c>
      <c r="M838" s="397"/>
      <c r="N838" s="482">
        <v>0</v>
      </c>
      <c r="O838" s="482">
        <v>0</v>
      </c>
      <c r="P838" s="493">
        <v>0</v>
      </c>
      <c r="Q838" s="482">
        <v>0</v>
      </c>
      <c r="R838" s="482"/>
      <c r="S838" s="479"/>
      <c r="T838" s="199">
        <f t="shared" si="179"/>
        <v>0</v>
      </c>
      <c r="U838" s="61" t="str">
        <f t="shared" si="180"/>
        <v/>
      </c>
      <c r="V838" s="199">
        <f t="shared" si="184"/>
        <v>0</v>
      </c>
      <c r="W838" s="61" t="str">
        <f t="shared" si="181"/>
        <v/>
      </c>
      <c r="X838" s="199">
        <f t="shared" si="182"/>
        <v>0</v>
      </c>
      <c r="Y838" s="61" t="str">
        <f t="shared" si="183"/>
        <v/>
      </c>
      <c r="AA838" s="55"/>
      <c r="AB838" s="55"/>
      <c r="AC838" s="55"/>
      <c r="AD838" s="55"/>
      <c r="AE838" s="55"/>
      <c r="AF838" s="55"/>
      <c r="AG838" s="55"/>
      <c r="AH838" s="55"/>
      <c r="AI838" s="55"/>
      <c r="AJ838" s="55"/>
      <c r="AK838" s="55"/>
    </row>
    <row r="839" spans="1:37" ht="21">
      <c r="A839" s="433" t="s">
        <v>4891</v>
      </c>
      <c r="B839" s="415" t="s">
        <v>3020</v>
      </c>
      <c r="C839" s="416" t="s">
        <v>3012</v>
      </c>
      <c r="D839" s="416" t="s">
        <v>1296</v>
      </c>
      <c r="E839" s="379" t="s">
        <v>4892</v>
      </c>
      <c r="F839" s="379" t="s">
        <v>4893</v>
      </c>
      <c r="G839" s="376" t="s">
        <v>4621</v>
      </c>
      <c r="H839" s="376" t="s">
        <v>4800</v>
      </c>
      <c r="I839" s="417" t="s">
        <v>2322</v>
      </c>
      <c r="J839" s="377" t="s">
        <v>2728</v>
      </c>
      <c r="K839" s="374" t="s">
        <v>2729</v>
      </c>
      <c r="L839" s="399" t="s">
        <v>191</v>
      </c>
      <c r="M839" s="397"/>
      <c r="N839" s="482">
        <v>-12580087.6</v>
      </c>
      <c r="O839" s="482">
        <v>0</v>
      </c>
      <c r="P839" s="493">
        <v>0</v>
      </c>
      <c r="Q839" s="482">
        <v>0</v>
      </c>
      <c r="R839" s="482"/>
      <c r="S839" s="479"/>
      <c r="T839" s="199">
        <f t="shared" si="179"/>
        <v>12580087.6</v>
      </c>
      <c r="U839" s="61">
        <f t="shared" si="180"/>
        <v>-1</v>
      </c>
      <c r="V839" s="199">
        <f t="shared" si="184"/>
        <v>0</v>
      </c>
      <c r="W839" s="61" t="str">
        <f t="shared" si="181"/>
        <v/>
      </c>
      <c r="X839" s="199">
        <f t="shared" si="182"/>
        <v>0</v>
      </c>
      <c r="Y839" s="61" t="str">
        <f t="shared" si="183"/>
        <v/>
      </c>
      <c r="AA839" s="55"/>
      <c r="AB839" s="55"/>
      <c r="AC839" s="55"/>
      <c r="AD839" s="55"/>
      <c r="AE839" s="55"/>
      <c r="AF839" s="55"/>
      <c r="AG839" s="55"/>
      <c r="AH839" s="55"/>
      <c r="AI839" s="55"/>
      <c r="AJ839" s="55"/>
      <c r="AK839" s="55"/>
    </row>
    <row r="840" spans="1:37" ht="21">
      <c r="A840" s="433" t="s">
        <v>4894</v>
      </c>
      <c r="B840" s="415" t="s">
        <v>3020</v>
      </c>
      <c r="C840" s="416" t="s">
        <v>3012</v>
      </c>
      <c r="D840" s="416" t="s">
        <v>2323</v>
      </c>
      <c r="E840" s="379" t="s">
        <v>4895</v>
      </c>
      <c r="F840" s="379" t="s">
        <v>4896</v>
      </c>
      <c r="G840" s="376" t="s">
        <v>4623</v>
      </c>
      <c r="H840" s="376" t="s">
        <v>4804</v>
      </c>
      <c r="I840" s="417" t="s">
        <v>4805</v>
      </c>
      <c r="J840" s="377" t="s">
        <v>2728</v>
      </c>
      <c r="K840" s="374" t="s">
        <v>2729</v>
      </c>
      <c r="L840" s="399" t="s">
        <v>191</v>
      </c>
      <c r="M840" s="397"/>
      <c r="N840" s="482">
        <v>-28236.47</v>
      </c>
      <c r="O840" s="482">
        <v>0</v>
      </c>
      <c r="P840" s="493">
        <v>0</v>
      </c>
      <c r="Q840" s="482">
        <v>0</v>
      </c>
      <c r="R840" s="482"/>
      <c r="S840" s="479"/>
      <c r="T840" s="199">
        <f t="shared" si="179"/>
        <v>28236.47</v>
      </c>
      <c r="U840" s="61">
        <f t="shared" si="180"/>
        <v>-1</v>
      </c>
      <c r="V840" s="199">
        <f t="shared" si="184"/>
        <v>0</v>
      </c>
      <c r="W840" s="61" t="str">
        <f t="shared" si="181"/>
        <v/>
      </c>
      <c r="X840" s="199">
        <f t="shared" si="182"/>
        <v>0</v>
      </c>
      <c r="Y840" s="61" t="str">
        <f t="shared" si="183"/>
        <v/>
      </c>
      <c r="AA840" s="55"/>
      <c r="AB840" s="55"/>
      <c r="AC840" s="55"/>
      <c r="AD840" s="55"/>
      <c r="AE840" s="55"/>
      <c r="AF840" s="55"/>
      <c r="AG840" s="55"/>
      <c r="AH840" s="55"/>
      <c r="AI840" s="55"/>
      <c r="AJ840" s="55"/>
      <c r="AK840" s="55"/>
    </row>
    <row r="841" spans="1:37" ht="21">
      <c r="A841" s="433" t="s">
        <v>4897</v>
      </c>
      <c r="B841" s="415" t="s">
        <v>3020</v>
      </c>
      <c r="C841" s="416" t="s">
        <v>3012</v>
      </c>
      <c r="D841" s="416" t="s">
        <v>2007</v>
      </c>
      <c r="E841" s="379" t="s">
        <v>4898</v>
      </c>
      <c r="F841" s="379" t="s">
        <v>4899</v>
      </c>
      <c r="G841" s="376" t="s">
        <v>4625</v>
      </c>
      <c r="H841" s="376" t="s">
        <v>4809</v>
      </c>
      <c r="I841" s="417" t="s">
        <v>4810</v>
      </c>
      <c r="J841" s="377" t="s">
        <v>2728</v>
      </c>
      <c r="K841" s="374" t="s">
        <v>2729</v>
      </c>
      <c r="L841" s="399" t="s">
        <v>191</v>
      </c>
      <c r="M841" s="397"/>
      <c r="N841" s="482">
        <v>163253.04000000004</v>
      </c>
      <c r="O841" s="482">
        <v>0</v>
      </c>
      <c r="P841" s="493">
        <v>0</v>
      </c>
      <c r="Q841" s="482">
        <v>0</v>
      </c>
      <c r="R841" s="482"/>
      <c r="S841" s="479"/>
      <c r="T841" s="199">
        <f t="shared" si="174"/>
        <v>-163253.04000000004</v>
      </c>
      <c r="U841" s="61">
        <f t="shared" si="175"/>
        <v>-1</v>
      </c>
      <c r="V841" s="199">
        <f t="shared" si="184"/>
        <v>0</v>
      </c>
      <c r="W841" s="61" t="str">
        <f t="shared" si="176"/>
        <v/>
      </c>
      <c r="X841" s="199">
        <f t="shared" si="177"/>
        <v>0</v>
      </c>
      <c r="Y841" s="61" t="str">
        <f t="shared" si="178"/>
        <v/>
      </c>
      <c r="AA841" s="55"/>
      <c r="AB841" s="55"/>
      <c r="AC841" s="55"/>
      <c r="AD841" s="55"/>
      <c r="AE841" s="55"/>
      <c r="AF841" s="55"/>
      <c r="AG841" s="55"/>
      <c r="AH841" s="55"/>
      <c r="AI841" s="55"/>
      <c r="AJ841" s="55"/>
      <c r="AK841" s="55"/>
    </row>
    <row r="842" spans="1:37" ht="21">
      <c r="A842" s="433" t="s">
        <v>4900</v>
      </c>
      <c r="B842" s="415" t="s">
        <v>3020</v>
      </c>
      <c r="C842" s="416" t="s">
        <v>3012</v>
      </c>
      <c r="D842" s="416" t="s">
        <v>2324</v>
      </c>
      <c r="E842" s="379" t="s">
        <v>4901</v>
      </c>
      <c r="F842" s="379" t="s">
        <v>4902</v>
      </c>
      <c r="G842" s="376" t="s">
        <v>4627</v>
      </c>
      <c r="H842" s="376" t="s">
        <v>4814</v>
      </c>
      <c r="I842" s="417" t="s">
        <v>2325</v>
      </c>
      <c r="J842" s="377" t="s">
        <v>2728</v>
      </c>
      <c r="K842" s="374" t="s">
        <v>2729</v>
      </c>
      <c r="L842" s="399" t="s">
        <v>191</v>
      </c>
      <c r="M842" s="397"/>
      <c r="N842" s="482">
        <v>6601.7300000000005</v>
      </c>
      <c r="O842" s="482">
        <v>0</v>
      </c>
      <c r="P842" s="493">
        <v>0</v>
      </c>
      <c r="Q842" s="482">
        <v>0</v>
      </c>
      <c r="R842" s="482"/>
      <c r="S842" s="479"/>
      <c r="T842" s="199">
        <f t="shared" ref="T842:T846" si="185">IF(N842="","",Q842-N842)</f>
        <v>-6601.7300000000005</v>
      </c>
      <c r="U842" s="61">
        <f t="shared" ref="U842:U846" si="186">IF(N842=0,"",T842/N842)</f>
        <v>-1</v>
      </c>
      <c r="V842" s="199">
        <f t="shared" si="184"/>
        <v>0</v>
      </c>
      <c r="W842" s="61" t="str">
        <f t="shared" ref="W842:W846" si="187">IF(O842=0,"",V842/O842)</f>
        <v/>
      </c>
      <c r="X842" s="199">
        <f t="shared" ref="X842:X846" si="188">IF(P842="","",Q842-P842)</f>
        <v>0</v>
      </c>
      <c r="Y842" s="61" t="str">
        <f t="shared" ref="Y842:Y846" si="189">IF(P842=0,"",X842/P842)</f>
        <v/>
      </c>
      <c r="AA842" s="55"/>
      <c r="AB842" s="55"/>
      <c r="AC842" s="55"/>
      <c r="AD842" s="55"/>
      <c r="AE842" s="55"/>
      <c r="AF842" s="55"/>
      <c r="AG842" s="55"/>
      <c r="AH842" s="55"/>
      <c r="AI842" s="55"/>
      <c r="AJ842" s="55"/>
      <c r="AK842" s="55"/>
    </row>
    <row r="843" spans="1:37" ht="21">
      <c r="A843" s="433" t="s">
        <v>4903</v>
      </c>
      <c r="B843" s="415" t="s">
        <v>3020</v>
      </c>
      <c r="C843" s="416" t="s">
        <v>3012</v>
      </c>
      <c r="D843" s="416" t="s">
        <v>2326</v>
      </c>
      <c r="E843" s="379" t="s">
        <v>4904</v>
      </c>
      <c r="F843" s="379" t="s">
        <v>5134</v>
      </c>
      <c r="G843" s="376" t="s">
        <v>4629</v>
      </c>
      <c r="H843" s="376" t="s">
        <v>4817</v>
      </c>
      <c r="I843" s="417" t="s">
        <v>2327</v>
      </c>
      <c r="J843" s="377" t="s">
        <v>2728</v>
      </c>
      <c r="K843" s="374" t="s">
        <v>2729</v>
      </c>
      <c r="L843" s="399" t="s">
        <v>191</v>
      </c>
      <c r="M843" s="397"/>
      <c r="N843" s="482">
        <v>6534.96</v>
      </c>
      <c r="O843" s="482">
        <v>0</v>
      </c>
      <c r="P843" s="493">
        <v>0</v>
      </c>
      <c r="Q843" s="482">
        <v>0</v>
      </c>
      <c r="R843" s="482"/>
      <c r="S843" s="479"/>
      <c r="T843" s="199">
        <f t="shared" si="185"/>
        <v>-6534.96</v>
      </c>
      <c r="U843" s="61">
        <f t="shared" si="186"/>
        <v>-1</v>
      </c>
      <c r="V843" s="199">
        <f t="shared" si="184"/>
        <v>0</v>
      </c>
      <c r="W843" s="61" t="str">
        <f t="shared" si="187"/>
        <v/>
      </c>
      <c r="X843" s="199">
        <f t="shared" si="188"/>
        <v>0</v>
      </c>
      <c r="Y843" s="61" t="str">
        <f t="shared" si="189"/>
        <v/>
      </c>
      <c r="AA843" s="55"/>
      <c r="AB843" s="55"/>
      <c r="AC843" s="55"/>
      <c r="AD843" s="55"/>
      <c r="AE843" s="55"/>
      <c r="AF843" s="55"/>
      <c r="AG843" s="55"/>
      <c r="AH843" s="55"/>
      <c r="AI843" s="55"/>
      <c r="AJ843" s="55"/>
      <c r="AK843" s="55"/>
    </row>
    <row r="844" spans="1:37" ht="21">
      <c r="A844" s="433" t="s">
        <v>4905</v>
      </c>
      <c r="B844" s="415" t="s">
        <v>3020</v>
      </c>
      <c r="C844" s="416" t="s">
        <v>3012</v>
      </c>
      <c r="D844" s="416" t="s">
        <v>2328</v>
      </c>
      <c r="E844" s="379" t="s">
        <v>4906</v>
      </c>
      <c r="F844" s="379" t="s">
        <v>5135</v>
      </c>
      <c r="G844" s="376" t="s">
        <v>4631</v>
      </c>
      <c r="H844" s="376" t="s">
        <v>4820</v>
      </c>
      <c r="I844" s="417" t="s">
        <v>2005</v>
      </c>
      <c r="J844" s="377" t="s">
        <v>2728</v>
      </c>
      <c r="K844" s="374" t="s">
        <v>2729</v>
      </c>
      <c r="L844" s="399" t="s">
        <v>191</v>
      </c>
      <c r="M844" s="397"/>
      <c r="N844" s="482">
        <v>-10425846.34</v>
      </c>
      <c r="O844" s="482">
        <v>0</v>
      </c>
      <c r="P844" s="493">
        <v>0</v>
      </c>
      <c r="Q844" s="482">
        <v>0</v>
      </c>
      <c r="R844" s="482"/>
      <c r="S844" s="479"/>
      <c r="T844" s="199">
        <f t="shared" si="185"/>
        <v>10425846.34</v>
      </c>
      <c r="U844" s="61">
        <f t="shared" si="186"/>
        <v>-1</v>
      </c>
      <c r="V844" s="199">
        <f t="shared" si="184"/>
        <v>0</v>
      </c>
      <c r="W844" s="61" t="str">
        <f t="shared" si="187"/>
        <v/>
      </c>
      <c r="X844" s="199">
        <f t="shared" si="188"/>
        <v>0</v>
      </c>
      <c r="Y844" s="61" t="str">
        <f t="shared" si="189"/>
        <v/>
      </c>
      <c r="AA844" s="55"/>
      <c r="AB844" s="55"/>
      <c r="AC844" s="55"/>
      <c r="AD844" s="55"/>
      <c r="AE844" s="55"/>
      <c r="AF844" s="55"/>
      <c r="AG844" s="55"/>
      <c r="AH844" s="55"/>
      <c r="AI844" s="55"/>
      <c r="AJ844" s="55"/>
      <c r="AK844" s="55"/>
    </row>
    <row r="845" spans="1:37" ht="21">
      <c r="A845" s="407" t="s">
        <v>1774</v>
      </c>
      <c r="B845" s="408" t="s">
        <v>3020</v>
      </c>
      <c r="C845" s="409" t="s">
        <v>3013</v>
      </c>
      <c r="D845" s="409" t="s">
        <v>3011</v>
      </c>
      <c r="E845" s="375" t="s">
        <v>1775</v>
      </c>
      <c r="F845" s="447" t="s">
        <v>5136</v>
      </c>
      <c r="G845" s="376"/>
      <c r="H845" s="376"/>
      <c r="I845" s="417"/>
      <c r="J845" s="377"/>
      <c r="K845" s="378"/>
      <c r="L845" s="397"/>
      <c r="M845" s="397"/>
      <c r="N845" s="482">
        <v>0</v>
      </c>
      <c r="O845" s="482">
        <v>0</v>
      </c>
      <c r="P845" s="493">
        <v>0</v>
      </c>
      <c r="Q845" s="482">
        <v>0</v>
      </c>
      <c r="R845" s="482"/>
      <c r="S845" s="479"/>
      <c r="T845" s="199">
        <f t="shared" si="185"/>
        <v>0</v>
      </c>
      <c r="U845" s="61" t="str">
        <f t="shared" si="186"/>
        <v/>
      </c>
      <c r="V845" s="199">
        <f t="shared" si="184"/>
        <v>0</v>
      </c>
      <c r="W845" s="61" t="str">
        <f t="shared" si="187"/>
        <v/>
      </c>
      <c r="X845" s="199">
        <f t="shared" si="188"/>
        <v>0</v>
      </c>
      <c r="Y845" s="61" t="str">
        <f t="shared" si="189"/>
        <v/>
      </c>
      <c r="AA845" s="55"/>
      <c r="AB845" s="55"/>
      <c r="AC845" s="55"/>
      <c r="AD845" s="55"/>
      <c r="AE845" s="55"/>
      <c r="AF845" s="55"/>
      <c r="AG845" s="55"/>
      <c r="AH845" s="55"/>
      <c r="AI845" s="55"/>
      <c r="AJ845" s="55"/>
      <c r="AK845" s="55"/>
    </row>
    <row r="846" spans="1:37" ht="21">
      <c r="A846" s="433" t="s">
        <v>4907</v>
      </c>
      <c r="B846" s="415" t="s">
        <v>3020</v>
      </c>
      <c r="C846" s="416" t="s">
        <v>3013</v>
      </c>
      <c r="D846" s="416" t="s">
        <v>2674</v>
      </c>
      <c r="E846" s="379" t="s">
        <v>4822</v>
      </c>
      <c r="F846" s="379" t="s">
        <v>5137</v>
      </c>
      <c r="G846" s="376" t="s">
        <v>4634</v>
      </c>
      <c r="H846" s="376" t="s">
        <v>4823</v>
      </c>
      <c r="I846" s="417" t="s">
        <v>2937</v>
      </c>
      <c r="J846" s="377" t="s">
        <v>2730</v>
      </c>
      <c r="K846" s="374" t="s">
        <v>2731</v>
      </c>
      <c r="L846" s="399" t="s">
        <v>191</v>
      </c>
      <c r="M846" s="397"/>
      <c r="N846" s="482">
        <v>-60413.539999999994</v>
      </c>
      <c r="O846" s="482">
        <v>0</v>
      </c>
      <c r="P846" s="493">
        <v>0</v>
      </c>
      <c r="Q846" s="482">
        <v>0</v>
      </c>
      <c r="R846" s="482"/>
      <c r="S846" s="479"/>
      <c r="T846" s="199">
        <f t="shared" si="185"/>
        <v>60413.539999999994</v>
      </c>
      <c r="U846" s="61">
        <f t="shared" si="186"/>
        <v>-1</v>
      </c>
      <c r="V846" s="199">
        <f t="shared" si="184"/>
        <v>0</v>
      </c>
      <c r="W846" s="61" t="str">
        <f t="shared" si="187"/>
        <v/>
      </c>
      <c r="X846" s="199">
        <f t="shared" si="188"/>
        <v>0</v>
      </c>
      <c r="Y846" s="61" t="str">
        <f t="shared" si="189"/>
        <v/>
      </c>
      <c r="AA846" s="55"/>
      <c r="AB846" s="55"/>
      <c r="AC846" s="55"/>
      <c r="AD846" s="55"/>
      <c r="AE846" s="55"/>
      <c r="AF846" s="55"/>
      <c r="AG846" s="55"/>
      <c r="AH846" s="55"/>
      <c r="AI846" s="55"/>
      <c r="AJ846" s="55"/>
      <c r="AK846" s="55"/>
    </row>
    <row r="847" spans="1:37" ht="31.5">
      <c r="A847" s="433" t="s">
        <v>4908</v>
      </c>
      <c r="B847" s="415" t="s">
        <v>3020</v>
      </c>
      <c r="C847" s="416" t="s">
        <v>3013</v>
      </c>
      <c r="D847" s="416" t="s">
        <v>1295</v>
      </c>
      <c r="E847" s="379" t="s">
        <v>5005</v>
      </c>
      <c r="F847" s="379" t="s">
        <v>5138</v>
      </c>
      <c r="G847" s="376" t="s">
        <v>4636</v>
      </c>
      <c r="H847" s="376" t="s">
        <v>4825</v>
      </c>
      <c r="I847" s="417" t="s">
        <v>4826</v>
      </c>
      <c r="J847" s="377" t="s">
        <v>2730</v>
      </c>
      <c r="K847" s="374" t="s">
        <v>2731</v>
      </c>
      <c r="L847" s="399" t="s">
        <v>191</v>
      </c>
      <c r="M847" s="397"/>
      <c r="N847" s="482">
        <v>-568968.92000000004</v>
      </c>
      <c r="O847" s="482">
        <v>0</v>
      </c>
      <c r="P847" s="493">
        <v>0</v>
      </c>
      <c r="Q847" s="482">
        <v>0</v>
      </c>
      <c r="R847" s="482"/>
      <c r="S847" s="479"/>
      <c r="T847" s="199">
        <f t="shared" si="174"/>
        <v>568968.92000000004</v>
      </c>
      <c r="U847" s="61">
        <f t="shared" si="175"/>
        <v>-1</v>
      </c>
      <c r="V847" s="199">
        <f t="shared" si="184"/>
        <v>0</v>
      </c>
      <c r="W847" s="61" t="str">
        <f t="shared" si="176"/>
        <v/>
      </c>
      <c r="X847" s="199">
        <f t="shared" si="177"/>
        <v>0</v>
      </c>
      <c r="Y847" s="61" t="str">
        <f t="shared" si="178"/>
        <v/>
      </c>
      <c r="AA847" s="55"/>
      <c r="AB847" s="55"/>
      <c r="AC847" s="55"/>
      <c r="AD847" s="55"/>
      <c r="AE847" s="55"/>
      <c r="AF847" s="55"/>
      <c r="AG847" s="55"/>
      <c r="AH847" s="55"/>
      <c r="AI847" s="55"/>
      <c r="AJ847" s="55"/>
      <c r="AK847" s="55"/>
    </row>
    <row r="848" spans="1:37" ht="31.5">
      <c r="A848" s="433" t="s">
        <v>4909</v>
      </c>
      <c r="B848" s="415" t="s">
        <v>3020</v>
      </c>
      <c r="C848" s="416" t="s">
        <v>3013</v>
      </c>
      <c r="D848" s="416" t="s">
        <v>1296</v>
      </c>
      <c r="E848" s="379" t="s">
        <v>5006</v>
      </c>
      <c r="F848" s="379" t="s">
        <v>5799</v>
      </c>
      <c r="G848" s="376" t="s">
        <v>4638</v>
      </c>
      <c r="H848" s="376" t="s">
        <v>4828</v>
      </c>
      <c r="I848" s="417" t="s">
        <v>2393</v>
      </c>
      <c r="J848" s="377" t="s">
        <v>2730</v>
      </c>
      <c r="K848" s="374" t="s">
        <v>2731</v>
      </c>
      <c r="L848" s="399" t="s">
        <v>191</v>
      </c>
      <c r="M848" s="397"/>
      <c r="N848" s="482">
        <v>-182540.7</v>
      </c>
      <c r="O848" s="482">
        <v>0</v>
      </c>
      <c r="P848" s="493">
        <v>0</v>
      </c>
      <c r="Q848" s="482">
        <v>0</v>
      </c>
      <c r="R848" s="482"/>
      <c r="S848" s="479"/>
      <c r="T848" s="199">
        <f t="shared" si="174"/>
        <v>182540.7</v>
      </c>
      <c r="U848" s="61">
        <f t="shared" si="175"/>
        <v>-1</v>
      </c>
      <c r="V848" s="199">
        <f t="shared" si="184"/>
        <v>0</v>
      </c>
      <c r="W848" s="61" t="str">
        <f t="shared" si="176"/>
        <v/>
      </c>
      <c r="X848" s="199">
        <f t="shared" si="177"/>
        <v>0</v>
      </c>
      <c r="Y848" s="61" t="str">
        <f t="shared" si="178"/>
        <v/>
      </c>
      <c r="AA848" s="55"/>
      <c r="AB848" s="55"/>
      <c r="AC848" s="55"/>
      <c r="AD848" s="55"/>
      <c r="AE848" s="55"/>
      <c r="AF848" s="55"/>
      <c r="AG848" s="55"/>
      <c r="AH848" s="55"/>
      <c r="AI848" s="55"/>
      <c r="AJ848" s="55"/>
      <c r="AK848" s="55"/>
    </row>
    <row r="849" spans="1:37" s="67" customFormat="1" ht="31.5">
      <c r="A849" s="433" t="s">
        <v>4910</v>
      </c>
      <c r="B849" s="415" t="s">
        <v>3020</v>
      </c>
      <c r="C849" s="416" t="s">
        <v>3013</v>
      </c>
      <c r="D849" s="416" t="s">
        <v>2323</v>
      </c>
      <c r="E849" s="379" t="s">
        <v>4830</v>
      </c>
      <c r="F849" s="379" t="s">
        <v>5139</v>
      </c>
      <c r="G849" s="376" t="s">
        <v>4640</v>
      </c>
      <c r="H849" s="376" t="s">
        <v>4831</v>
      </c>
      <c r="I849" s="417" t="s">
        <v>2404</v>
      </c>
      <c r="J849" s="377" t="s">
        <v>2730</v>
      </c>
      <c r="K849" s="374" t="s">
        <v>2731</v>
      </c>
      <c r="L849" s="399" t="s">
        <v>191</v>
      </c>
      <c r="M849" s="397"/>
      <c r="N849" s="482">
        <v>82884.310000000027</v>
      </c>
      <c r="O849" s="482">
        <v>0</v>
      </c>
      <c r="P849" s="493">
        <v>0</v>
      </c>
      <c r="Q849" s="482">
        <v>0</v>
      </c>
      <c r="R849" s="482"/>
      <c r="S849" s="479"/>
      <c r="T849" s="200">
        <f t="shared" si="174"/>
        <v>-82884.310000000027</v>
      </c>
      <c r="U849" s="198">
        <f t="shared" si="175"/>
        <v>-1</v>
      </c>
      <c r="V849" s="200">
        <f t="shared" si="184"/>
        <v>0</v>
      </c>
      <c r="W849" s="198" t="str">
        <f t="shared" si="176"/>
        <v/>
      </c>
      <c r="X849" s="200">
        <f t="shared" si="177"/>
        <v>0</v>
      </c>
      <c r="Y849" s="198" t="str">
        <f t="shared" si="178"/>
        <v/>
      </c>
      <c r="Z849" s="360"/>
      <c r="AA849" s="55"/>
      <c r="AB849" s="55"/>
      <c r="AC849" s="55"/>
      <c r="AD849" s="55"/>
      <c r="AE849" s="55"/>
      <c r="AF849" s="55"/>
      <c r="AG849" s="55"/>
      <c r="AH849" s="55"/>
      <c r="AI849" s="55"/>
      <c r="AJ849" s="55"/>
      <c r="AK849" s="55"/>
    </row>
    <row r="850" spans="1:37" ht="21">
      <c r="A850" s="433" t="s">
        <v>4911</v>
      </c>
      <c r="B850" s="415" t="s">
        <v>3020</v>
      </c>
      <c r="C850" s="416" t="s">
        <v>3013</v>
      </c>
      <c r="D850" s="416" t="s">
        <v>2007</v>
      </c>
      <c r="E850" s="379" t="s">
        <v>4833</v>
      </c>
      <c r="F850" s="379" t="s">
        <v>5140</v>
      </c>
      <c r="G850" s="376" t="s">
        <v>4642</v>
      </c>
      <c r="H850" s="376" t="s">
        <v>4834</v>
      </c>
      <c r="I850" s="417" t="s">
        <v>2415</v>
      </c>
      <c r="J850" s="377" t="s">
        <v>2730</v>
      </c>
      <c r="K850" s="374" t="s">
        <v>2731</v>
      </c>
      <c r="L850" s="399" t="s">
        <v>191</v>
      </c>
      <c r="M850" s="397"/>
      <c r="N850" s="482">
        <v>2574.1200000000003</v>
      </c>
      <c r="O850" s="482">
        <v>0</v>
      </c>
      <c r="P850" s="493">
        <v>0</v>
      </c>
      <c r="Q850" s="482">
        <v>0</v>
      </c>
      <c r="R850" s="482"/>
      <c r="S850" s="479"/>
      <c r="T850" s="199">
        <f t="shared" si="174"/>
        <v>-2574.1200000000003</v>
      </c>
      <c r="U850" s="61">
        <f t="shared" si="175"/>
        <v>-1</v>
      </c>
      <c r="V850" s="199">
        <f t="shared" si="184"/>
        <v>0</v>
      </c>
      <c r="W850" s="61" t="str">
        <f t="shared" si="176"/>
        <v/>
      </c>
      <c r="X850" s="199">
        <f t="shared" si="177"/>
        <v>0</v>
      </c>
      <c r="Y850" s="61" t="str">
        <f t="shared" si="178"/>
        <v/>
      </c>
      <c r="AA850" s="55"/>
      <c r="AB850" s="55"/>
      <c r="AC850" s="55"/>
      <c r="AD850" s="55"/>
      <c r="AE850" s="55"/>
      <c r="AF850" s="55"/>
      <c r="AG850" s="55"/>
      <c r="AH850" s="55"/>
      <c r="AI850" s="55"/>
      <c r="AJ850" s="55"/>
      <c r="AK850" s="55"/>
    </row>
    <row r="851" spans="1:37" ht="31.5">
      <c r="A851" s="433" t="s">
        <v>4912</v>
      </c>
      <c r="B851" s="415" t="s">
        <v>3020</v>
      </c>
      <c r="C851" s="416" t="s">
        <v>3013</v>
      </c>
      <c r="D851" s="416" t="s">
        <v>2324</v>
      </c>
      <c r="E851" s="379" t="s">
        <v>5007</v>
      </c>
      <c r="F851" s="379" t="s">
        <v>5141</v>
      </c>
      <c r="G851" s="376" t="s">
        <v>4644</v>
      </c>
      <c r="H851" s="376" t="s">
        <v>4836</v>
      </c>
      <c r="I851" s="417" t="s">
        <v>2997</v>
      </c>
      <c r="J851" s="377" t="s">
        <v>2730</v>
      </c>
      <c r="K851" s="374" t="s">
        <v>2731</v>
      </c>
      <c r="L851" s="399" t="s">
        <v>191</v>
      </c>
      <c r="M851" s="397"/>
      <c r="N851" s="482">
        <v>-25935.54</v>
      </c>
      <c r="O851" s="482">
        <v>0</v>
      </c>
      <c r="P851" s="493">
        <v>0</v>
      </c>
      <c r="Q851" s="482">
        <v>0</v>
      </c>
      <c r="R851" s="482"/>
      <c r="S851" s="479"/>
      <c r="T851" s="199">
        <f t="shared" si="174"/>
        <v>25935.54</v>
      </c>
      <c r="U851" s="61">
        <f t="shared" si="175"/>
        <v>-1</v>
      </c>
      <c r="V851" s="199">
        <f t="shared" si="184"/>
        <v>0</v>
      </c>
      <c r="W851" s="61" t="str">
        <f t="shared" si="176"/>
        <v/>
      </c>
      <c r="X851" s="199">
        <f t="shared" si="177"/>
        <v>0</v>
      </c>
      <c r="Y851" s="61" t="str">
        <f t="shared" si="178"/>
        <v/>
      </c>
      <c r="AA851" s="55"/>
      <c r="AB851" s="55"/>
      <c r="AC851" s="55"/>
      <c r="AD851" s="55"/>
      <c r="AE851" s="55"/>
      <c r="AF851" s="55"/>
      <c r="AG851" s="55"/>
      <c r="AH851" s="55"/>
      <c r="AI851" s="55"/>
      <c r="AJ851" s="55"/>
      <c r="AK851" s="55"/>
    </row>
    <row r="852" spans="1:37">
      <c r="A852" s="398" t="s">
        <v>429</v>
      </c>
      <c r="B852" s="415"/>
      <c r="C852" s="416"/>
      <c r="D852" s="416"/>
      <c r="E852" s="379"/>
      <c r="F852" s="379"/>
      <c r="G852" s="376"/>
      <c r="H852" s="376"/>
      <c r="I852" s="417"/>
      <c r="J852" s="377"/>
      <c r="K852" s="378"/>
      <c r="L852" s="397"/>
      <c r="M852" s="397"/>
      <c r="N852" s="482">
        <v>0</v>
      </c>
      <c r="O852" s="482">
        <v>0</v>
      </c>
      <c r="P852" s="493">
        <v>0</v>
      </c>
      <c r="Q852" s="482">
        <v>0</v>
      </c>
      <c r="R852" s="482"/>
      <c r="S852" s="479"/>
      <c r="T852" s="199">
        <f t="shared" si="174"/>
        <v>0</v>
      </c>
      <c r="U852" s="61" t="str">
        <f t="shared" si="175"/>
        <v/>
      </c>
      <c r="V852" s="199">
        <f t="shared" si="184"/>
        <v>0</v>
      </c>
      <c r="W852" s="61" t="str">
        <f t="shared" si="176"/>
        <v/>
      </c>
      <c r="X852" s="199">
        <f t="shared" si="177"/>
        <v>0</v>
      </c>
      <c r="Y852" s="61" t="str">
        <f t="shared" si="178"/>
        <v/>
      </c>
      <c r="AA852" s="55"/>
      <c r="AB852" s="55"/>
      <c r="AC852" s="55"/>
      <c r="AD852" s="55"/>
      <c r="AE852" s="55"/>
      <c r="AF852" s="55"/>
      <c r="AG852" s="55"/>
      <c r="AH852" s="55"/>
      <c r="AI852" s="55"/>
      <c r="AJ852" s="55"/>
      <c r="AK852" s="55"/>
    </row>
    <row r="853" spans="1:37" ht="15">
      <c r="A853" s="452" t="s">
        <v>429</v>
      </c>
      <c r="B853" s="453"/>
      <c r="C853" s="454"/>
      <c r="D853" s="454"/>
      <c r="E853" s="364" t="s">
        <v>5175</v>
      </c>
      <c r="F853" s="364" t="s">
        <v>5176</v>
      </c>
      <c r="G853" s="366"/>
      <c r="H853" s="366"/>
      <c r="I853" s="418"/>
      <c r="J853" s="368"/>
      <c r="K853" s="369"/>
      <c r="L853" s="455"/>
      <c r="M853" s="456"/>
      <c r="N853" s="484">
        <v>0</v>
      </c>
      <c r="O853" s="484">
        <v>0</v>
      </c>
      <c r="P853" s="495">
        <v>0</v>
      </c>
      <c r="Q853" s="484">
        <v>0</v>
      </c>
      <c r="R853" s="484"/>
      <c r="S853" s="477"/>
      <c r="T853" s="199">
        <f t="shared" ref="T853:T855" si="190">IF(N853="","",Q853-N853)</f>
        <v>0</v>
      </c>
      <c r="U853" s="61" t="str">
        <f t="shared" ref="U853:U855" si="191">IF(N853=0,"",T853/N853)</f>
        <v/>
      </c>
      <c r="V853" s="199">
        <f t="shared" si="184"/>
        <v>0</v>
      </c>
      <c r="W853" s="61" t="str">
        <f t="shared" ref="W853:W855" si="192">IF(O853=0,"",V853/O853)</f>
        <v/>
      </c>
      <c r="X853" s="199">
        <f t="shared" ref="X853:X855" si="193">IF(P853="","",Q853-P853)</f>
        <v>0</v>
      </c>
      <c r="Y853" s="61" t="str">
        <f t="shared" ref="Y853:Y855" si="194">IF(P853=0,"",X853/P853)</f>
        <v/>
      </c>
      <c r="AA853" s="55"/>
      <c r="AB853" s="55"/>
      <c r="AC853" s="55"/>
      <c r="AD853" s="55"/>
      <c r="AE853" s="55"/>
      <c r="AF853" s="55"/>
      <c r="AG853" s="55"/>
      <c r="AH853" s="55"/>
      <c r="AI853" s="55"/>
      <c r="AJ853" s="55"/>
      <c r="AK853" s="55"/>
    </row>
    <row r="854" spans="1:37" ht="21">
      <c r="A854" s="402" t="s">
        <v>430</v>
      </c>
      <c r="B854" s="403" t="s">
        <v>2483</v>
      </c>
      <c r="C854" s="404" t="s">
        <v>3010</v>
      </c>
      <c r="D854" s="404" t="s">
        <v>3011</v>
      </c>
      <c r="E854" s="370" t="s">
        <v>432</v>
      </c>
      <c r="F854" s="370" t="s">
        <v>431</v>
      </c>
      <c r="G854" s="371"/>
      <c r="H854" s="371"/>
      <c r="I854" s="405"/>
      <c r="J854" s="372"/>
      <c r="K854" s="373"/>
      <c r="L854" s="406"/>
      <c r="M854" s="397"/>
      <c r="N854" s="483">
        <v>0</v>
      </c>
      <c r="O854" s="483">
        <v>0</v>
      </c>
      <c r="P854" s="494">
        <v>0</v>
      </c>
      <c r="Q854" s="483">
        <v>0</v>
      </c>
      <c r="R854" s="483"/>
      <c r="S854" s="478"/>
      <c r="T854" s="199">
        <f t="shared" si="190"/>
        <v>0</v>
      </c>
      <c r="U854" s="61" t="str">
        <f t="shared" si="191"/>
        <v/>
      </c>
      <c r="V854" s="199">
        <f t="shared" si="184"/>
        <v>0</v>
      </c>
      <c r="W854" s="61" t="str">
        <f t="shared" si="192"/>
        <v/>
      </c>
      <c r="X854" s="199">
        <f t="shared" si="193"/>
        <v>0</v>
      </c>
      <c r="Y854" s="61" t="str">
        <f t="shared" si="194"/>
        <v/>
      </c>
      <c r="AA854" s="55"/>
      <c r="AB854" s="55"/>
      <c r="AC854" s="55"/>
      <c r="AD854" s="55"/>
      <c r="AE854" s="55"/>
      <c r="AF854" s="55"/>
      <c r="AG854" s="55"/>
      <c r="AH854" s="55"/>
      <c r="AI854" s="55"/>
      <c r="AJ854" s="55"/>
      <c r="AK854" s="55"/>
    </row>
    <row r="855" spans="1:37" ht="21">
      <c r="A855" s="407" t="s">
        <v>433</v>
      </c>
      <c r="B855" s="408" t="s">
        <v>2483</v>
      </c>
      <c r="C855" s="409" t="s">
        <v>3012</v>
      </c>
      <c r="D855" s="409" t="s">
        <v>3011</v>
      </c>
      <c r="E855" s="375" t="s">
        <v>435</v>
      </c>
      <c r="F855" s="375" t="s">
        <v>434</v>
      </c>
      <c r="G855" s="376"/>
      <c r="H855" s="376"/>
      <c r="I855" s="417"/>
      <c r="J855" s="377"/>
      <c r="K855" s="378"/>
      <c r="L855" s="397"/>
      <c r="M855" s="397"/>
      <c r="N855" s="482">
        <v>0</v>
      </c>
      <c r="O855" s="482">
        <v>0</v>
      </c>
      <c r="P855" s="493">
        <v>0</v>
      </c>
      <c r="Q855" s="482">
        <v>0</v>
      </c>
      <c r="R855" s="482"/>
      <c r="S855" s="479"/>
      <c r="T855" s="199">
        <f t="shared" si="190"/>
        <v>0</v>
      </c>
      <c r="U855" s="61" t="str">
        <f t="shared" si="191"/>
        <v/>
      </c>
      <c r="V855" s="199">
        <f t="shared" si="184"/>
        <v>0</v>
      </c>
      <c r="W855" s="61" t="str">
        <f t="shared" si="192"/>
        <v/>
      </c>
      <c r="X855" s="199">
        <f t="shared" si="193"/>
        <v>0</v>
      </c>
      <c r="Y855" s="61" t="str">
        <f t="shared" si="194"/>
        <v/>
      </c>
      <c r="AA855" s="55"/>
      <c r="AB855" s="55"/>
      <c r="AC855" s="55"/>
      <c r="AD855" s="55"/>
      <c r="AE855" s="55"/>
      <c r="AF855" s="55"/>
      <c r="AG855" s="55"/>
      <c r="AH855" s="55"/>
      <c r="AI855" s="55"/>
      <c r="AJ855" s="55"/>
      <c r="AK855" s="55"/>
    </row>
    <row r="856" spans="1:37" ht="31.5">
      <c r="A856" s="398" t="s">
        <v>436</v>
      </c>
      <c r="B856" s="415" t="s">
        <v>2483</v>
      </c>
      <c r="C856" s="416" t="s">
        <v>3012</v>
      </c>
      <c r="D856" s="416" t="s">
        <v>3009</v>
      </c>
      <c r="E856" s="379" t="s">
        <v>435</v>
      </c>
      <c r="F856" s="379" t="s">
        <v>434</v>
      </c>
      <c r="G856" s="376" t="s">
        <v>4444</v>
      </c>
      <c r="H856" s="357" t="s">
        <v>4913</v>
      </c>
      <c r="I856" s="418" t="s">
        <v>4914</v>
      </c>
      <c r="J856" s="377" t="s">
        <v>438</v>
      </c>
      <c r="K856" s="378" t="s">
        <v>2682</v>
      </c>
      <c r="L856" s="401" t="s">
        <v>437</v>
      </c>
      <c r="M856" s="397"/>
      <c r="N856" s="482">
        <v>1191635180.3500001</v>
      </c>
      <c r="O856" s="482">
        <v>1254729079.4000001</v>
      </c>
      <c r="P856" s="493">
        <v>1280318793</v>
      </c>
      <c r="Q856" s="482">
        <v>1287403793</v>
      </c>
      <c r="R856" s="482"/>
      <c r="S856" s="479"/>
      <c r="T856" s="199">
        <f t="shared" si="174"/>
        <v>95768612.649999857</v>
      </c>
      <c r="U856" s="61">
        <f t="shared" si="175"/>
        <v>8.0367392830640719E-2</v>
      </c>
      <c r="V856" s="199">
        <f t="shared" si="184"/>
        <v>32674713.599999905</v>
      </c>
      <c r="W856" s="61">
        <f t="shared" si="176"/>
        <v>2.6041249968977088E-2</v>
      </c>
      <c r="X856" s="199">
        <f t="shared" si="177"/>
        <v>7085000</v>
      </c>
      <c r="Y856" s="61">
        <f t="shared" si="178"/>
        <v>5.5337780236738273E-3</v>
      </c>
      <c r="AA856" s="55"/>
      <c r="AB856" s="55"/>
      <c r="AC856" s="55"/>
      <c r="AD856" s="55"/>
      <c r="AE856" s="55"/>
      <c r="AF856" s="55"/>
      <c r="AG856" s="55"/>
      <c r="AH856" s="55"/>
      <c r="AI856" s="55"/>
      <c r="AJ856" s="55"/>
      <c r="AK856" s="55"/>
    </row>
    <row r="857" spans="1:37" ht="31.5">
      <c r="A857" s="433" t="s">
        <v>4915</v>
      </c>
      <c r="B857" s="415" t="s">
        <v>2483</v>
      </c>
      <c r="C857" s="416" t="s">
        <v>3012</v>
      </c>
      <c r="D857" s="416" t="s">
        <v>1295</v>
      </c>
      <c r="E857" s="379" t="s">
        <v>4916</v>
      </c>
      <c r="F857" s="379" t="s">
        <v>5013</v>
      </c>
      <c r="G857" s="376" t="s">
        <v>4446</v>
      </c>
      <c r="H857" s="376" t="s">
        <v>4917</v>
      </c>
      <c r="I857" s="417" t="s">
        <v>4918</v>
      </c>
      <c r="J857" s="377" t="s">
        <v>438</v>
      </c>
      <c r="K857" s="374" t="s">
        <v>2682</v>
      </c>
      <c r="L857" s="399" t="s">
        <v>437</v>
      </c>
      <c r="M857" s="397"/>
      <c r="N857" s="482">
        <v>7614977.6799999997</v>
      </c>
      <c r="O857" s="482">
        <v>9580000</v>
      </c>
      <c r="P857" s="493">
        <v>9691115</v>
      </c>
      <c r="Q857" s="482">
        <v>8596000</v>
      </c>
      <c r="R857" s="482"/>
      <c r="S857" s="479"/>
      <c r="T857" s="199">
        <f t="shared" si="174"/>
        <v>981022.3200000003</v>
      </c>
      <c r="U857" s="61">
        <f t="shared" si="175"/>
        <v>0.12882799677490325</v>
      </c>
      <c r="V857" s="199">
        <f t="shared" si="184"/>
        <v>-984000</v>
      </c>
      <c r="W857" s="61">
        <f t="shared" si="176"/>
        <v>-0.10271398747390396</v>
      </c>
      <c r="X857" s="199">
        <f t="shared" si="177"/>
        <v>-1095115</v>
      </c>
      <c r="Y857" s="61">
        <f t="shared" si="178"/>
        <v>-0.11300196107465446</v>
      </c>
      <c r="AA857" s="55"/>
      <c r="AB857" s="55"/>
      <c r="AC857" s="55"/>
      <c r="AD857" s="55"/>
      <c r="AE857" s="55"/>
      <c r="AF857" s="55"/>
      <c r="AG857" s="55"/>
      <c r="AH857" s="55"/>
      <c r="AI857" s="55"/>
      <c r="AJ857" s="55"/>
      <c r="AK857" s="55"/>
    </row>
    <row r="858" spans="1:37" ht="42">
      <c r="A858" s="433" t="s">
        <v>5800</v>
      </c>
      <c r="B858" s="425" t="s">
        <v>2483</v>
      </c>
      <c r="C858" s="426" t="s">
        <v>3012</v>
      </c>
      <c r="D858" s="426" t="s">
        <v>1296</v>
      </c>
      <c r="E858" s="427" t="s">
        <v>5801</v>
      </c>
      <c r="F858" s="427" t="s">
        <v>5802</v>
      </c>
      <c r="G858" s="428" t="s">
        <v>4446</v>
      </c>
      <c r="H858" s="428" t="s">
        <v>4917</v>
      </c>
      <c r="I858" s="429" t="s">
        <v>4918</v>
      </c>
      <c r="J858" s="430" t="s">
        <v>438</v>
      </c>
      <c r="K858" s="378" t="s">
        <v>2682</v>
      </c>
      <c r="L858" s="401" t="s">
        <v>437</v>
      </c>
      <c r="M858" s="397"/>
      <c r="N858" s="482">
        <v>32747946</v>
      </c>
      <c r="O858" s="482">
        <v>0</v>
      </c>
      <c r="P858" s="493">
        <v>19404024</v>
      </c>
      <c r="Q858" s="482">
        <v>0</v>
      </c>
      <c r="R858" s="482"/>
      <c r="S858" s="479"/>
      <c r="T858" s="199">
        <f t="shared" si="174"/>
        <v>-32747946</v>
      </c>
      <c r="U858" s="61">
        <f t="shared" si="175"/>
        <v>-1</v>
      </c>
      <c r="V858" s="199">
        <f t="shared" si="184"/>
        <v>0</v>
      </c>
      <c r="W858" s="61" t="str">
        <f t="shared" si="176"/>
        <v/>
      </c>
      <c r="X858" s="199">
        <f t="shared" si="177"/>
        <v>-19404024</v>
      </c>
      <c r="Y858" s="61">
        <f t="shared" si="178"/>
        <v>-1</v>
      </c>
      <c r="AA858" s="55"/>
      <c r="AB858" s="55"/>
      <c r="AC858" s="55"/>
      <c r="AD858" s="55"/>
      <c r="AE858" s="55"/>
      <c r="AF858" s="55"/>
      <c r="AG858" s="55"/>
      <c r="AH858" s="55"/>
      <c r="AI858" s="55"/>
      <c r="AJ858" s="55"/>
      <c r="AK858" s="55"/>
    </row>
    <row r="859" spans="1:37" ht="31.5">
      <c r="A859" s="433" t="s">
        <v>4919</v>
      </c>
      <c r="B859" s="415" t="s">
        <v>2483</v>
      </c>
      <c r="C859" s="416" t="s">
        <v>3012</v>
      </c>
      <c r="D859" s="416" t="s">
        <v>2323</v>
      </c>
      <c r="E859" s="379" t="s">
        <v>4920</v>
      </c>
      <c r="F859" s="379" t="s">
        <v>5014</v>
      </c>
      <c r="G859" s="376" t="s">
        <v>4450</v>
      </c>
      <c r="H859" s="376" t="s">
        <v>4921</v>
      </c>
      <c r="I859" s="417" t="s">
        <v>4922</v>
      </c>
      <c r="J859" s="377" t="s">
        <v>438</v>
      </c>
      <c r="K859" s="374" t="s">
        <v>2682</v>
      </c>
      <c r="L859" s="399" t="s">
        <v>437</v>
      </c>
      <c r="M859" s="397"/>
      <c r="N859" s="482">
        <v>0</v>
      </c>
      <c r="O859" s="482">
        <v>0</v>
      </c>
      <c r="P859" s="493">
        <v>0</v>
      </c>
      <c r="Q859" s="482">
        <v>0</v>
      </c>
      <c r="R859" s="482"/>
      <c r="S859" s="479"/>
      <c r="T859" s="199">
        <f t="shared" si="174"/>
        <v>0</v>
      </c>
      <c r="U859" s="61" t="str">
        <f t="shared" si="175"/>
        <v/>
      </c>
      <c r="V859" s="199">
        <f t="shared" si="184"/>
        <v>0</v>
      </c>
      <c r="W859" s="61" t="str">
        <f t="shared" si="176"/>
        <v/>
      </c>
      <c r="X859" s="199">
        <f t="shared" si="177"/>
        <v>0</v>
      </c>
      <c r="Y859" s="61" t="str">
        <f t="shared" si="178"/>
        <v/>
      </c>
      <c r="AA859" s="55"/>
      <c r="AB859" s="55"/>
      <c r="AC859" s="55"/>
      <c r="AD859" s="55"/>
      <c r="AE859" s="55"/>
      <c r="AF859" s="55"/>
      <c r="AG859" s="55"/>
      <c r="AH859" s="55"/>
      <c r="AI859" s="55"/>
      <c r="AJ859" s="55"/>
      <c r="AK859" s="55"/>
    </row>
    <row r="860" spans="1:37" ht="31.5">
      <c r="A860" s="433" t="s">
        <v>4923</v>
      </c>
      <c r="B860" s="415" t="s">
        <v>2483</v>
      </c>
      <c r="C860" s="416" t="s">
        <v>3012</v>
      </c>
      <c r="D860" s="416" t="s">
        <v>2324</v>
      </c>
      <c r="E860" s="379" t="s">
        <v>4924</v>
      </c>
      <c r="F860" s="379" t="s">
        <v>5015</v>
      </c>
      <c r="G860" s="376" t="s">
        <v>4452</v>
      </c>
      <c r="H860" s="376" t="s">
        <v>4925</v>
      </c>
      <c r="I860" s="417" t="s">
        <v>4926</v>
      </c>
      <c r="J860" s="377" t="s">
        <v>438</v>
      </c>
      <c r="K860" s="374" t="s">
        <v>2682</v>
      </c>
      <c r="L860" s="399" t="s">
        <v>437</v>
      </c>
      <c r="M860" s="397"/>
      <c r="N860" s="482">
        <v>0</v>
      </c>
      <c r="O860" s="482">
        <v>0</v>
      </c>
      <c r="P860" s="493">
        <v>0</v>
      </c>
      <c r="Q860" s="482">
        <v>0</v>
      </c>
      <c r="R860" s="482"/>
      <c r="S860" s="479"/>
      <c r="T860" s="199">
        <f t="shared" si="174"/>
        <v>0</v>
      </c>
      <c r="U860" s="61" t="str">
        <f t="shared" si="175"/>
        <v/>
      </c>
      <c r="V860" s="199">
        <f t="shared" si="184"/>
        <v>0</v>
      </c>
      <c r="W860" s="61" t="str">
        <f t="shared" si="176"/>
        <v/>
      </c>
      <c r="X860" s="199">
        <f t="shared" si="177"/>
        <v>0</v>
      </c>
      <c r="Y860" s="61" t="str">
        <f t="shared" si="178"/>
        <v/>
      </c>
      <c r="AA860" s="55"/>
      <c r="AB860" s="55"/>
      <c r="AC860" s="55"/>
      <c r="AD860" s="55"/>
      <c r="AE860" s="55"/>
      <c r="AF860" s="55"/>
      <c r="AG860" s="55"/>
      <c r="AH860" s="55"/>
      <c r="AI860" s="55"/>
      <c r="AJ860" s="55"/>
      <c r="AK860" s="55"/>
    </row>
    <row r="861" spans="1:37" ht="42">
      <c r="A861" s="398" t="s">
        <v>2523</v>
      </c>
      <c r="B861" s="415" t="s">
        <v>2483</v>
      </c>
      <c r="C861" s="416" t="s">
        <v>3012</v>
      </c>
      <c r="D861" s="416" t="s">
        <v>3019</v>
      </c>
      <c r="E861" s="379" t="s">
        <v>5345</v>
      </c>
      <c r="F861" s="379" t="s">
        <v>5142</v>
      </c>
      <c r="G861" s="376" t="s">
        <v>292</v>
      </c>
      <c r="H861" s="376" t="s">
        <v>2850</v>
      </c>
      <c r="I861" s="417" t="s">
        <v>2851</v>
      </c>
      <c r="J861" s="377" t="s">
        <v>2687</v>
      </c>
      <c r="K861" s="378" t="s">
        <v>2689</v>
      </c>
      <c r="L861" s="401" t="s">
        <v>437</v>
      </c>
      <c r="M861" s="397"/>
      <c r="N861" s="482">
        <v>0</v>
      </c>
      <c r="O861" s="482">
        <v>0</v>
      </c>
      <c r="P861" s="493">
        <v>0</v>
      </c>
      <c r="Q861" s="482">
        <v>0</v>
      </c>
      <c r="R861" s="482"/>
      <c r="S861" s="479"/>
      <c r="T861" s="199">
        <f t="shared" si="174"/>
        <v>0</v>
      </c>
      <c r="U861" s="61" t="str">
        <f t="shared" si="175"/>
        <v/>
      </c>
      <c r="V861" s="199">
        <f t="shared" si="184"/>
        <v>0</v>
      </c>
      <c r="W861" s="61" t="str">
        <f t="shared" si="176"/>
        <v/>
      </c>
      <c r="X861" s="199">
        <f t="shared" si="177"/>
        <v>0</v>
      </c>
      <c r="Y861" s="61" t="str">
        <f t="shared" si="178"/>
        <v/>
      </c>
      <c r="AA861" s="55"/>
      <c r="AB861" s="55"/>
      <c r="AC861" s="55"/>
      <c r="AD861" s="55"/>
      <c r="AE861" s="55"/>
      <c r="AF861" s="55"/>
      <c r="AG861" s="55"/>
      <c r="AH861" s="55"/>
      <c r="AI861" s="55"/>
      <c r="AJ861" s="55"/>
      <c r="AK861" s="55"/>
    </row>
    <row r="862" spans="1:37" ht="21">
      <c r="A862" s="407" t="s">
        <v>439</v>
      </c>
      <c r="B862" s="408" t="s">
        <v>2483</v>
      </c>
      <c r="C862" s="409" t="s">
        <v>3013</v>
      </c>
      <c r="D862" s="409" t="s">
        <v>3011</v>
      </c>
      <c r="E862" s="375" t="s">
        <v>441</v>
      </c>
      <c r="F862" s="375" t="s">
        <v>440</v>
      </c>
      <c r="G862" s="376"/>
      <c r="H862" s="376"/>
      <c r="I862" s="417"/>
      <c r="J862" s="377"/>
      <c r="K862" s="378"/>
      <c r="L862" s="397"/>
      <c r="M862" s="397"/>
      <c r="N862" s="482">
        <v>0</v>
      </c>
      <c r="O862" s="482">
        <v>0</v>
      </c>
      <c r="P862" s="493">
        <v>0</v>
      </c>
      <c r="Q862" s="482">
        <v>0</v>
      </c>
      <c r="R862" s="482"/>
      <c r="S862" s="479"/>
      <c r="T862" s="199">
        <f t="shared" si="174"/>
        <v>0</v>
      </c>
      <c r="U862" s="61" t="str">
        <f t="shared" si="175"/>
        <v/>
      </c>
      <c r="V862" s="199">
        <f t="shared" si="184"/>
        <v>0</v>
      </c>
      <c r="W862" s="61" t="str">
        <f t="shared" si="176"/>
        <v/>
      </c>
      <c r="X862" s="199">
        <f t="shared" si="177"/>
        <v>0</v>
      </c>
      <c r="Y862" s="61" t="str">
        <f t="shared" si="178"/>
        <v/>
      </c>
      <c r="AA862" s="55"/>
      <c r="AB862" s="55"/>
      <c r="AC862" s="55"/>
      <c r="AD862" s="55"/>
      <c r="AE862" s="55"/>
      <c r="AF862" s="55"/>
      <c r="AG862" s="55"/>
      <c r="AH862" s="55"/>
      <c r="AI862" s="55"/>
      <c r="AJ862" s="55"/>
      <c r="AK862" s="55"/>
    </row>
    <row r="863" spans="1:37" ht="31.5">
      <c r="A863" s="398" t="s">
        <v>442</v>
      </c>
      <c r="B863" s="415" t="s">
        <v>2483</v>
      </c>
      <c r="C863" s="416" t="s">
        <v>3013</v>
      </c>
      <c r="D863" s="416" t="s">
        <v>3009</v>
      </c>
      <c r="E863" s="379" t="s">
        <v>2852</v>
      </c>
      <c r="F863" s="379" t="s">
        <v>2853</v>
      </c>
      <c r="G863" s="376" t="s">
        <v>284</v>
      </c>
      <c r="H863" s="376" t="s">
        <v>2854</v>
      </c>
      <c r="I863" s="417" t="s">
        <v>2855</v>
      </c>
      <c r="J863" s="377" t="s">
        <v>438</v>
      </c>
      <c r="K863" s="378" t="s">
        <v>2682</v>
      </c>
      <c r="L863" s="401" t="s">
        <v>437</v>
      </c>
      <c r="M863" s="397"/>
      <c r="N863" s="482">
        <v>765189.41999999993</v>
      </c>
      <c r="O863" s="482">
        <v>580000</v>
      </c>
      <c r="P863" s="493">
        <v>128753</v>
      </c>
      <c r="Q863" s="482">
        <v>690000</v>
      </c>
      <c r="R863" s="482"/>
      <c r="S863" s="479"/>
      <c r="T863" s="199">
        <f t="shared" si="174"/>
        <v>-75189.419999999925</v>
      </c>
      <c r="U863" s="61">
        <f t="shared" si="175"/>
        <v>-9.8262492965467213E-2</v>
      </c>
      <c r="V863" s="199">
        <f t="shared" si="184"/>
        <v>110000</v>
      </c>
      <c r="W863" s="61">
        <f t="shared" si="176"/>
        <v>0.18965517241379309</v>
      </c>
      <c r="X863" s="199">
        <f t="shared" si="177"/>
        <v>561247</v>
      </c>
      <c r="Y863" s="61">
        <f t="shared" si="178"/>
        <v>4.359098428774475</v>
      </c>
      <c r="AA863" s="55"/>
      <c r="AB863" s="55"/>
      <c r="AC863" s="55"/>
      <c r="AD863" s="55"/>
      <c r="AE863" s="55"/>
      <c r="AF863" s="55"/>
      <c r="AG863" s="55"/>
      <c r="AH863" s="55"/>
      <c r="AI863" s="55"/>
      <c r="AJ863" s="55"/>
      <c r="AK863" s="55"/>
    </row>
    <row r="864" spans="1:37" ht="31.5">
      <c r="A864" s="398" t="s">
        <v>5803</v>
      </c>
      <c r="B864" s="425" t="s">
        <v>2483</v>
      </c>
      <c r="C864" s="426" t="s">
        <v>3013</v>
      </c>
      <c r="D864" s="426" t="s">
        <v>1295</v>
      </c>
      <c r="E864" s="427" t="s">
        <v>5804</v>
      </c>
      <c r="F864" s="427" t="s">
        <v>5805</v>
      </c>
      <c r="G864" s="428" t="s">
        <v>284</v>
      </c>
      <c r="H864" s="428" t="s">
        <v>2854</v>
      </c>
      <c r="I864" s="429" t="s">
        <v>2855</v>
      </c>
      <c r="J864" s="430" t="s">
        <v>438</v>
      </c>
      <c r="K864" s="378" t="s">
        <v>2682</v>
      </c>
      <c r="L864" s="401" t="s">
        <v>437</v>
      </c>
      <c r="M864" s="397"/>
      <c r="N864" s="482">
        <v>61106003.640000001</v>
      </c>
      <c r="O864" s="482">
        <v>0</v>
      </c>
      <c r="P864" s="493">
        <v>51320000</v>
      </c>
      <c r="Q864" s="482">
        <v>0</v>
      </c>
      <c r="R864" s="482"/>
      <c r="S864" s="479"/>
      <c r="T864" s="199">
        <f t="shared" si="174"/>
        <v>-61106003.640000001</v>
      </c>
      <c r="U864" s="61">
        <f t="shared" si="175"/>
        <v>-1</v>
      </c>
      <c r="V864" s="199">
        <f t="shared" si="184"/>
        <v>0</v>
      </c>
      <c r="W864" s="61" t="str">
        <f t="shared" si="176"/>
        <v/>
      </c>
      <c r="X864" s="199">
        <f t="shared" si="177"/>
        <v>-51320000</v>
      </c>
      <c r="Y864" s="61">
        <f t="shared" si="178"/>
        <v>-1</v>
      </c>
      <c r="AA864" s="55"/>
      <c r="AB864" s="55"/>
      <c r="AC864" s="55"/>
      <c r="AD864" s="55"/>
      <c r="AE864" s="55"/>
      <c r="AF864" s="55"/>
      <c r="AG864" s="55"/>
      <c r="AH864" s="55"/>
      <c r="AI864" s="55"/>
      <c r="AJ864" s="55"/>
      <c r="AK864" s="55"/>
    </row>
    <row r="865" spans="1:37" ht="21">
      <c r="A865" s="398" t="s">
        <v>2856</v>
      </c>
      <c r="B865" s="415" t="s">
        <v>2483</v>
      </c>
      <c r="C865" s="416" t="s">
        <v>3013</v>
      </c>
      <c r="D865" s="416" t="s">
        <v>3019</v>
      </c>
      <c r="E865" s="379" t="s">
        <v>2857</v>
      </c>
      <c r="F865" s="379" t="s">
        <v>4413</v>
      </c>
      <c r="G865" s="376" t="s">
        <v>290</v>
      </c>
      <c r="H865" s="376" t="s">
        <v>2858</v>
      </c>
      <c r="I865" s="417" t="s">
        <v>2859</v>
      </c>
      <c r="J865" s="377" t="s">
        <v>2685</v>
      </c>
      <c r="K865" s="378" t="s">
        <v>2686</v>
      </c>
      <c r="L865" s="401" t="s">
        <v>437</v>
      </c>
      <c r="M865" s="397"/>
      <c r="N865" s="482">
        <v>0</v>
      </c>
      <c r="O865" s="482">
        <v>0</v>
      </c>
      <c r="P865" s="493">
        <v>0</v>
      </c>
      <c r="Q865" s="482">
        <v>0</v>
      </c>
      <c r="R865" s="482"/>
      <c r="S865" s="479"/>
      <c r="T865" s="199">
        <f t="shared" si="174"/>
        <v>0</v>
      </c>
      <c r="U865" s="61" t="str">
        <f t="shared" si="175"/>
        <v/>
      </c>
      <c r="V865" s="199">
        <f t="shared" si="184"/>
        <v>0</v>
      </c>
      <c r="W865" s="61" t="str">
        <f t="shared" si="176"/>
        <v/>
      </c>
      <c r="X865" s="199">
        <f t="shared" si="177"/>
        <v>0</v>
      </c>
      <c r="Y865" s="61" t="str">
        <f t="shared" si="178"/>
        <v/>
      </c>
      <c r="AA865" s="55"/>
      <c r="AB865" s="55"/>
      <c r="AC865" s="55"/>
      <c r="AD865" s="55"/>
      <c r="AE865" s="55"/>
      <c r="AF865" s="55"/>
      <c r="AG865" s="55"/>
      <c r="AH865" s="55"/>
      <c r="AI865" s="55"/>
      <c r="AJ865" s="55"/>
      <c r="AK865" s="55"/>
    </row>
    <row r="866" spans="1:37" ht="31.5">
      <c r="A866" s="407" t="s">
        <v>443</v>
      </c>
      <c r="B866" s="408" t="s">
        <v>2483</v>
      </c>
      <c r="C866" s="409" t="s">
        <v>3015</v>
      </c>
      <c r="D866" s="409" t="s">
        <v>3011</v>
      </c>
      <c r="E866" s="375" t="s">
        <v>445</v>
      </c>
      <c r="F866" s="375" t="s">
        <v>444</v>
      </c>
      <c r="G866" s="376"/>
      <c r="H866" s="376"/>
      <c r="I866" s="417"/>
      <c r="J866" s="377"/>
      <c r="K866" s="378"/>
      <c r="L866" s="397"/>
      <c r="M866" s="397"/>
      <c r="N866" s="482">
        <v>0</v>
      </c>
      <c r="O866" s="482">
        <v>0</v>
      </c>
      <c r="P866" s="493">
        <v>0</v>
      </c>
      <c r="Q866" s="482">
        <v>0</v>
      </c>
      <c r="R866" s="482"/>
      <c r="S866" s="479"/>
      <c r="T866" s="199">
        <f t="shared" si="174"/>
        <v>0</v>
      </c>
      <c r="U866" s="61" t="str">
        <f t="shared" si="175"/>
        <v/>
      </c>
      <c r="V866" s="199">
        <f t="shared" si="184"/>
        <v>0</v>
      </c>
      <c r="W866" s="61" t="str">
        <f t="shared" si="176"/>
        <v/>
      </c>
      <c r="X866" s="199">
        <f t="shared" si="177"/>
        <v>0</v>
      </c>
      <c r="Y866" s="61" t="str">
        <f t="shared" si="178"/>
        <v/>
      </c>
      <c r="AA866" s="55"/>
      <c r="AB866" s="55"/>
      <c r="AC866" s="55"/>
      <c r="AD866" s="55"/>
      <c r="AE866" s="55"/>
      <c r="AF866" s="55"/>
      <c r="AG866" s="55"/>
      <c r="AH866" s="55"/>
      <c r="AI866" s="55"/>
      <c r="AJ866" s="55"/>
      <c r="AK866" s="55"/>
    </row>
    <row r="867" spans="1:37" ht="31.5">
      <c r="A867" s="398" t="s">
        <v>446</v>
      </c>
      <c r="B867" s="415" t="s">
        <v>2483</v>
      </c>
      <c r="C867" s="416" t="s">
        <v>3015</v>
      </c>
      <c r="D867" s="416" t="s">
        <v>3009</v>
      </c>
      <c r="E867" s="379" t="s">
        <v>2860</v>
      </c>
      <c r="F867" s="379" t="s">
        <v>2861</v>
      </c>
      <c r="G867" s="376" t="s">
        <v>4446</v>
      </c>
      <c r="H867" s="357" t="s">
        <v>4917</v>
      </c>
      <c r="I867" s="418" t="s">
        <v>5806</v>
      </c>
      <c r="J867" s="377" t="s">
        <v>438</v>
      </c>
      <c r="K867" s="378" t="s">
        <v>2682</v>
      </c>
      <c r="L867" s="401" t="s">
        <v>437</v>
      </c>
      <c r="M867" s="397"/>
      <c r="N867" s="482">
        <v>33332107.93</v>
      </c>
      <c r="O867" s="482">
        <v>1400000</v>
      </c>
      <c r="P867" s="493">
        <v>16864623</v>
      </c>
      <c r="Q867" s="482">
        <v>11860255</v>
      </c>
      <c r="R867" s="482"/>
      <c r="S867" s="479"/>
      <c r="T867" s="199">
        <f t="shared" si="174"/>
        <v>-21471852.93</v>
      </c>
      <c r="U867" s="61">
        <f t="shared" si="175"/>
        <v>-0.64417926928271529</v>
      </c>
      <c r="V867" s="199">
        <f t="shared" si="184"/>
        <v>10460255</v>
      </c>
      <c r="W867" s="61">
        <f t="shared" si="176"/>
        <v>7.4716107142857142</v>
      </c>
      <c r="X867" s="199">
        <f t="shared" si="177"/>
        <v>-5004368</v>
      </c>
      <c r="Y867" s="61">
        <f t="shared" si="178"/>
        <v>-0.29673761459120668</v>
      </c>
      <c r="AA867" s="55"/>
      <c r="AB867" s="55"/>
      <c r="AC867" s="55"/>
      <c r="AD867" s="55"/>
      <c r="AE867" s="55"/>
      <c r="AF867" s="55"/>
      <c r="AG867" s="55"/>
      <c r="AH867" s="55"/>
      <c r="AI867" s="55"/>
      <c r="AJ867" s="55"/>
      <c r="AK867" s="55"/>
    </row>
    <row r="868" spans="1:37" ht="31.5">
      <c r="A868" s="398" t="s">
        <v>2862</v>
      </c>
      <c r="B868" s="415" t="s">
        <v>2483</v>
      </c>
      <c r="C868" s="416" t="s">
        <v>3015</v>
      </c>
      <c r="D868" s="416" t="s">
        <v>3019</v>
      </c>
      <c r="E868" s="379" t="s">
        <v>2863</v>
      </c>
      <c r="F868" s="379" t="s">
        <v>2864</v>
      </c>
      <c r="G868" s="376" t="s">
        <v>290</v>
      </c>
      <c r="H868" s="376" t="s">
        <v>2858</v>
      </c>
      <c r="I868" s="417" t="s">
        <v>2859</v>
      </c>
      <c r="J868" s="377" t="s">
        <v>2685</v>
      </c>
      <c r="K868" s="378" t="s">
        <v>2686</v>
      </c>
      <c r="L868" s="401" t="s">
        <v>437</v>
      </c>
      <c r="M868" s="397"/>
      <c r="N868" s="482">
        <v>0</v>
      </c>
      <c r="O868" s="482">
        <v>0</v>
      </c>
      <c r="P868" s="493">
        <v>0</v>
      </c>
      <c r="Q868" s="482">
        <v>0</v>
      </c>
      <c r="R868" s="482"/>
      <c r="S868" s="479"/>
      <c r="T868" s="199">
        <f t="shared" si="174"/>
        <v>0</v>
      </c>
      <c r="U868" s="61" t="str">
        <f t="shared" si="175"/>
        <v/>
      </c>
      <c r="V868" s="199">
        <f t="shared" si="184"/>
        <v>0</v>
      </c>
      <c r="W868" s="61" t="str">
        <f t="shared" si="176"/>
        <v/>
      </c>
      <c r="X868" s="199">
        <f t="shared" si="177"/>
        <v>0</v>
      </c>
      <c r="Y868" s="61" t="str">
        <f t="shared" si="178"/>
        <v/>
      </c>
      <c r="AA868" s="55"/>
      <c r="AB868" s="55"/>
      <c r="AC868" s="55"/>
      <c r="AD868" s="55"/>
      <c r="AE868" s="55"/>
      <c r="AF868" s="55"/>
      <c r="AG868" s="55"/>
      <c r="AH868" s="55"/>
      <c r="AI868" s="55"/>
      <c r="AJ868" s="55"/>
      <c r="AK868" s="55"/>
    </row>
    <row r="869" spans="1:37" ht="21">
      <c r="A869" s="407" t="s">
        <v>447</v>
      </c>
      <c r="B869" s="408" t="s">
        <v>2483</v>
      </c>
      <c r="C869" s="409" t="s">
        <v>3016</v>
      </c>
      <c r="D869" s="409" t="s">
        <v>3011</v>
      </c>
      <c r="E869" s="375" t="s">
        <v>449</v>
      </c>
      <c r="F869" s="375" t="s">
        <v>448</v>
      </c>
      <c r="G869" s="376"/>
      <c r="H869" s="376"/>
      <c r="I869" s="417"/>
      <c r="J869" s="377"/>
      <c r="K869" s="378"/>
      <c r="L869" s="397"/>
      <c r="M869" s="397"/>
      <c r="N869" s="482">
        <v>0</v>
      </c>
      <c r="O869" s="482">
        <v>0</v>
      </c>
      <c r="P869" s="493">
        <v>0</v>
      </c>
      <c r="Q869" s="482">
        <v>0</v>
      </c>
      <c r="R869" s="482"/>
      <c r="S869" s="479"/>
      <c r="T869" s="199">
        <f t="shared" si="174"/>
        <v>0</v>
      </c>
      <c r="U869" s="61" t="str">
        <f t="shared" si="175"/>
        <v/>
      </c>
      <c r="V869" s="199">
        <f t="shared" si="184"/>
        <v>0</v>
      </c>
      <c r="W869" s="61" t="str">
        <f t="shared" si="176"/>
        <v/>
      </c>
      <c r="X869" s="199">
        <f t="shared" si="177"/>
        <v>0</v>
      </c>
      <c r="Y869" s="61" t="str">
        <f t="shared" si="178"/>
        <v/>
      </c>
      <c r="AA869" s="55"/>
      <c r="AB869" s="55"/>
      <c r="AC869" s="55"/>
      <c r="AD869" s="55"/>
      <c r="AE869" s="55"/>
      <c r="AF869" s="55"/>
      <c r="AG869" s="55"/>
      <c r="AH869" s="55"/>
      <c r="AI869" s="55"/>
      <c r="AJ869" s="55"/>
      <c r="AK869" s="55"/>
    </row>
    <row r="870" spans="1:37" ht="31.5">
      <c r="A870" s="398" t="s">
        <v>450</v>
      </c>
      <c r="B870" s="415" t="s">
        <v>2483</v>
      </c>
      <c r="C870" s="416" t="s">
        <v>3016</v>
      </c>
      <c r="D870" s="416" t="s">
        <v>3009</v>
      </c>
      <c r="E870" s="379" t="s">
        <v>452</v>
      </c>
      <c r="F870" s="379" t="s">
        <v>451</v>
      </c>
      <c r="G870" s="376" t="s">
        <v>294</v>
      </c>
      <c r="H870" s="376" t="s">
        <v>2866</v>
      </c>
      <c r="I870" s="417" t="s">
        <v>2865</v>
      </c>
      <c r="J870" s="377" t="s">
        <v>2690</v>
      </c>
      <c r="K870" s="378" t="s">
        <v>2692</v>
      </c>
      <c r="L870" s="401" t="s">
        <v>437</v>
      </c>
      <c r="M870" s="397"/>
      <c r="N870" s="482">
        <v>519857.63000000006</v>
      </c>
      <c r="O870" s="482">
        <v>650000</v>
      </c>
      <c r="P870" s="493">
        <v>650000</v>
      </c>
      <c r="Q870" s="482">
        <v>700000</v>
      </c>
      <c r="R870" s="482"/>
      <c r="S870" s="479"/>
      <c r="T870" s="199">
        <f t="shared" si="174"/>
        <v>180142.36999999994</v>
      </c>
      <c r="U870" s="61">
        <f t="shared" si="175"/>
        <v>0.3465225084798696</v>
      </c>
      <c r="V870" s="199">
        <f t="shared" si="184"/>
        <v>50000</v>
      </c>
      <c r="W870" s="61">
        <f t="shared" si="176"/>
        <v>7.6923076923076927E-2</v>
      </c>
      <c r="X870" s="199">
        <f t="shared" si="177"/>
        <v>50000</v>
      </c>
      <c r="Y870" s="61">
        <f t="shared" si="178"/>
        <v>7.6923076923076927E-2</v>
      </c>
      <c r="AA870" s="55"/>
      <c r="AB870" s="55"/>
      <c r="AC870" s="55"/>
      <c r="AD870" s="55"/>
      <c r="AE870" s="55"/>
      <c r="AF870" s="55"/>
      <c r="AG870" s="55"/>
      <c r="AH870" s="55"/>
      <c r="AI870" s="55"/>
      <c r="AJ870" s="55"/>
      <c r="AK870" s="55"/>
    </row>
    <row r="871" spans="1:37" ht="31.5">
      <c r="A871" s="398" t="s">
        <v>453</v>
      </c>
      <c r="B871" s="415" t="s">
        <v>2483</v>
      </c>
      <c r="C871" s="416" t="s">
        <v>3016</v>
      </c>
      <c r="D871" s="416" t="s">
        <v>3019</v>
      </c>
      <c r="E871" s="379" t="s">
        <v>4236</v>
      </c>
      <c r="F871" s="379" t="s">
        <v>5346</v>
      </c>
      <c r="G871" s="376" t="s">
        <v>294</v>
      </c>
      <c r="H871" s="376" t="s">
        <v>2866</v>
      </c>
      <c r="I871" s="417" t="s">
        <v>2865</v>
      </c>
      <c r="J871" s="377" t="s">
        <v>2690</v>
      </c>
      <c r="K871" s="378" t="s">
        <v>2692</v>
      </c>
      <c r="L871" s="401" t="s">
        <v>437</v>
      </c>
      <c r="M871" s="397"/>
      <c r="N871" s="482">
        <v>17029053.73</v>
      </c>
      <c r="O871" s="482">
        <v>17125000</v>
      </c>
      <c r="P871" s="493">
        <v>16860000</v>
      </c>
      <c r="Q871" s="482">
        <v>12648000</v>
      </c>
      <c r="R871" s="482"/>
      <c r="S871" s="479"/>
      <c r="T871" s="199">
        <f t="shared" si="174"/>
        <v>-4381053.7300000004</v>
      </c>
      <c r="U871" s="61">
        <f t="shared" si="175"/>
        <v>-0.25726935855994859</v>
      </c>
      <c r="V871" s="199">
        <f t="shared" si="184"/>
        <v>-4477000</v>
      </c>
      <c r="W871" s="61">
        <f t="shared" si="176"/>
        <v>-0.26143065693430656</v>
      </c>
      <c r="X871" s="199">
        <f t="shared" si="177"/>
        <v>-4212000</v>
      </c>
      <c r="Y871" s="61">
        <f t="shared" si="178"/>
        <v>-0.24982206405693949</v>
      </c>
      <c r="AA871" s="55"/>
      <c r="AB871" s="55"/>
      <c r="AC871" s="55"/>
      <c r="AD871" s="55"/>
      <c r="AE871" s="55"/>
      <c r="AF871" s="55"/>
      <c r="AG871" s="55"/>
      <c r="AH871" s="55"/>
      <c r="AI871" s="55"/>
      <c r="AJ871" s="55"/>
      <c r="AK871" s="55"/>
    </row>
    <row r="872" spans="1:37" ht="31.5">
      <c r="A872" s="398" t="s">
        <v>454</v>
      </c>
      <c r="B872" s="415" t="s">
        <v>2483</v>
      </c>
      <c r="C872" s="416" t="s">
        <v>3016</v>
      </c>
      <c r="D872" s="416" t="s">
        <v>2485</v>
      </c>
      <c r="E872" s="379" t="s">
        <v>456</v>
      </c>
      <c r="F872" s="379" t="s">
        <v>455</v>
      </c>
      <c r="G872" s="376" t="s">
        <v>294</v>
      </c>
      <c r="H872" s="376" t="s">
        <v>2866</v>
      </c>
      <c r="I872" s="417" t="s">
        <v>2865</v>
      </c>
      <c r="J872" s="377" t="s">
        <v>2690</v>
      </c>
      <c r="K872" s="378" t="s">
        <v>2692</v>
      </c>
      <c r="L872" s="401" t="s">
        <v>437</v>
      </c>
      <c r="M872" s="397"/>
      <c r="N872" s="482">
        <v>1694444.04</v>
      </c>
      <c r="O872" s="482">
        <v>1620000</v>
      </c>
      <c r="P872" s="493">
        <v>2000000</v>
      </c>
      <c r="Q872" s="482">
        <v>2327000</v>
      </c>
      <c r="R872" s="482"/>
      <c r="S872" s="479"/>
      <c r="T872" s="199">
        <f t="shared" si="174"/>
        <v>632555.96</v>
      </c>
      <c r="U872" s="61">
        <f t="shared" si="175"/>
        <v>0.37331180320360413</v>
      </c>
      <c r="V872" s="199">
        <f t="shared" si="184"/>
        <v>707000</v>
      </c>
      <c r="W872" s="61">
        <f t="shared" si="176"/>
        <v>0.43641975308641973</v>
      </c>
      <c r="X872" s="199">
        <f t="shared" si="177"/>
        <v>327000</v>
      </c>
      <c r="Y872" s="61">
        <f t="shared" si="178"/>
        <v>0.16350000000000001</v>
      </c>
      <c r="AA872" s="55"/>
      <c r="AB872" s="55"/>
      <c r="AC872" s="55"/>
      <c r="AD872" s="55"/>
      <c r="AE872" s="55"/>
      <c r="AF872" s="55"/>
      <c r="AG872" s="55"/>
      <c r="AH872" s="55"/>
      <c r="AI872" s="55"/>
      <c r="AJ872" s="55"/>
      <c r="AK872" s="55"/>
    </row>
    <row r="873" spans="1:37" ht="31.5">
      <c r="A873" s="398" t="s">
        <v>457</v>
      </c>
      <c r="B873" s="415" t="s">
        <v>2483</v>
      </c>
      <c r="C873" s="416" t="s">
        <v>3016</v>
      </c>
      <c r="D873" s="416" t="s">
        <v>2006</v>
      </c>
      <c r="E873" s="379" t="s">
        <v>459</v>
      </c>
      <c r="F873" s="379" t="s">
        <v>458</v>
      </c>
      <c r="G873" s="376" t="s">
        <v>294</v>
      </c>
      <c r="H873" s="376" t="s">
        <v>2866</v>
      </c>
      <c r="I873" s="417" t="s">
        <v>2865</v>
      </c>
      <c r="J873" s="377" t="s">
        <v>2690</v>
      </c>
      <c r="K873" s="378" t="s">
        <v>2692</v>
      </c>
      <c r="L873" s="401" t="s">
        <v>437</v>
      </c>
      <c r="M873" s="397"/>
      <c r="N873" s="482">
        <v>19682376.600000001</v>
      </c>
      <c r="O873" s="482">
        <v>28805000</v>
      </c>
      <c r="P873" s="493">
        <v>21565604</v>
      </c>
      <c r="Q873" s="482">
        <v>15140000</v>
      </c>
      <c r="R873" s="482"/>
      <c r="S873" s="479"/>
      <c r="T873" s="199">
        <f t="shared" si="174"/>
        <v>-4542376.6000000015</v>
      </c>
      <c r="U873" s="61">
        <f t="shared" si="175"/>
        <v>-0.23078394912939534</v>
      </c>
      <c r="V873" s="199">
        <f t="shared" si="184"/>
        <v>-13665000</v>
      </c>
      <c r="W873" s="61">
        <f t="shared" si="176"/>
        <v>-0.47439680611005036</v>
      </c>
      <c r="X873" s="199">
        <f t="shared" si="177"/>
        <v>-6425604</v>
      </c>
      <c r="Y873" s="61">
        <f t="shared" si="178"/>
        <v>-0.29795613422188405</v>
      </c>
      <c r="AA873" s="55"/>
      <c r="AB873" s="55"/>
      <c r="AC873" s="55"/>
      <c r="AD873" s="55"/>
      <c r="AE873" s="55"/>
      <c r="AF873" s="55"/>
      <c r="AG873" s="55"/>
      <c r="AH873" s="55"/>
      <c r="AI873" s="55"/>
      <c r="AJ873" s="55"/>
      <c r="AK873" s="55"/>
    </row>
    <row r="874" spans="1:37" ht="21">
      <c r="A874" s="407" t="s">
        <v>2867</v>
      </c>
      <c r="B874" s="408" t="s">
        <v>2483</v>
      </c>
      <c r="C874" s="409" t="s">
        <v>3017</v>
      </c>
      <c r="D874" s="409" t="s">
        <v>3011</v>
      </c>
      <c r="E874" s="375" t="s">
        <v>2868</v>
      </c>
      <c r="F874" s="375" t="s">
        <v>2869</v>
      </c>
      <c r="G874" s="376"/>
      <c r="H874" s="376"/>
      <c r="I874" s="417"/>
      <c r="J874" s="377"/>
      <c r="K874" s="378"/>
      <c r="L874" s="397"/>
      <c r="M874" s="397"/>
      <c r="N874" s="482">
        <v>0</v>
      </c>
      <c r="O874" s="482">
        <v>0</v>
      </c>
      <c r="P874" s="493"/>
      <c r="Q874" s="482">
        <v>0</v>
      </c>
      <c r="R874" s="482"/>
      <c r="S874" s="479"/>
      <c r="T874" s="199">
        <f t="shared" si="174"/>
        <v>0</v>
      </c>
      <c r="U874" s="61" t="str">
        <f t="shared" si="175"/>
        <v/>
      </c>
      <c r="V874" s="199">
        <f t="shared" si="184"/>
        <v>0</v>
      </c>
      <c r="W874" s="61" t="str">
        <f t="shared" si="176"/>
        <v/>
      </c>
      <c r="X874" s="199" t="str">
        <f t="shared" si="177"/>
        <v/>
      </c>
      <c r="Y874" s="61" t="str">
        <f t="shared" si="178"/>
        <v/>
      </c>
      <c r="AA874" s="55"/>
      <c r="AB874" s="55"/>
      <c r="AC874" s="55"/>
      <c r="AD874" s="55"/>
      <c r="AE874" s="55"/>
      <c r="AF874" s="55"/>
      <c r="AG874" s="55"/>
      <c r="AH874" s="55"/>
      <c r="AI874" s="55"/>
      <c r="AJ874" s="55"/>
      <c r="AK874" s="55"/>
    </row>
    <row r="875" spans="1:37" ht="21">
      <c r="A875" s="398" t="s">
        <v>2870</v>
      </c>
      <c r="B875" s="415" t="s">
        <v>2483</v>
      </c>
      <c r="C875" s="416" t="s">
        <v>3017</v>
      </c>
      <c r="D875" s="416" t="s">
        <v>3009</v>
      </c>
      <c r="E875" s="379" t="s">
        <v>2868</v>
      </c>
      <c r="F875" s="379" t="s">
        <v>2869</v>
      </c>
      <c r="G875" s="376" t="s">
        <v>88</v>
      </c>
      <c r="H875" s="376" t="s">
        <v>2871</v>
      </c>
      <c r="I875" s="417" t="s">
        <v>2872</v>
      </c>
      <c r="J875" s="377" t="s">
        <v>2873</v>
      </c>
      <c r="K875" s="378" t="s">
        <v>3369</v>
      </c>
      <c r="L875" s="401" t="s">
        <v>437</v>
      </c>
      <c r="M875" s="397"/>
      <c r="N875" s="482">
        <v>50000</v>
      </c>
      <c r="O875" s="482">
        <v>0</v>
      </c>
      <c r="P875" s="493">
        <v>150000</v>
      </c>
      <c r="Q875" s="482">
        <v>300000</v>
      </c>
      <c r="R875" s="482"/>
      <c r="S875" s="479"/>
      <c r="T875" s="199">
        <f t="shared" si="174"/>
        <v>250000</v>
      </c>
      <c r="U875" s="61">
        <f t="shared" si="175"/>
        <v>5</v>
      </c>
      <c r="V875" s="199">
        <f t="shared" si="184"/>
        <v>300000</v>
      </c>
      <c r="W875" s="61" t="str">
        <f t="shared" si="176"/>
        <v/>
      </c>
      <c r="X875" s="199">
        <f t="shared" si="177"/>
        <v>150000</v>
      </c>
      <c r="Y875" s="61">
        <f t="shared" si="178"/>
        <v>1</v>
      </c>
      <c r="AA875" s="55"/>
      <c r="AB875" s="55"/>
      <c r="AC875" s="55"/>
      <c r="AD875" s="55"/>
      <c r="AE875" s="55"/>
      <c r="AF875" s="55"/>
      <c r="AG875" s="55"/>
      <c r="AH875" s="55"/>
      <c r="AI875" s="55"/>
      <c r="AJ875" s="55"/>
      <c r="AK875" s="55"/>
    </row>
    <row r="876" spans="1:37" ht="21">
      <c r="A876" s="407" t="s">
        <v>2874</v>
      </c>
      <c r="B876" s="408" t="s">
        <v>2483</v>
      </c>
      <c r="C876" s="409" t="s">
        <v>916</v>
      </c>
      <c r="D876" s="409" t="s">
        <v>3011</v>
      </c>
      <c r="E876" s="375" t="s">
        <v>2875</v>
      </c>
      <c r="F876" s="375" t="s">
        <v>2876</v>
      </c>
      <c r="G876" s="376"/>
      <c r="H876" s="376"/>
      <c r="I876" s="417"/>
      <c r="J876" s="377"/>
      <c r="K876" s="378"/>
      <c r="L876" s="397"/>
      <c r="M876" s="397"/>
      <c r="N876" s="482">
        <v>0</v>
      </c>
      <c r="O876" s="482">
        <v>0</v>
      </c>
      <c r="P876" s="493">
        <v>0</v>
      </c>
      <c r="Q876" s="482">
        <v>0</v>
      </c>
      <c r="R876" s="482"/>
      <c r="S876" s="479"/>
      <c r="T876" s="199">
        <f t="shared" si="174"/>
        <v>0</v>
      </c>
      <c r="U876" s="61" t="str">
        <f t="shared" si="175"/>
        <v/>
      </c>
      <c r="V876" s="199">
        <f t="shared" si="184"/>
        <v>0</v>
      </c>
      <c r="W876" s="61" t="str">
        <f t="shared" si="176"/>
        <v/>
      </c>
      <c r="X876" s="199">
        <f t="shared" si="177"/>
        <v>0</v>
      </c>
      <c r="Y876" s="61" t="str">
        <f t="shared" si="178"/>
        <v/>
      </c>
      <c r="AA876" s="55"/>
      <c r="AB876" s="55"/>
      <c r="AC876" s="55"/>
      <c r="AD876" s="55"/>
      <c r="AE876" s="55"/>
      <c r="AF876" s="55"/>
      <c r="AG876" s="55"/>
      <c r="AH876" s="55"/>
      <c r="AI876" s="55"/>
      <c r="AJ876" s="55"/>
      <c r="AK876" s="55"/>
    </row>
    <row r="877" spans="1:37" ht="21">
      <c r="A877" s="398" t="s">
        <v>2877</v>
      </c>
      <c r="B877" s="415" t="s">
        <v>2483</v>
      </c>
      <c r="C877" s="416" t="s">
        <v>916</v>
      </c>
      <c r="D877" s="416" t="s">
        <v>3009</v>
      </c>
      <c r="E877" s="379" t="s">
        <v>2875</v>
      </c>
      <c r="F877" s="379" t="s">
        <v>2876</v>
      </c>
      <c r="G877" s="376" t="s">
        <v>296</v>
      </c>
      <c r="H877" s="376" t="s">
        <v>2878</v>
      </c>
      <c r="I877" s="417" t="s">
        <v>2879</v>
      </c>
      <c r="J877" s="377" t="s">
        <v>2693</v>
      </c>
      <c r="K877" s="378" t="s">
        <v>2695</v>
      </c>
      <c r="L877" s="401" t="s">
        <v>437</v>
      </c>
      <c r="M877" s="397"/>
      <c r="N877" s="482">
        <v>65000</v>
      </c>
      <c r="O877" s="482">
        <v>600000</v>
      </c>
      <c r="P877" s="493">
        <v>0</v>
      </c>
      <c r="Q877" s="482">
        <v>0</v>
      </c>
      <c r="R877" s="482"/>
      <c r="S877" s="479"/>
      <c r="T877" s="199">
        <f t="shared" ref="T877" si="195">IF(N877="","",Q877-N877)</f>
        <v>-65000</v>
      </c>
      <c r="U877" s="61">
        <f t="shared" ref="U877" si="196">IF(N877=0,"",T877/N877)</f>
        <v>-1</v>
      </c>
      <c r="V877" s="199">
        <f t="shared" si="184"/>
        <v>-600000</v>
      </c>
      <c r="W877" s="61">
        <f t="shared" ref="W877" si="197">IF(O877=0,"",V877/O877)</f>
        <v>-1</v>
      </c>
      <c r="X877" s="199">
        <f t="shared" ref="X877" si="198">IF(P877="","",Q877-P877)</f>
        <v>0</v>
      </c>
      <c r="Y877" s="61" t="str">
        <f t="shared" ref="Y877" si="199">IF(P877=0,"",X877/P877)</f>
        <v/>
      </c>
      <c r="AA877" s="55"/>
      <c r="AB877" s="55"/>
      <c r="AC877" s="55"/>
      <c r="AD877" s="55"/>
      <c r="AE877" s="55"/>
      <c r="AF877" s="55"/>
      <c r="AG877" s="55"/>
      <c r="AH877" s="55"/>
      <c r="AI877" s="55"/>
      <c r="AJ877" s="55"/>
      <c r="AK877" s="55"/>
    </row>
    <row r="878" spans="1:37" ht="21">
      <c r="A878" s="407" t="s">
        <v>2880</v>
      </c>
      <c r="B878" s="408" t="s">
        <v>2483</v>
      </c>
      <c r="C878" s="409" t="s">
        <v>3020</v>
      </c>
      <c r="D878" s="409" t="s">
        <v>3011</v>
      </c>
      <c r="E878" s="375" t="s">
        <v>2881</v>
      </c>
      <c r="F878" s="375" t="s">
        <v>2882</v>
      </c>
      <c r="G878" s="376"/>
      <c r="H878" s="376"/>
      <c r="I878" s="417"/>
      <c r="J878" s="377"/>
      <c r="K878" s="378"/>
      <c r="L878" s="397"/>
      <c r="M878" s="397"/>
      <c r="N878" s="482">
        <v>0</v>
      </c>
      <c r="O878" s="482">
        <v>0</v>
      </c>
      <c r="P878" s="493">
        <v>0</v>
      </c>
      <c r="Q878" s="482">
        <v>0</v>
      </c>
      <c r="R878" s="482"/>
      <c r="S878" s="479"/>
      <c r="T878" s="199">
        <f t="shared" si="174"/>
        <v>0</v>
      </c>
      <c r="U878" s="61" t="str">
        <f t="shared" si="175"/>
        <v/>
      </c>
      <c r="V878" s="199">
        <f t="shared" si="184"/>
        <v>0</v>
      </c>
      <c r="W878" s="61" t="str">
        <f t="shared" si="176"/>
        <v/>
      </c>
      <c r="X878" s="199">
        <f t="shared" si="177"/>
        <v>0</v>
      </c>
      <c r="Y878" s="61" t="str">
        <f t="shared" si="178"/>
        <v/>
      </c>
      <c r="AA878" s="55"/>
      <c r="AB878" s="55"/>
      <c r="AC878" s="55"/>
      <c r="AD878" s="55"/>
      <c r="AE878" s="55"/>
      <c r="AF878" s="55"/>
      <c r="AG878" s="55"/>
      <c r="AH878" s="55"/>
      <c r="AI878" s="55"/>
      <c r="AJ878" s="55"/>
      <c r="AK878" s="55"/>
    </row>
    <row r="879" spans="1:37" ht="31.5">
      <c r="A879" s="398" t="s">
        <v>2883</v>
      </c>
      <c r="B879" s="415" t="s">
        <v>2483</v>
      </c>
      <c r="C879" s="416" t="s">
        <v>3020</v>
      </c>
      <c r="D879" s="416" t="s">
        <v>3009</v>
      </c>
      <c r="E879" s="379" t="s">
        <v>2884</v>
      </c>
      <c r="F879" s="379" t="s">
        <v>2885</v>
      </c>
      <c r="G879" s="376" t="s">
        <v>95</v>
      </c>
      <c r="H879" s="376" t="s">
        <v>2886</v>
      </c>
      <c r="I879" s="417" t="s">
        <v>2887</v>
      </c>
      <c r="J879" s="377" t="s">
        <v>3374</v>
      </c>
      <c r="K879" s="378" t="s">
        <v>3375</v>
      </c>
      <c r="L879" s="401" t="s">
        <v>437</v>
      </c>
      <c r="M879" s="397"/>
      <c r="N879" s="482">
        <v>-2684</v>
      </c>
      <c r="O879" s="482">
        <v>0</v>
      </c>
      <c r="P879" s="493">
        <v>0</v>
      </c>
      <c r="Q879" s="482">
        <v>0</v>
      </c>
      <c r="R879" s="482"/>
      <c r="S879" s="479"/>
      <c r="T879" s="199">
        <f t="shared" si="174"/>
        <v>2684</v>
      </c>
      <c r="U879" s="61">
        <f t="shared" si="175"/>
        <v>-1</v>
      </c>
      <c r="V879" s="199">
        <f t="shared" si="184"/>
        <v>0</v>
      </c>
      <c r="W879" s="61" t="str">
        <f t="shared" si="176"/>
        <v/>
      </c>
      <c r="X879" s="199">
        <f t="shared" si="177"/>
        <v>0</v>
      </c>
      <c r="Y879" s="61" t="str">
        <f t="shared" si="178"/>
        <v/>
      </c>
      <c r="AA879" s="55"/>
      <c r="AB879" s="55"/>
      <c r="AC879" s="55"/>
      <c r="AD879" s="55"/>
      <c r="AE879" s="55"/>
      <c r="AF879" s="55"/>
      <c r="AG879" s="55"/>
      <c r="AH879" s="55"/>
      <c r="AI879" s="55"/>
      <c r="AJ879" s="55"/>
      <c r="AK879" s="55"/>
    </row>
    <row r="880" spans="1:37" ht="31.5">
      <c r="A880" s="398" t="s">
        <v>2888</v>
      </c>
      <c r="B880" s="415" t="s">
        <v>2483</v>
      </c>
      <c r="C880" s="416" t="s">
        <v>3020</v>
      </c>
      <c r="D880" s="416" t="s">
        <v>3019</v>
      </c>
      <c r="E880" s="379" t="s">
        <v>2889</v>
      </c>
      <c r="F880" s="379" t="s">
        <v>2890</v>
      </c>
      <c r="G880" s="376" t="s">
        <v>97</v>
      </c>
      <c r="H880" s="376" t="s">
        <v>1916</v>
      </c>
      <c r="I880" s="417" t="s">
        <v>2891</v>
      </c>
      <c r="J880" s="377" t="s">
        <v>3374</v>
      </c>
      <c r="K880" s="378" t="s">
        <v>3375</v>
      </c>
      <c r="L880" s="401" t="s">
        <v>437</v>
      </c>
      <c r="M880" s="397"/>
      <c r="N880" s="482">
        <v>0</v>
      </c>
      <c r="O880" s="482">
        <v>0</v>
      </c>
      <c r="P880" s="493">
        <v>0</v>
      </c>
      <c r="Q880" s="482">
        <v>0</v>
      </c>
      <c r="R880" s="482"/>
      <c r="S880" s="479"/>
      <c r="T880" s="199">
        <f t="shared" si="174"/>
        <v>0</v>
      </c>
      <c r="U880" s="61" t="str">
        <f t="shared" si="175"/>
        <v/>
      </c>
      <c r="V880" s="199">
        <f t="shared" si="184"/>
        <v>0</v>
      </c>
      <c r="W880" s="61" t="str">
        <f t="shared" si="176"/>
        <v/>
      </c>
      <c r="X880" s="199">
        <f t="shared" si="177"/>
        <v>0</v>
      </c>
      <c r="Y880" s="61" t="str">
        <f t="shared" si="178"/>
        <v/>
      </c>
      <c r="AA880" s="55"/>
      <c r="AB880" s="55"/>
      <c r="AC880" s="55"/>
      <c r="AD880" s="55"/>
      <c r="AE880" s="55"/>
      <c r="AF880" s="55"/>
      <c r="AG880" s="55"/>
      <c r="AH880" s="55"/>
      <c r="AI880" s="55"/>
      <c r="AJ880" s="55"/>
      <c r="AK880" s="55"/>
    </row>
    <row r="881" spans="1:37" ht="21">
      <c r="A881" s="402" t="s">
        <v>460</v>
      </c>
      <c r="B881" s="403" t="s">
        <v>461</v>
      </c>
      <c r="C881" s="404" t="s">
        <v>3010</v>
      </c>
      <c r="D881" s="404" t="s">
        <v>3011</v>
      </c>
      <c r="E881" s="370" t="s">
        <v>463</v>
      </c>
      <c r="F881" s="370" t="s">
        <v>462</v>
      </c>
      <c r="G881" s="371"/>
      <c r="H881" s="371"/>
      <c r="I881" s="405"/>
      <c r="J881" s="372"/>
      <c r="K881" s="373"/>
      <c r="L881" s="406"/>
      <c r="M881" s="397"/>
      <c r="N881" s="483">
        <v>0</v>
      </c>
      <c r="O881" s="483">
        <v>0</v>
      </c>
      <c r="P881" s="494">
        <v>0</v>
      </c>
      <c r="Q881" s="483">
        <v>0</v>
      </c>
      <c r="R881" s="483"/>
      <c r="S881" s="478"/>
      <c r="T881" s="199">
        <f t="shared" si="174"/>
        <v>0</v>
      </c>
      <c r="U881" s="61" t="str">
        <f t="shared" si="175"/>
        <v/>
      </c>
      <c r="V881" s="199">
        <f t="shared" si="184"/>
        <v>0</v>
      </c>
      <c r="W881" s="61" t="str">
        <f t="shared" si="176"/>
        <v/>
      </c>
      <c r="X881" s="199">
        <f t="shared" si="177"/>
        <v>0</v>
      </c>
      <c r="Y881" s="61" t="str">
        <f t="shared" si="178"/>
        <v/>
      </c>
      <c r="AA881" s="55"/>
      <c r="AB881" s="55"/>
      <c r="AC881" s="55"/>
      <c r="AD881" s="55"/>
      <c r="AE881" s="55"/>
      <c r="AF881" s="55"/>
      <c r="AG881" s="55"/>
      <c r="AH881" s="55"/>
      <c r="AI881" s="55"/>
      <c r="AJ881" s="55"/>
      <c r="AK881" s="55"/>
    </row>
    <row r="882" spans="1:37" ht="31.5">
      <c r="A882" s="407" t="s">
        <v>464</v>
      </c>
      <c r="B882" s="408" t="s">
        <v>461</v>
      </c>
      <c r="C882" s="409" t="s">
        <v>3012</v>
      </c>
      <c r="D882" s="409" t="s">
        <v>3011</v>
      </c>
      <c r="E882" s="375" t="s">
        <v>5378</v>
      </c>
      <c r="F882" s="375" t="s">
        <v>4927</v>
      </c>
      <c r="G882" s="376"/>
      <c r="H882" s="376"/>
      <c r="I882" s="417"/>
      <c r="J882" s="377"/>
      <c r="K882" s="378"/>
      <c r="L882" s="397"/>
      <c r="M882" s="397"/>
      <c r="N882" s="482">
        <v>0</v>
      </c>
      <c r="O882" s="482">
        <v>0</v>
      </c>
      <c r="P882" s="493">
        <v>0</v>
      </c>
      <c r="Q882" s="482">
        <v>0</v>
      </c>
      <c r="R882" s="482"/>
      <c r="S882" s="479"/>
      <c r="T882" s="199">
        <f t="shared" si="174"/>
        <v>0</v>
      </c>
      <c r="U882" s="61" t="str">
        <f t="shared" si="175"/>
        <v/>
      </c>
      <c r="V882" s="199">
        <f t="shared" si="184"/>
        <v>0</v>
      </c>
      <c r="W882" s="61" t="str">
        <f t="shared" si="176"/>
        <v/>
      </c>
      <c r="X882" s="199">
        <f t="shared" si="177"/>
        <v>0</v>
      </c>
      <c r="Y882" s="61" t="str">
        <f t="shared" si="178"/>
        <v/>
      </c>
      <c r="AA882" s="55"/>
      <c r="AB882" s="55"/>
      <c r="AC882" s="55"/>
      <c r="AD882" s="55"/>
      <c r="AE882" s="55"/>
      <c r="AF882" s="55"/>
      <c r="AG882" s="55"/>
      <c r="AH882" s="55"/>
      <c r="AI882" s="55"/>
      <c r="AJ882" s="55"/>
      <c r="AK882" s="55"/>
    </row>
    <row r="883" spans="1:37" ht="21">
      <c r="A883" s="433" t="s">
        <v>4928</v>
      </c>
      <c r="B883" s="415" t="s">
        <v>461</v>
      </c>
      <c r="C883" s="416" t="s">
        <v>3012</v>
      </c>
      <c r="D883" s="416" t="s">
        <v>2928</v>
      </c>
      <c r="E883" s="379" t="s">
        <v>4929</v>
      </c>
      <c r="F883" s="379" t="s">
        <v>4930</v>
      </c>
      <c r="G883" s="376" t="s">
        <v>4457</v>
      </c>
      <c r="H883" s="376" t="s">
        <v>2892</v>
      </c>
      <c r="I883" s="417" t="s">
        <v>4931</v>
      </c>
      <c r="J883" s="377" t="s">
        <v>3361</v>
      </c>
      <c r="K883" s="374" t="s">
        <v>3363</v>
      </c>
      <c r="L883" s="399" t="s">
        <v>437</v>
      </c>
      <c r="M883" s="397"/>
      <c r="N883" s="482">
        <v>0</v>
      </c>
      <c r="O883" s="482">
        <v>0</v>
      </c>
      <c r="P883" s="493">
        <v>0</v>
      </c>
      <c r="Q883" s="482">
        <v>0</v>
      </c>
      <c r="R883" s="482"/>
      <c r="S883" s="479"/>
      <c r="T883" s="199">
        <f t="shared" si="174"/>
        <v>0</v>
      </c>
      <c r="U883" s="61" t="str">
        <f t="shared" si="175"/>
        <v/>
      </c>
      <c r="V883" s="199">
        <f t="shared" si="184"/>
        <v>0</v>
      </c>
      <c r="W883" s="61" t="str">
        <f t="shared" si="176"/>
        <v/>
      </c>
      <c r="X883" s="199">
        <f t="shared" si="177"/>
        <v>0</v>
      </c>
      <c r="Y883" s="61" t="str">
        <f t="shared" si="178"/>
        <v/>
      </c>
      <c r="AA883" s="55"/>
      <c r="AB883" s="55"/>
      <c r="AC883" s="55"/>
      <c r="AD883" s="55"/>
      <c r="AE883" s="55"/>
      <c r="AF883" s="55"/>
      <c r="AG883" s="55"/>
      <c r="AH883" s="55"/>
      <c r="AI883" s="55"/>
      <c r="AJ883" s="55"/>
      <c r="AK883" s="55"/>
    </row>
    <row r="884" spans="1:37" ht="31.5">
      <c r="A884" s="457" t="s">
        <v>465</v>
      </c>
      <c r="B884" s="415" t="s">
        <v>461</v>
      </c>
      <c r="C884" s="416" t="s">
        <v>3012</v>
      </c>
      <c r="D884" s="416" t="s">
        <v>3009</v>
      </c>
      <c r="E884" s="379" t="s">
        <v>4932</v>
      </c>
      <c r="F884" s="379" t="s">
        <v>4933</v>
      </c>
      <c r="G884" s="376" t="s">
        <v>304</v>
      </c>
      <c r="H884" s="376" t="s">
        <v>4936</v>
      </c>
      <c r="I884" s="417" t="s">
        <v>2893</v>
      </c>
      <c r="J884" s="377" t="s">
        <v>3361</v>
      </c>
      <c r="K884" s="378" t="s">
        <v>3363</v>
      </c>
      <c r="L884" s="401" t="s">
        <v>437</v>
      </c>
      <c r="M884" s="397"/>
      <c r="N884" s="482">
        <v>28533783.170000002</v>
      </c>
      <c r="O884" s="482">
        <v>0</v>
      </c>
      <c r="P884" s="493">
        <v>0</v>
      </c>
      <c r="Q884" s="482">
        <v>0</v>
      </c>
      <c r="R884" s="482"/>
      <c r="S884" s="479"/>
      <c r="T884" s="199">
        <f t="shared" si="174"/>
        <v>-28533783.170000002</v>
      </c>
      <c r="U884" s="61">
        <f t="shared" si="175"/>
        <v>-1</v>
      </c>
      <c r="V884" s="199">
        <f t="shared" si="184"/>
        <v>0</v>
      </c>
      <c r="W884" s="61" t="str">
        <f t="shared" si="176"/>
        <v/>
      </c>
      <c r="X884" s="199">
        <f t="shared" si="177"/>
        <v>0</v>
      </c>
      <c r="Y884" s="61" t="str">
        <f t="shared" si="178"/>
        <v/>
      </c>
      <c r="AA884" s="55"/>
      <c r="AB884" s="55"/>
      <c r="AC884" s="55"/>
      <c r="AD884" s="55"/>
      <c r="AE884" s="55"/>
      <c r="AF884" s="55"/>
      <c r="AG884" s="55"/>
      <c r="AH884" s="55"/>
      <c r="AI884" s="55"/>
      <c r="AJ884" s="55"/>
      <c r="AK884" s="55"/>
    </row>
    <row r="885" spans="1:37" ht="42">
      <c r="A885" s="457" t="s">
        <v>5807</v>
      </c>
      <c r="B885" s="425" t="s">
        <v>461</v>
      </c>
      <c r="C885" s="426" t="s">
        <v>3012</v>
      </c>
      <c r="D885" s="426" t="s">
        <v>1295</v>
      </c>
      <c r="E885" s="427" t="s">
        <v>5808</v>
      </c>
      <c r="F885" s="427" t="s">
        <v>5809</v>
      </c>
      <c r="G885" s="428" t="s">
        <v>306</v>
      </c>
      <c r="H885" s="428" t="s">
        <v>5810</v>
      </c>
      <c r="I885" s="429" t="s">
        <v>5811</v>
      </c>
      <c r="J885" s="430" t="s">
        <v>3361</v>
      </c>
      <c r="K885" s="378" t="s">
        <v>3363</v>
      </c>
      <c r="L885" s="401" t="s">
        <v>437</v>
      </c>
      <c r="M885" s="397"/>
      <c r="N885" s="482">
        <v>205527.9</v>
      </c>
      <c r="O885" s="482">
        <v>0</v>
      </c>
      <c r="P885" s="493">
        <v>0</v>
      </c>
      <c r="Q885" s="482">
        <v>0</v>
      </c>
      <c r="R885" s="482"/>
      <c r="S885" s="479"/>
      <c r="T885" s="199">
        <f t="shared" ref="T885:T955" si="200">IF(N885="","",Q885-N885)</f>
        <v>-205527.9</v>
      </c>
      <c r="U885" s="61">
        <f t="shared" ref="U885:U955" si="201">IF(N885=0,"",T885/N885)</f>
        <v>-1</v>
      </c>
      <c r="V885" s="199">
        <f t="shared" si="184"/>
        <v>0</v>
      </c>
      <c r="W885" s="61" t="str">
        <f t="shared" ref="W885:W955" si="202">IF(O885=0,"",V885/O885)</f>
        <v/>
      </c>
      <c r="X885" s="199">
        <f t="shared" ref="X885:X955" si="203">IF(P885="","",Q885-P885)</f>
        <v>0</v>
      </c>
      <c r="Y885" s="61" t="str">
        <f t="shared" ref="Y885:Y955" si="204">IF(P885=0,"",X885/P885)</f>
        <v/>
      </c>
      <c r="AA885" s="55"/>
      <c r="AB885" s="55"/>
      <c r="AC885" s="55"/>
      <c r="AD885" s="55"/>
      <c r="AE885" s="55"/>
      <c r="AF885" s="55"/>
      <c r="AG885" s="55"/>
      <c r="AH885" s="55"/>
      <c r="AI885" s="55"/>
      <c r="AJ885" s="55"/>
      <c r="AK885" s="55"/>
    </row>
    <row r="886" spans="1:37" ht="21">
      <c r="A886" s="458" t="s">
        <v>466</v>
      </c>
      <c r="B886" s="408" t="s">
        <v>461</v>
      </c>
      <c r="C886" s="409" t="s">
        <v>3013</v>
      </c>
      <c r="D886" s="409" t="s">
        <v>3011</v>
      </c>
      <c r="E886" s="375" t="s">
        <v>468</v>
      </c>
      <c r="F886" s="375" t="s">
        <v>467</v>
      </c>
      <c r="G886" s="376"/>
      <c r="H886" s="376"/>
      <c r="I886" s="417"/>
      <c r="J886" s="377"/>
      <c r="K886" s="378"/>
      <c r="L886" s="397"/>
      <c r="M886" s="397"/>
      <c r="N886" s="482">
        <v>0</v>
      </c>
      <c r="O886" s="482">
        <v>0</v>
      </c>
      <c r="P886" s="493">
        <v>0</v>
      </c>
      <c r="Q886" s="482">
        <v>0</v>
      </c>
      <c r="R886" s="482"/>
      <c r="S886" s="479"/>
      <c r="T886" s="199">
        <f t="shared" si="200"/>
        <v>0</v>
      </c>
      <c r="U886" s="61" t="str">
        <f t="shared" si="201"/>
        <v/>
      </c>
      <c r="V886" s="199">
        <f t="shared" si="184"/>
        <v>0</v>
      </c>
      <c r="W886" s="61" t="str">
        <f t="shared" si="202"/>
        <v/>
      </c>
      <c r="X886" s="199">
        <f t="shared" si="203"/>
        <v>0</v>
      </c>
      <c r="Y886" s="61" t="str">
        <f t="shared" si="204"/>
        <v/>
      </c>
      <c r="AA886" s="55"/>
      <c r="AB886" s="55"/>
      <c r="AC886" s="55"/>
      <c r="AD886" s="55"/>
      <c r="AE886" s="55"/>
      <c r="AF886" s="55"/>
      <c r="AG886" s="55"/>
      <c r="AH886" s="55"/>
      <c r="AI886" s="55"/>
      <c r="AJ886" s="55"/>
      <c r="AK886" s="55"/>
    </row>
    <row r="887" spans="1:37" ht="31.5">
      <c r="A887" s="457" t="s">
        <v>469</v>
      </c>
      <c r="B887" s="415" t="s">
        <v>461</v>
      </c>
      <c r="C887" s="416" t="s">
        <v>3013</v>
      </c>
      <c r="D887" s="416" t="s">
        <v>3009</v>
      </c>
      <c r="E887" s="379" t="s">
        <v>4934</v>
      </c>
      <c r="F887" s="379" t="s">
        <v>4935</v>
      </c>
      <c r="G887" s="376" t="s">
        <v>304</v>
      </c>
      <c r="H887" s="376" t="s">
        <v>4936</v>
      </c>
      <c r="I887" s="417" t="s">
        <v>2893</v>
      </c>
      <c r="J887" s="377" t="s">
        <v>3361</v>
      </c>
      <c r="K887" s="378" t="s">
        <v>3363</v>
      </c>
      <c r="L887" s="401" t="s">
        <v>437</v>
      </c>
      <c r="M887" s="397"/>
      <c r="N887" s="482">
        <v>0</v>
      </c>
      <c r="O887" s="482">
        <v>0</v>
      </c>
      <c r="P887" s="493">
        <v>0</v>
      </c>
      <c r="Q887" s="482">
        <v>0</v>
      </c>
      <c r="R887" s="482"/>
      <c r="S887" s="479"/>
      <c r="T887" s="199">
        <f t="shared" si="200"/>
        <v>0</v>
      </c>
      <c r="U887" s="61" t="str">
        <f t="shared" si="201"/>
        <v/>
      </c>
      <c r="V887" s="199">
        <f t="shared" si="184"/>
        <v>0</v>
      </c>
      <c r="W887" s="61" t="str">
        <f t="shared" si="202"/>
        <v/>
      </c>
      <c r="X887" s="199">
        <f t="shared" si="203"/>
        <v>0</v>
      </c>
      <c r="Y887" s="61" t="str">
        <f t="shared" si="204"/>
        <v/>
      </c>
      <c r="AA887" s="55"/>
      <c r="AB887" s="55"/>
      <c r="AC887" s="55"/>
      <c r="AD887" s="55"/>
      <c r="AE887" s="55"/>
      <c r="AF887" s="55"/>
      <c r="AG887" s="55"/>
      <c r="AH887" s="55"/>
      <c r="AI887" s="55"/>
      <c r="AJ887" s="55"/>
      <c r="AK887" s="55"/>
    </row>
    <row r="888" spans="1:37" ht="42">
      <c r="A888" s="457" t="s">
        <v>5812</v>
      </c>
      <c r="B888" s="425" t="s">
        <v>461</v>
      </c>
      <c r="C888" s="426" t="s">
        <v>3013</v>
      </c>
      <c r="D888" s="426" t="s">
        <v>1295</v>
      </c>
      <c r="E888" s="427" t="s">
        <v>5813</v>
      </c>
      <c r="F888" s="427" t="s">
        <v>5814</v>
      </c>
      <c r="G888" s="428" t="s">
        <v>306</v>
      </c>
      <c r="H888" s="428" t="s">
        <v>5810</v>
      </c>
      <c r="I888" s="429" t="s">
        <v>5811</v>
      </c>
      <c r="J888" s="430" t="s">
        <v>3361</v>
      </c>
      <c r="K888" s="378" t="s">
        <v>3363</v>
      </c>
      <c r="L888" s="401" t="s">
        <v>437</v>
      </c>
      <c r="M888" s="397"/>
      <c r="N888" s="482">
        <v>4263.6000000000004</v>
      </c>
      <c r="O888" s="482">
        <v>0</v>
      </c>
      <c r="P888" s="493">
        <v>0</v>
      </c>
      <c r="Q888" s="482">
        <v>0</v>
      </c>
      <c r="R888" s="482"/>
      <c r="S888" s="479"/>
      <c r="T888" s="199">
        <f t="shared" si="200"/>
        <v>-4263.6000000000004</v>
      </c>
      <c r="U888" s="61">
        <f t="shared" si="201"/>
        <v>-1</v>
      </c>
      <c r="V888" s="199">
        <f t="shared" si="184"/>
        <v>0</v>
      </c>
      <c r="W888" s="61" t="str">
        <f t="shared" si="202"/>
        <v/>
      </c>
      <c r="X888" s="199">
        <f t="shared" si="203"/>
        <v>0</v>
      </c>
      <c r="Y888" s="61" t="str">
        <f t="shared" si="204"/>
        <v/>
      </c>
      <c r="AA888" s="55"/>
      <c r="AB888" s="55"/>
      <c r="AC888" s="55"/>
      <c r="AD888" s="55"/>
      <c r="AE888" s="55"/>
      <c r="AF888" s="55"/>
      <c r="AG888" s="55"/>
      <c r="AH888" s="55"/>
      <c r="AI888" s="55"/>
      <c r="AJ888" s="55"/>
      <c r="AK888" s="55"/>
    </row>
    <row r="889" spans="1:37" ht="31.5">
      <c r="A889" s="458" t="s">
        <v>2894</v>
      </c>
      <c r="B889" s="408" t="s">
        <v>461</v>
      </c>
      <c r="C889" s="409" t="s">
        <v>3015</v>
      </c>
      <c r="D889" s="409" t="s">
        <v>3011</v>
      </c>
      <c r="E889" s="375" t="s">
        <v>2895</v>
      </c>
      <c r="F889" s="375" t="s">
        <v>3302</v>
      </c>
      <c r="G889" s="376"/>
      <c r="H889" s="376"/>
      <c r="I889" s="417"/>
      <c r="J889" s="377"/>
      <c r="K889" s="378"/>
      <c r="L889" s="397"/>
      <c r="M889" s="397"/>
      <c r="N889" s="482">
        <v>0</v>
      </c>
      <c r="O889" s="482">
        <v>0</v>
      </c>
      <c r="P889" s="493">
        <v>0</v>
      </c>
      <c r="Q889" s="482">
        <v>0</v>
      </c>
      <c r="R889" s="482"/>
      <c r="S889" s="479"/>
      <c r="T889" s="199">
        <f t="shared" ref="T889" si="205">IF(N889="","",Q889-N889)</f>
        <v>0</v>
      </c>
      <c r="U889" s="61" t="str">
        <f t="shared" ref="U889" si="206">IF(N889=0,"",T889/N889)</f>
        <v/>
      </c>
      <c r="V889" s="199">
        <f t="shared" si="184"/>
        <v>0</v>
      </c>
      <c r="W889" s="61" t="str">
        <f t="shared" ref="W889" si="207">IF(O889=0,"",V889/O889)</f>
        <v/>
      </c>
      <c r="X889" s="199">
        <f t="shared" ref="X889" si="208">IF(P889="","",Q889-P889)</f>
        <v>0</v>
      </c>
      <c r="Y889" s="61" t="str">
        <f t="shared" ref="Y889" si="209">IF(P889=0,"",X889/P889)</f>
        <v/>
      </c>
      <c r="AA889" s="55"/>
      <c r="AB889" s="55"/>
      <c r="AC889" s="55"/>
      <c r="AD889" s="55"/>
      <c r="AE889" s="55"/>
      <c r="AF889" s="55"/>
      <c r="AG889" s="55"/>
      <c r="AH889" s="55"/>
      <c r="AI889" s="55"/>
      <c r="AJ889" s="55"/>
      <c r="AK889" s="55"/>
    </row>
    <row r="890" spans="1:37" ht="31.5">
      <c r="A890" s="398" t="s">
        <v>3303</v>
      </c>
      <c r="B890" s="415" t="s">
        <v>461</v>
      </c>
      <c r="C890" s="416" t="s">
        <v>3015</v>
      </c>
      <c r="D890" s="416" t="s">
        <v>3009</v>
      </c>
      <c r="E890" s="379" t="s">
        <v>3304</v>
      </c>
      <c r="F890" s="379" t="s">
        <v>3305</v>
      </c>
      <c r="G890" s="376" t="s">
        <v>309</v>
      </c>
      <c r="H890" s="376" t="s">
        <v>3306</v>
      </c>
      <c r="I890" s="417" t="s">
        <v>3307</v>
      </c>
      <c r="J890" s="377" t="s">
        <v>3366</v>
      </c>
      <c r="K890" s="378" t="s">
        <v>3367</v>
      </c>
      <c r="L890" s="401" t="s">
        <v>437</v>
      </c>
      <c r="M890" s="397"/>
      <c r="N890" s="482">
        <v>0</v>
      </c>
      <c r="O890" s="482">
        <v>0</v>
      </c>
      <c r="P890" s="493">
        <v>0</v>
      </c>
      <c r="Q890" s="482">
        <v>0</v>
      </c>
      <c r="R890" s="482"/>
      <c r="S890" s="479"/>
      <c r="T890" s="199">
        <f t="shared" si="200"/>
        <v>0</v>
      </c>
      <c r="U890" s="61" t="str">
        <f t="shared" si="201"/>
        <v/>
      </c>
      <c r="V890" s="199">
        <f t="shared" si="184"/>
        <v>0</v>
      </c>
      <c r="W890" s="61" t="str">
        <f t="shared" si="202"/>
        <v/>
      </c>
      <c r="X890" s="199">
        <f t="shared" si="203"/>
        <v>0</v>
      </c>
      <c r="Y890" s="61" t="str">
        <f t="shared" si="204"/>
        <v/>
      </c>
      <c r="AA890" s="55"/>
      <c r="AB890" s="55"/>
      <c r="AC890" s="55"/>
      <c r="AD890" s="55"/>
      <c r="AE890" s="55"/>
      <c r="AF890" s="55"/>
      <c r="AG890" s="55"/>
      <c r="AH890" s="55"/>
      <c r="AI890" s="55"/>
      <c r="AJ890" s="55"/>
      <c r="AK890" s="55"/>
    </row>
    <row r="891" spans="1:37" ht="31.5">
      <c r="A891" s="398" t="s">
        <v>3308</v>
      </c>
      <c r="B891" s="415" t="s">
        <v>461</v>
      </c>
      <c r="C891" s="416" t="s">
        <v>3015</v>
      </c>
      <c r="D891" s="416" t="s">
        <v>3019</v>
      </c>
      <c r="E891" s="379" t="s">
        <v>3309</v>
      </c>
      <c r="F891" s="379" t="s">
        <v>3310</v>
      </c>
      <c r="G891" s="376" t="s">
        <v>86</v>
      </c>
      <c r="H891" s="376" t="s">
        <v>3311</v>
      </c>
      <c r="I891" s="417" t="s">
        <v>3312</v>
      </c>
      <c r="J891" s="377" t="s">
        <v>3313</v>
      </c>
      <c r="K891" s="378" t="s">
        <v>3368</v>
      </c>
      <c r="L891" s="401" t="s">
        <v>437</v>
      </c>
      <c r="M891" s="397"/>
      <c r="N891" s="482">
        <v>127928.74</v>
      </c>
      <c r="O891" s="482">
        <v>50000</v>
      </c>
      <c r="P891" s="493">
        <v>0</v>
      </c>
      <c r="Q891" s="482">
        <v>0</v>
      </c>
      <c r="R891" s="482"/>
      <c r="S891" s="479"/>
      <c r="T891" s="199">
        <f t="shared" si="200"/>
        <v>-127928.74</v>
      </c>
      <c r="U891" s="61">
        <f t="shared" si="201"/>
        <v>-1</v>
      </c>
      <c r="V891" s="199">
        <f t="shared" si="184"/>
        <v>-50000</v>
      </c>
      <c r="W891" s="61">
        <f t="shared" si="202"/>
        <v>-1</v>
      </c>
      <c r="X891" s="199">
        <f t="shared" si="203"/>
        <v>0</v>
      </c>
      <c r="Y891" s="61" t="str">
        <f t="shared" si="204"/>
        <v/>
      </c>
      <c r="AA891" s="55"/>
      <c r="AB891" s="55"/>
      <c r="AC891" s="55"/>
      <c r="AD891" s="55"/>
      <c r="AE891" s="55"/>
      <c r="AF891" s="55"/>
      <c r="AG891" s="55"/>
      <c r="AH891" s="55"/>
      <c r="AI891" s="55"/>
      <c r="AJ891" s="55"/>
      <c r="AK891" s="55"/>
    </row>
    <row r="892" spans="1:37" ht="21">
      <c r="A892" s="398" t="s">
        <v>3314</v>
      </c>
      <c r="B892" s="415" t="s">
        <v>461</v>
      </c>
      <c r="C892" s="416" t="s">
        <v>3015</v>
      </c>
      <c r="D892" s="416" t="s">
        <v>2485</v>
      </c>
      <c r="E892" s="379" t="s">
        <v>3315</v>
      </c>
      <c r="F892" s="379" t="s">
        <v>3316</v>
      </c>
      <c r="G892" s="376" t="s">
        <v>88</v>
      </c>
      <c r="H892" s="376" t="s">
        <v>2871</v>
      </c>
      <c r="I892" s="417" t="s">
        <v>2872</v>
      </c>
      <c r="J892" s="377" t="s">
        <v>2873</v>
      </c>
      <c r="K892" s="378" t="s">
        <v>3369</v>
      </c>
      <c r="L892" s="401" t="s">
        <v>437</v>
      </c>
      <c r="M892" s="397"/>
      <c r="N892" s="482">
        <v>0</v>
      </c>
      <c r="O892" s="482">
        <v>0</v>
      </c>
      <c r="P892" s="493">
        <v>0</v>
      </c>
      <c r="Q892" s="482">
        <v>0</v>
      </c>
      <c r="R892" s="482"/>
      <c r="S892" s="479"/>
      <c r="T892" s="199">
        <f t="shared" si="200"/>
        <v>0</v>
      </c>
      <c r="U892" s="61" t="str">
        <f t="shared" si="201"/>
        <v/>
      </c>
      <c r="V892" s="199">
        <f t="shared" si="184"/>
        <v>0</v>
      </c>
      <c r="W892" s="61" t="str">
        <f t="shared" si="202"/>
        <v/>
      </c>
      <c r="X892" s="199">
        <f t="shared" si="203"/>
        <v>0</v>
      </c>
      <c r="Y892" s="61" t="str">
        <f t="shared" si="204"/>
        <v/>
      </c>
      <c r="AA892" s="55"/>
      <c r="AB892" s="55"/>
      <c r="AC892" s="55"/>
      <c r="AD892" s="55"/>
      <c r="AE892" s="55"/>
      <c r="AF892" s="55"/>
      <c r="AG892" s="55"/>
      <c r="AH892" s="55"/>
      <c r="AI892" s="55"/>
      <c r="AJ892" s="55"/>
      <c r="AK892" s="55"/>
    </row>
    <row r="893" spans="1:37" ht="21">
      <c r="A893" s="398" t="s">
        <v>3317</v>
      </c>
      <c r="B893" s="415" t="s">
        <v>461</v>
      </c>
      <c r="C893" s="416" t="s">
        <v>3015</v>
      </c>
      <c r="D893" s="416" t="s">
        <v>1321</v>
      </c>
      <c r="E893" s="379" t="s">
        <v>3318</v>
      </c>
      <c r="F893" s="417" t="s">
        <v>3319</v>
      </c>
      <c r="G893" s="376" t="s">
        <v>90</v>
      </c>
      <c r="H893" s="376" t="s">
        <v>3320</v>
      </c>
      <c r="I893" s="417" t="s">
        <v>3321</v>
      </c>
      <c r="J893" s="377" t="s">
        <v>3322</v>
      </c>
      <c r="K893" s="378" t="s">
        <v>3370</v>
      </c>
      <c r="L893" s="401" t="s">
        <v>621</v>
      </c>
      <c r="M893" s="397"/>
      <c r="N893" s="482">
        <v>0</v>
      </c>
      <c r="O893" s="482">
        <v>0</v>
      </c>
      <c r="P893" s="493">
        <v>0</v>
      </c>
      <c r="Q893" s="482">
        <v>0</v>
      </c>
      <c r="R893" s="482"/>
      <c r="S893" s="479"/>
      <c r="T893" s="199">
        <f t="shared" si="200"/>
        <v>0</v>
      </c>
      <c r="U893" s="61" t="str">
        <f t="shared" si="201"/>
        <v/>
      </c>
      <c r="V893" s="199">
        <f t="shared" si="184"/>
        <v>0</v>
      </c>
      <c r="W893" s="61" t="str">
        <f t="shared" si="202"/>
        <v/>
      </c>
      <c r="X893" s="199">
        <f t="shared" si="203"/>
        <v>0</v>
      </c>
      <c r="Y893" s="61" t="str">
        <f t="shared" si="204"/>
        <v/>
      </c>
      <c r="AA893" s="55"/>
      <c r="AB893" s="55"/>
      <c r="AC893" s="55"/>
      <c r="AD893" s="55"/>
      <c r="AE893" s="55"/>
      <c r="AF893" s="55"/>
      <c r="AG893" s="55"/>
      <c r="AH893" s="55"/>
      <c r="AI893" s="55"/>
      <c r="AJ893" s="55"/>
      <c r="AK893" s="55"/>
    </row>
    <row r="894" spans="1:37" ht="21">
      <c r="A894" s="407" t="s">
        <v>3323</v>
      </c>
      <c r="B894" s="408" t="s">
        <v>461</v>
      </c>
      <c r="C894" s="409" t="s">
        <v>2697</v>
      </c>
      <c r="D894" s="409" t="s">
        <v>3011</v>
      </c>
      <c r="E894" s="375" t="s">
        <v>3324</v>
      </c>
      <c r="F894" s="438" t="s">
        <v>3325</v>
      </c>
      <c r="G894" s="376"/>
      <c r="H894" s="376"/>
      <c r="I894" s="417"/>
      <c r="J894" s="377"/>
      <c r="K894" s="378"/>
      <c r="L894" s="397"/>
      <c r="M894" s="397"/>
      <c r="N894" s="482">
        <v>0</v>
      </c>
      <c r="O894" s="482">
        <v>0</v>
      </c>
      <c r="P894" s="493">
        <v>0</v>
      </c>
      <c r="Q894" s="482">
        <v>0</v>
      </c>
      <c r="R894" s="482"/>
      <c r="S894" s="479"/>
      <c r="T894" s="199">
        <f t="shared" si="200"/>
        <v>0</v>
      </c>
      <c r="U894" s="61" t="str">
        <f t="shared" si="201"/>
        <v/>
      </c>
      <c r="V894" s="199">
        <f t="shared" si="184"/>
        <v>0</v>
      </c>
      <c r="W894" s="61" t="str">
        <f t="shared" si="202"/>
        <v/>
      </c>
      <c r="X894" s="199">
        <f t="shared" si="203"/>
        <v>0</v>
      </c>
      <c r="Y894" s="61" t="str">
        <f t="shared" si="204"/>
        <v/>
      </c>
      <c r="AA894" s="55"/>
      <c r="AB894" s="55"/>
      <c r="AC894" s="55"/>
      <c r="AD894" s="55"/>
      <c r="AE894" s="55"/>
      <c r="AF894" s="55"/>
      <c r="AG894" s="55"/>
      <c r="AH894" s="55"/>
      <c r="AI894" s="55"/>
      <c r="AJ894" s="55"/>
      <c r="AK894" s="55"/>
    </row>
    <row r="895" spans="1:37">
      <c r="A895" s="398" t="s">
        <v>3326</v>
      </c>
      <c r="B895" s="415" t="s">
        <v>461</v>
      </c>
      <c r="C895" s="416" t="s">
        <v>2697</v>
      </c>
      <c r="D895" s="416" t="s">
        <v>3009</v>
      </c>
      <c r="E895" s="379" t="s">
        <v>3324</v>
      </c>
      <c r="F895" s="417" t="s">
        <v>3325</v>
      </c>
      <c r="G895" s="376" t="s">
        <v>92</v>
      </c>
      <c r="H895" s="376" t="s">
        <v>5815</v>
      </c>
      <c r="I895" s="417" t="s">
        <v>3327</v>
      </c>
      <c r="J895" s="377" t="s">
        <v>3371</v>
      </c>
      <c r="K895" s="378" t="s">
        <v>3373</v>
      </c>
      <c r="L895" s="401" t="s">
        <v>621</v>
      </c>
      <c r="M895" s="397"/>
      <c r="N895" s="482">
        <v>0</v>
      </c>
      <c r="O895" s="482">
        <v>0</v>
      </c>
      <c r="P895" s="493">
        <v>0</v>
      </c>
      <c r="Q895" s="482">
        <v>0</v>
      </c>
      <c r="R895" s="482"/>
      <c r="S895" s="479"/>
      <c r="T895" s="199">
        <f t="shared" si="200"/>
        <v>0</v>
      </c>
      <c r="U895" s="61" t="str">
        <f t="shared" si="201"/>
        <v/>
      </c>
      <c r="V895" s="199">
        <f t="shared" si="184"/>
        <v>0</v>
      </c>
      <c r="W895" s="61" t="str">
        <f t="shared" si="202"/>
        <v/>
      </c>
      <c r="X895" s="199">
        <f t="shared" si="203"/>
        <v>0</v>
      </c>
      <c r="Y895" s="61" t="str">
        <f t="shared" si="204"/>
        <v/>
      </c>
      <c r="AA895" s="55"/>
      <c r="AB895" s="55"/>
      <c r="AC895" s="55"/>
      <c r="AD895" s="55"/>
      <c r="AE895" s="55"/>
      <c r="AF895" s="55"/>
      <c r="AG895" s="55"/>
      <c r="AH895" s="55"/>
      <c r="AI895" s="55"/>
      <c r="AJ895" s="55"/>
      <c r="AK895" s="55"/>
    </row>
    <row r="896" spans="1:37" ht="31.5">
      <c r="A896" s="407" t="s">
        <v>3328</v>
      </c>
      <c r="B896" s="408" t="s">
        <v>461</v>
      </c>
      <c r="C896" s="409" t="s">
        <v>3016</v>
      </c>
      <c r="D896" s="409" t="s">
        <v>3011</v>
      </c>
      <c r="E896" s="375" t="s">
        <v>3329</v>
      </c>
      <c r="F896" s="375" t="s">
        <v>3330</v>
      </c>
      <c r="G896" s="376"/>
      <c r="H896" s="376"/>
      <c r="I896" s="417"/>
      <c r="J896" s="377"/>
      <c r="K896" s="378"/>
      <c r="L896" s="397"/>
      <c r="M896" s="397"/>
      <c r="N896" s="482">
        <v>0</v>
      </c>
      <c r="O896" s="482">
        <v>0</v>
      </c>
      <c r="P896" s="493">
        <v>0</v>
      </c>
      <c r="Q896" s="482">
        <v>0</v>
      </c>
      <c r="R896" s="482"/>
      <c r="S896" s="479"/>
      <c r="T896" s="199">
        <f t="shared" si="200"/>
        <v>0</v>
      </c>
      <c r="U896" s="61" t="str">
        <f t="shared" si="201"/>
        <v/>
      </c>
      <c r="V896" s="199">
        <f t="shared" si="184"/>
        <v>0</v>
      </c>
      <c r="W896" s="61" t="str">
        <f t="shared" si="202"/>
        <v/>
      </c>
      <c r="X896" s="199">
        <f t="shared" si="203"/>
        <v>0</v>
      </c>
      <c r="Y896" s="61" t="str">
        <f t="shared" si="204"/>
        <v/>
      </c>
      <c r="AA896" s="55"/>
      <c r="AB896" s="55"/>
      <c r="AC896" s="55"/>
      <c r="AD896" s="55"/>
      <c r="AE896" s="55"/>
      <c r="AF896" s="55"/>
      <c r="AG896" s="55"/>
      <c r="AH896" s="55"/>
      <c r="AI896" s="55"/>
      <c r="AJ896" s="55"/>
      <c r="AK896" s="55"/>
    </row>
    <row r="897" spans="1:37" ht="42">
      <c r="A897" s="433" t="s">
        <v>4937</v>
      </c>
      <c r="B897" s="415" t="s">
        <v>461</v>
      </c>
      <c r="C897" s="416" t="s">
        <v>3016</v>
      </c>
      <c r="D897" s="416" t="s">
        <v>2928</v>
      </c>
      <c r="E897" s="379" t="s">
        <v>4938</v>
      </c>
      <c r="F897" s="379" t="s">
        <v>5143</v>
      </c>
      <c r="G897" s="376" t="s">
        <v>4465</v>
      </c>
      <c r="H897" s="376" t="s">
        <v>3334</v>
      </c>
      <c r="I897" s="417" t="s">
        <v>4939</v>
      </c>
      <c r="J897" s="377" t="s">
        <v>3336</v>
      </c>
      <c r="K897" s="374" t="s">
        <v>3376</v>
      </c>
      <c r="L897" s="399" t="s">
        <v>437</v>
      </c>
      <c r="M897" s="397"/>
      <c r="N897" s="482">
        <v>384927.54</v>
      </c>
      <c r="O897" s="482">
        <v>34991160.619999997</v>
      </c>
      <c r="P897" s="493">
        <v>4800000</v>
      </c>
      <c r="Q897" s="482">
        <v>6191000</v>
      </c>
      <c r="R897" s="482"/>
      <c r="S897" s="479"/>
      <c r="T897" s="199">
        <f t="shared" si="200"/>
        <v>5806072.46</v>
      </c>
      <c r="U897" s="61">
        <f t="shared" si="201"/>
        <v>15.083546529302632</v>
      </c>
      <c r="V897" s="199">
        <f t="shared" si="184"/>
        <v>-28800160.619999997</v>
      </c>
      <c r="W897" s="61">
        <f t="shared" si="202"/>
        <v>-0.82306960128492013</v>
      </c>
      <c r="X897" s="199">
        <f t="shared" si="203"/>
        <v>1391000</v>
      </c>
      <c r="Y897" s="61">
        <f t="shared" si="204"/>
        <v>0.28979166666666667</v>
      </c>
      <c r="AA897" s="55"/>
      <c r="AB897" s="55"/>
      <c r="AC897" s="55"/>
      <c r="AD897" s="55"/>
      <c r="AE897" s="55"/>
      <c r="AF897" s="55"/>
      <c r="AG897" s="55"/>
      <c r="AH897" s="55"/>
      <c r="AI897" s="55"/>
      <c r="AJ897" s="55"/>
      <c r="AK897" s="55"/>
    </row>
    <row r="898" spans="1:37" ht="31.5">
      <c r="A898" s="398" t="s">
        <v>3331</v>
      </c>
      <c r="B898" s="415" t="s">
        <v>461</v>
      </c>
      <c r="C898" s="416" t="s">
        <v>3016</v>
      </c>
      <c r="D898" s="416" t="s">
        <v>3009</v>
      </c>
      <c r="E898" s="379" t="s">
        <v>3332</v>
      </c>
      <c r="F898" s="379" t="s">
        <v>3333</v>
      </c>
      <c r="G898" s="376" t="s">
        <v>100</v>
      </c>
      <c r="H898" s="357" t="s">
        <v>3340</v>
      </c>
      <c r="I898" s="417" t="s">
        <v>3335</v>
      </c>
      <c r="J898" s="377" t="s">
        <v>3336</v>
      </c>
      <c r="K898" s="378" t="s">
        <v>3376</v>
      </c>
      <c r="L898" s="401" t="s">
        <v>437</v>
      </c>
      <c r="M898" s="397"/>
      <c r="N898" s="482">
        <v>0</v>
      </c>
      <c r="O898" s="482">
        <v>0</v>
      </c>
      <c r="P898" s="498">
        <v>33413000</v>
      </c>
      <c r="Q898" s="499">
        <v>23000000</v>
      </c>
      <c r="R898" s="482"/>
      <c r="S898" s="479"/>
      <c r="T898" s="199">
        <f t="shared" si="200"/>
        <v>23000000</v>
      </c>
      <c r="U898" s="61" t="str">
        <f t="shared" si="201"/>
        <v/>
      </c>
      <c r="V898" s="199">
        <f t="shared" si="184"/>
        <v>23000000</v>
      </c>
      <c r="W898" s="61" t="str">
        <f t="shared" si="202"/>
        <v/>
      </c>
      <c r="X898" s="199">
        <f t="shared" si="203"/>
        <v>-10413000</v>
      </c>
      <c r="Y898" s="61">
        <f t="shared" si="204"/>
        <v>-0.3116451680483644</v>
      </c>
      <c r="AA898" s="55"/>
      <c r="AB898" s="55"/>
      <c r="AC898" s="55"/>
      <c r="AD898" s="55"/>
      <c r="AE898" s="55"/>
      <c r="AF898" s="55"/>
      <c r="AG898" s="55"/>
      <c r="AH898" s="55"/>
      <c r="AI898" s="55"/>
      <c r="AJ898" s="55"/>
      <c r="AK898" s="55"/>
    </row>
    <row r="899" spans="1:37" ht="42">
      <c r="A899" s="398" t="s">
        <v>3337</v>
      </c>
      <c r="B899" s="415" t="s">
        <v>461</v>
      </c>
      <c r="C899" s="416" t="s">
        <v>3016</v>
      </c>
      <c r="D899" s="416" t="s">
        <v>2007</v>
      </c>
      <c r="E899" s="379" t="s">
        <v>3338</v>
      </c>
      <c r="F899" s="379" t="s">
        <v>3339</v>
      </c>
      <c r="G899" s="376" t="s">
        <v>101</v>
      </c>
      <c r="H899" s="357" t="s">
        <v>3123</v>
      </c>
      <c r="I899" s="417" t="s">
        <v>3118</v>
      </c>
      <c r="J899" s="377" t="s">
        <v>3336</v>
      </c>
      <c r="K899" s="378" t="s">
        <v>3376</v>
      </c>
      <c r="L899" s="401" t="s">
        <v>437</v>
      </c>
      <c r="M899" s="397"/>
      <c r="N899" s="482">
        <v>0</v>
      </c>
      <c r="O899" s="482">
        <v>0</v>
      </c>
      <c r="P899" s="493">
        <v>0</v>
      </c>
      <c r="Q899" s="482">
        <v>0</v>
      </c>
      <c r="R899" s="482"/>
      <c r="S899" s="479"/>
      <c r="T899" s="199">
        <f t="shared" si="200"/>
        <v>0</v>
      </c>
      <c r="U899" s="61" t="str">
        <f t="shared" si="201"/>
        <v/>
      </c>
      <c r="V899" s="199">
        <f t="shared" ref="V899:V962" si="210">IF(O899="","",Q899-O899)</f>
        <v>0</v>
      </c>
      <c r="W899" s="61" t="str">
        <f t="shared" si="202"/>
        <v/>
      </c>
      <c r="X899" s="199">
        <f t="shared" si="203"/>
        <v>0</v>
      </c>
      <c r="Y899" s="61" t="str">
        <f t="shared" si="204"/>
        <v/>
      </c>
      <c r="AA899" s="55"/>
      <c r="AB899" s="55"/>
      <c r="AC899" s="55"/>
      <c r="AD899" s="55"/>
      <c r="AE899" s="55"/>
      <c r="AF899" s="55"/>
      <c r="AG899" s="55"/>
      <c r="AH899" s="55"/>
      <c r="AI899" s="55"/>
      <c r="AJ899" s="55"/>
      <c r="AK899" s="55"/>
    </row>
    <row r="900" spans="1:37" ht="42">
      <c r="A900" s="398" t="s">
        <v>3119</v>
      </c>
      <c r="B900" s="415" t="s">
        <v>461</v>
      </c>
      <c r="C900" s="416" t="s">
        <v>3016</v>
      </c>
      <c r="D900" s="416" t="s">
        <v>3019</v>
      </c>
      <c r="E900" s="379" t="s">
        <v>5144</v>
      </c>
      <c r="F900" s="379" t="s">
        <v>5145</v>
      </c>
      <c r="G900" s="376" t="s">
        <v>101</v>
      </c>
      <c r="H900" s="357" t="s">
        <v>3123</v>
      </c>
      <c r="I900" s="417" t="s">
        <v>3118</v>
      </c>
      <c r="J900" s="377" t="s">
        <v>3336</v>
      </c>
      <c r="K900" s="378" t="s">
        <v>3376</v>
      </c>
      <c r="L900" s="401" t="s">
        <v>437</v>
      </c>
      <c r="M900" s="397"/>
      <c r="N900" s="482">
        <v>0</v>
      </c>
      <c r="O900" s="482">
        <v>0</v>
      </c>
      <c r="P900" s="493">
        <v>0</v>
      </c>
      <c r="Q900" s="482">
        <v>0</v>
      </c>
      <c r="R900" s="482"/>
      <c r="S900" s="479"/>
      <c r="T900" s="199">
        <f t="shared" si="200"/>
        <v>0</v>
      </c>
      <c r="U900" s="61" t="str">
        <f t="shared" si="201"/>
        <v/>
      </c>
      <c r="V900" s="199">
        <f t="shared" si="210"/>
        <v>0</v>
      </c>
      <c r="W900" s="61" t="str">
        <f t="shared" si="202"/>
        <v/>
      </c>
      <c r="X900" s="199">
        <f t="shared" si="203"/>
        <v>0</v>
      </c>
      <c r="Y900" s="61" t="str">
        <f t="shared" si="204"/>
        <v/>
      </c>
      <c r="AA900" s="55"/>
      <c r="AB900" s="55"/>
      <c r="AC900" s="55"/>
      <c r="AD900" s="55"/>
      <c r="AE900" s="55"/>
      <c r="AF900" s="55"/>
      <c r="AG900" s="55"/>
      <c r="AH900" s="55"/>
      <c r="AI900" s="55"/>
      <c r="AJ900" s="55"/>
      <c r="AK900" s="55"/>
    </row>
    <row r="901" spans="1:37" ht="31.5">
      <c r="A901" s="398" t="s">
        <v>3120</v>
      </c>
      <c r="B901" s="415" t="s">
        <v>461</v>
      </c>
      <c r="C901" s="416" t="s">
        <v>3016</v>
      </c>
      <c r="D901" s="416" t="s">
        <v>2485</v>
      </c>
      <c r="E901" s="379" t="s">
        <v>3121</v>
      </c>
      <c r="F901" s="379" t="s">
        <v>3122</v>
      </c>
      <c r="G901" s="376" t="s">
        <v>102</v>
      </c>
      <c r="H901" s="357" t="s">
        <v>3128</v>
      </c>
      <c r="I901" s="417" t="s">
        <v>3124</v>
      </c>
      <c r="J901" s="377" t="s">
        <v>3336</v>
      </c>
      <c r="K901" s="378" t="s">
        <v>3376</v>
      </c>
      <c r="L901" s="401" t="s">
        <v>437</v>
      </c>
      <c r="M901" s="397"/>
      <c r="N901" s="482">
        <v>38365.5</v>
      </c>
      <c r="O901" s="482">
        <v>0</v>
      </c>
      <c r="P901" s="493">
        <v>0</v>
      </c>
      <c r="Q901" s="482">
        <v>0</v>
      </c>
      <c r="R901" s="482"/>
      <c r="S901" s="479"/>
      <c r="T901" s="199">
        <f t="shared" si="200"/>
        <v>-38365.5</v>
      </c>
      <c r="U901" s="61">
        <f t="shared" si="201"/>
        <v>-1</v>
      </c>
      <c r="V901" s="199">
        <f t="shared" si="210"/>
        <v>0</v>
      </c>
      <c r="W901" s="61" t="str">
        <f t="shared" si="202"/>
        <v/>
      </c>
      <c r="X901" s="199">
        <f t="shared" si="203"/>
        <v>0</v>
      </c>
      <c r="Y901" s="61" t="str">
        <f t="shared" si="204"/>
        <v/>
      </c>
      <c r="AA901" s="55"/>
      <c r="AB901" s="55"/>
      <c r="AC901" s="55"/>
      <c r="AD901" s="55"/>
      <c r="AE901" s="55"/>
      <c r="AF901" s="55"/>
      <c r="AG901" s="55"/>
      <c r="AH901" s="55"/>
      <c r="AI901" s="55"/>
      <c r="AJ901" s="55"/>
      <c r="AK901" s="55"/>
    </row>
    <row r="902" spans="1:37" ht="31.5">
      <c r="A902" s="398" t="s">
        <v>3125</v>
      </c>
      <c r="B902" s="415" t="s">
        <v>461</v>
      </c>
      <c r="C902" s="416" t="s">
        <v>3016</v>
      </c>
      <c r="D902" s="416" t="s">
        <v>1321</v>
      </c>
      <c r="E902" s="379" t="s">
        <v>3126</v>
      </c>
      <c r="F902" s="417" t="s">
        <v>3127</v>
      </c>
      <c r="G902" s="376" t="s">
        <v>2003</v>
      </c>
      <c r="H902" s="357" t="s">
        <v>4940</v>
      </c>
      <c r="I902" s="417" t="s">
        <v>3129</v>
      </c>
      <c r="J902" s="377" t="s">
        <v>3336</v>
      </c>
      <c r="K902" s="378" t="s">
        <v>3376</v>
      </c>
      <c r="L902" s="401" t="s">
        <v>437</v>
      </c>
      <c r="M902" s="397"/>
      <c r="N902" s="482">
        <v>0</v>
      </c>
      <c r="O902" s="482">
        <v>0</v>
      </c>
      <c r="P902" s="493">
        <v>0</v>
      </c>
      <c r="Q902" s="482">
        <v>0</v>
      </c>
      <c r="R902" s="482"/>
      <c r="S902" s="479"/>
      <c r="T902" s="199">
        <f t="shared" si="200"/>
        <v>0</v>
      </c>
      <c r="U902" s="61" t="str">
        <f t="shared" si="201"/>
        <v/>
      </c>
      <c r="V902" s="199">
        <f t="shared" si="210"/>
        <v>0</v>
      </c>
      <c r="W902" s="61" t="str">
        <f t="shared" si="202"/>
        <v/>
      </c>
      <c r="X902" s="199">
        <f t="shared" si="203"/>
        <v>0</v>
      </c>
      <c r="Y902" s="61" t="str">
        <f t="shared" si="204"/>
        <v/>
      </c>
      <c r="AA902" s="55"/>
      <c r="AB902" s="55"/>
      <c r="AC902" s="55"/>
      <c r="AD902" s="55"/>
      <c r="AE902" s="55"/>
      <c r="AF902" s="55"/>
      <c r="AG902" s="55"/>
      <c r="AH902" s="55"/>
      <c r="AI902" s="55"/>
      <c r="AJ902" s="55"/>
      <c r="AK902" s="55"/>
    </row>
    <row r="903" spans="1:37" ht="21">
      <c r="A903" s="402" t="s">
        <v>470</v>
      </c>
      <c r="B903" s="403" t="s">
        <v>471</v>
      </c>
      <c r="C903" s="404" t="s">
        <v>3010</v>
      </c>
      <c r="D903" s="404" t="s">
        <v>3011</v>
      </c>
      <c r="E903" s="370" t="s">
        <v>473</v>
      </c>
      <c r="F903" s="370" t="s">
        <v>472</v>
      </c>
      <c r="G903" s="371"/>
      <c r="H903" s="371"/>
      <c r="I903" s="405"/>
      <c r="J903" s="372"/>
      <c r="K903" s="373"/>
      <c r="L903" s="406"/>
      <c r="M903" s="397"/>
      <c r="N903" s="483">
        <v>0</v>
      </c>
      <c r="O903" s="483">
        <v>0</v>
      </c>
      <c r="P903" s="494">
        <v>0</v>
      </c>
      <c r="Q903" s="483">
        <v>0</v>
      </c>
      <c r="R903" s="483"/>
      <c r="S903" s="478"/>
      <c r="T903" s="199">
        <f t="shared" si="200"/>
        <v>0</v>
      </c>
      <c r="U903" s="61" t="str">
        <f t="shared" si="201"/>
        <v/>
      </c>
      <c r="V903" s="199">
        <f t="shared" si="210"/>
        <v>0</v>
      </c>
      <c r="W903" s="61" t="str">
        <f t="shared" si="202"/>
        <v/>
      </c>
      <c r="X903" s="199">
        <f t="shared" si="203"/>
        <v>0</v>
      </c>
      <c r="Y903" s="61" t="str">
        <f t="shared" si="204"/>
        <v/>
      </c>
      <c r="AA903" s="55"/>
      <c r="AB903" s="55"/>
      <c r="AC903" s="55"/>
      <c r="AD903" s="55"/>
      <c r="AE903" s="55"/>
      <c r="AF903" s="55"/>
      <c r="AG903" s="55"/>
      <c r="AH903" s="55"/>
      <c r="AI903" s="55"/>
      <c r="AJ903" s="55"/>
      <c r="AK903" s="55"/>
    </row>
    <row r="904" spans="1:37" ht="31.5">
      <c r="A904" s="407" t="s">
        <v>474</v>
      </c>
      <c r="B904" s="408" t="s">
        <v>471</v>
      </c>
      <c r="C904" s="409" t="s">
        <v>3012</v>
      </c>
      <c r="D904" s="409" t="s">
        <v>3011</v>
      </c>
      <c r="E904" s="375" t="s">
        <v>476</v>
      </c>
      <c r="F904" s="375" t="s">
        <v>475</v>
      </c>
      <c r="G904" s="376"/>
      <c r="H904" s="376"/>
      <c r="I904" s="417"/>
      <c r="J904" s="377"/>
      <c r="K904" s="378"/>
      <c r="L904" s="397"/>
      <c r="M904" s="397"/>
      <c r="N904" s="482">
        <v>0</v>
      </c>
      <c r="O904" s="482">
        <v>0</v>
      </c>
      <c r="P904" s="493">
        <v>0</v>
      </c>
      <c r="Q904" s="482">
        <v>0</v>
      </c>
      <c r="R904" s="482"/>
      <c r="S904" s="479"/>
      <c r="T904" s="199">
        <f t="shared" si="200"/>
        <v>0</v>
      </c>
      <c r="U904" s="61" t="str">
        <f t="shared" si="201"/>
        <v/>
      </c>
      <c r="V904" s="199">
        <f t="shared" si="210"/>
        <v>0</v>
      </c>
      <c r="W904" s="61" t="str">
        <f t="shared" si="202"/>
        <v/>
      </c>
      <c r="X904" s="199">
        <f t="shared" si="203"/>
        <v>0</v>
      </c>
      <c r="Y904" s="61" t="str">
        <f t="shared" si="204"/>
        <v/>
      </c>
      <c r="AA904" s="55"/>
      <c r="AB904" s="55"/>
      <c r="AC904" s="55"/>
      <c r="AD904" s="55"/>
      <c r="AE904" s="55"/>
      <c r="AF904" s="55"/>
      <c r="AG904" s="55"/>
      <c r="AH904" s="55"/>
      <c r="AI904" s="55"/>
      <c r="AJ904" s="55"/>
      <c r="AK904" s="55"/>
    </row>
    <row r="905" spans="1:37" ht="31.5">
      <c r="A905" s="398" t="s">
        <v>623</v>
      </c>
      <c r="B905" s="415" t="s">
        <v>471</v>
      </c>
      <c r="C905" s="416" t="s">
        <v>3012</v>
      </c>
      <c r="D905" s="416" t="s">
        <v>3019</v>
      </c>
      <c r="E905" s="379" t="s">
        <v>5347</v>
      </c>
      <c r="F905" s="379" t="s">
        <v>624</v>
      </c>
      <c r="G905" s="376" t="s">
        <v>1522</v>
      </c>
      <c r="H905" s="376" t="s">
        <v>4941</v>
      </c>
      <c r="I905" s="417" t="s">
        <v>3130</v>
      </c>
      <c r="J905" s="377" t="s">
        <v>3131</v>
      </c>
      <c r="K905" s="378" t="s">
        <v>3379</v>
      </c>
      <c r="L905" s="401" t="s">
        <v>621</v>
      </c>
      <c r="M905" s="397"/>
      <c r="N905" s="482">
        <v>0</v>
      </c>
      <c r="O905" s="482">
        <v>590000</v>
      </c>
      <c r="P905" s="493">
        <v>0</v>
      </c>
      <c r="Q905" s="482">
        <v>0</v>
      </c>
      <c r="R905" s="482"/>
      <c r="S905" s="479"/>
      <c r="T905" s="199">
        <f t="shared" si="200"/>
        <v>0</v>
      </c>
      <c r="U905" s="61" t="str">
        <f t="shared" si="201"/>
        <v/>
      </c>
      <c r="V905" s="199">
        <f t="shared" si="210"/>
        <v>-590000</v>
      </c>
      <c r="W905" s="61">
        <f t="shared" si="202"/>
        <v>-1</v>
      </c>
      <c r="X905" s="199">
        <f t="shared" si="203"/>
        <v>0</v>
      </c>
      <c r="Y905" s="61" t="str">
        <f t="shared" si="204"/>
        <v/>
      </c>
      <c r="AA905" s="55"/>
      <c r="AB905" s="55"/>
      <c r="AC905" s="55"/>
      <c r="AD905" s="55"/>
      <c r="AE905" s="55"/>
      <c r="AF905" s="55"/>
      <c r="AG905" s="55"/>
      <c r="AH905" s="55"/>
      <c r="AI905" s="55"/>
      <c r="AJ905" s="55"/>
      <c r="AK905" s="55"/>
    </row>
    <row r="906" spans="1:37" ht="31.5">
      <c r="A906" s="398" t="s">
        <v>1193</v>
      </c>
      <c r="B906" s="415" t="s">
        <v>471</v>
      </c>
      <c r="C906" s="416" t="s">
        <v>3012</v>
      </c>
      <c r="D906" s="416" t="s">
        <v>1314</v>
      </c>
      <c r="E906" s="379" t="s">
        <v>5348</v>
      </c>
      <c r="F906" s="379" t="s">
        <v>4398</v>
      </c>
      <c r="G906" s="376" t="s">
        <v>1507</v>
      </c>
      <c r="H906" s="376" t="s">
        <v>3132</v>
      </c>
      <c r="I906" s="417" t="s">
        <v>620</v>
      </c>
      <c r="J906" s="377" t="s">
        <v>3131</v>
      </c>
      <c r="K906" s="378" t="s">
        <v>3379</v>
      </c>
      <c r="L906" s="401" t="s">
        <v>622</v>
      </c>
      <c r="M906" s="397"/>
      <c r="N906" s="482">
        <v>15347506.4</v>
      </c>
      <c r="O906" s="482">
        <v>12541576.960000001</v>
      </c>
      <c r="P906" s="493">
        <v>11713000</v>
      </c>
      <c r="Q906" s="482">
        <v>5799227</v>
      </c>
      <c r="R906" s="482"/>
      <c r="S906" s="479"/>
      <c r="T906" s="199">
        <f t="shared" si="200"/>
        <v>-9548279.4000000004</v>
      </c>
      <c r="U906" s="61">
        <f t="shared" si="201"/>
        <v>-0.6221388120743836</v>
      </c>
      <c r="V906" s="199">
        <f t="shared" si="210"/>
        <v>-6742349.9600000009</v>
      </c>
      <c r="W906" s="61">
        <f t="shared" si="202"/>
        <v>-0.53759985538533106</v>
      </c>
      <c r="X906" s="199">
        <f t="shared" si="203"/>
        <v>-5913773</v>
      </c>
      <c r="Y906" s="61">
        <f t="shared" si="204"/>
        <v>-0.50488969521044991</v>
      </c>
      <c r="AA906" s="55"/>
      <c r="AB906" s="55"/>
      <c r="AC906" s="55"/>
      <c r="AD906" s="55"/>
      <c r="AE906" s="55"/>
      <c r="AF906" s="55"/>
      <c r="AG906" s="55"/>
      <c r="AH906" s="55"/>
      <c r="AI906" s="55"/>
      <c r="AJ906" s="55"/>
      <c r="AK906" s="55"/>
    </row>
    <row r="907" spans="1:37" ht="31.5">
      <c r="A907" s="398" t="s">
        <v>3133</v>
      </c>
      <c r="B907" s="415" t="s">
        <v>471</v>
      </c>
      <c r="C907" s="416" t="s">
        <v>3012</v>
      </c>
      <c r="D907" s="416" t="s">
        <v>1315</v>
      </c>
      <c r="E907" s="379" t="s">
        <v>5349</v>
      </c>
      <c r="F907" s="379" t="s">
        <v>3134</v>
      </c>
      <c r="G907" s="376" t="s">
        <v>1512</v>
      </c>
      <c r="H907" s="376" t="s">
        <v>2655</v>
      </c>
      <c r="I907" s="417" t="s">
        <v>2635</v>
      </c>
      <c r="J907" s="377" t="s">
        <v>3131</v>
      </c>
      <c r="K907" s="378" t="s">
        <v>3379</v>
      </c>
      <c r="L907" s="401" t="s">
        <v>621</v>
      </c>
      <c r="M907" s="397"/>
      <c r="N907" s="482">
        <v>0</v>
      </c>
      <c r="O907" s="482">
        <v>0</v>
      </c>
      <c r="P907" s="493">
        <v>0</v>
      </c>
      <c r="Q907" s="482">
        <v>0</v>
      </c>
      <c r="R907" s="482"/>
      <c r="S907" s="479"/>
      <c r="T907" s="199">
        <f t="shared" si="200"/>
        <v>0</v>
      </c>
      <c r="U907" s="61" t="str">
        <f t="shared" si="201"/>
        <v/>
      </c>
      <c r="V907" s="199">
        <f t="shared" si="210"/>
        <v>0</v>
      </c>
      <c r="W907" s="61" t="str">
        <f t="shared" si="202"/>
        <v/>
      </c>
      <c r="X907" s="199">
        <f t="shared" si="203"/>
        <v>0</v>
      </c>
      <c r="Y907" s="61" t="str">
        <f t="shared" si="204"/>
        <v/>
      </c>
      <c r="AA907" s="55"/>
      <c r="AB907" s="55"/>
      <c r="AC907" s="55"/>
      <c r="AD907" s="55"/>
      <c r="AE907" s="55"/>
      <c r="AF907" s="55"/>
      <c r="AG907" s="55"/>
      <c r="AH907" s="55"/>
      <c r="AI907" s="55"/>
      <c r="AJ907" s="55"/>
      <c r="AK907" s="55"/>
    </row>
    <row r="908" spans="1:37" ht="31.5">
      <c r="A908" s="398" t="s">
        <v>1194</v>
      </c>
      <c r="B908" s="415" t="s">
        <v>471</v>
      </c>
      <c r="C908" s="416" t="s">
        <v>3012</v>
      </c>
      <c r="D908" s="416" t="s">
        <v>2485</v>
      </c>
      <c r="E908" s="379" t="s">
        <v>2636</v>
      </c>
      <c r="F908" s="417" t="s">
        <v>5146</v>
      </c>
      <c r="G908" s="376" t="s">
        <v>776</v>
      </c>
      <c r="H908" s="376" t="s">
        <v>2637</v>
      </c>
      <c r="I908" s="417" t="s">
        <v>2638</v>
      </c>
      <c r="J908" s="377" t="s">
        <v>3131</v>
      </c>
      <c r="K908" s="378" t="s">
        <v>3379</v>
      </c>
      <c r="L908" s="401" t="s">
        <v>621</v>
      </c>
      <c r="M908" s="397"/>
      <c r="N908" s="482">
        <v>260447.38</v>
      </c>
      <c r="O908" s="482">
        <v>260447.38</v>
      </c>
      <c r="P908" s="493">
        <v>162359</v>
      </c>
      <c r="Q908" s="482">
        <v>162359</v>
      </c>
      <c r="R908" s="482"/>
      <c r="S908" s="479"/>
      <c r="T908" s="199">
        <f t="shared" si="200"/>
        <v>-98088.38</v>
      </c>
      <c r="U908" s="61">
        <f t="shared" si="201"/>
        <v>-0.37661496153272883</v>
      </c>
      <c r="V908" s="199">
        <f t="shared" si="210"/>
        <v>-98088.38</v>
      </c>
      <c r="W908" s="61">
        <f t="shared" si="202"/>
        <v>-0.37661496153272883</v>
      </c>
      <c r="X908" s="199">
        <f t="shared" si="203"/>
        <v>0</v>
      </c>
      <c r="Y908" s="61">
        <f t="shared" si="204"/>
        <v>0</v>
      </c>
      <c r="AA908" s="55"/>
      <c r="AB908" s="55"/>
      <c r="AC908" s="55"/>
      <c r="AD908" s="55"/>
      <c r="AE908" s="55"/>
      <c r="AF908" s="55"/>
      <c r="AG908" s="55"/>
      <c r="AH908" s="55"/>
      <c r="AI908" s="55"/>
      <c r="AJ908" s="55"/>
      <c r="AK908" s="55"/>
    </row>
    <row r="909" spans="1:37" ht="31.5">
      <c r="A909" s="398" t="s">
        <v>1195</v>
      </c>
      <c r="B909" s="415" t="s">
        <v>471</v>
      </c>
      <c r="C909" s="416" t="s">
        <v>3012</v>
      </c>
      <c r="D909" s="416" t="s">
        <v>1321</v>
      </c>
      <c r="E909" s="379" t="s">
        <v>2639</v>
      </c>
      <c r="F909" s="379" t="s">
        <v>1196</v>
      </c>
      <c r="G909" s="376" t="s">
        <v>4514</v>
      </c>
      <c r="H909" s="376" t="s">
        <v>4942</v>
      </c>
      <c r="I909" s="417" t="s">
        <v>2640</v>
      </c>
      <c r="J909" s="377" t="s">
        <v>3131</v>
      </c>
      <c r="K909" s="378" t="s">
        <v>3379</v>
      </c>
      <c r="L909" s="401" t="s">
        <v>621</v>
      </c>
      <c r="M909" s="397"/>
      <c r="N909" s="482">
        <v>0</v>
      </c>
      <c r="O909" s="482">
        <v>0</v>
      </c>
      <c r="P909" s="493">
        <v>0</v>
      </c>
      <c r="Q909" s="482">
        <v>0</v>
      </c>
      <c r="R909" s="482"/>
      <c r="S909" s="479"/>
      <c r="T909" s="199">
        <f t="shared" si="200"/>
        <v>0</v>
      </c>
      <c r="U909" s="61" t="str">
        <f t="shared" si="201"/>
        <v/>
      </c>
      <c r="V909" s="199">
        <f t="shared" si="210"/>
        <v>0</v>
      </c>
      <c r="W909" s="61" t="str">
        <f t="shared" si="202"/>
        <v/>
      </c>
      <c r="X909" s="199">
        <f t="shared" si="203"/>
        <v>0</v>
      </c>
      <c r="Y909" s="61" t="str">
        <f t="shared" si="204"/>
        <v/>
      </c>
      <c r="AA909" s="55"/>
      <c r="AB909" s="55"/>
      <c r="AC909" s="55"/>
      <c r="AD909" s="55"/>
      <c r="AE909" s="55"/>
      <c r="AF909" s="55"/>
      <c r="AG909" s="55"/>
      <c r="AH909" s="55"/>
      <c r="AI909" s="55"/>
      <c r="AJ909" s="55"/>
      <c r="AK909" s="55"/>
    </row>
    <row r="910" spans="1:37" ht="31.5">
      <c r="A910" s="398" t="s">
        <v>1197</v>
      </c>
      <c r="B910" s="415" t="s">
        <v>471</v>
      </c>
      <c r="C910" s="416" t="s">
        <v>3012</v>
      </c>
      <c r="D910" s="416" t="s">
        <v>1289</v>
      </c>
      <c r="E910" s="379" t="s">
        <v>4399</v>
      </c>
      <c r="F910" s="379" t="s">
        <v>4400</v>
      </c>
      <c r="G910" s="376" t="s">
        <v>654</v>
      </c>
      <c r="H910" s="376" t="s">
        <v>4943</v>
      </c>
      <c r="I910" s="417" t="s">
        <v>2640</v>
      </c>
      <c r="J910" s="377" t="s">
        <v>3131</v>
      </c>
      <c r="K910" s="378" t="s">
        <v>3379</v>
      </c>
      <c r="L910" s="401" t="s">
        <v>622</v>
      </c>
      <c r="M910" s="397"/>
      <c r="N910" s="482">
        <v>13956193</v>
      </c>
      <c r="O910" s="482">
        <v>8866000</v>
      </c>
      <c r="P910" s="493">
        <v>16010173</v>
      </c>
      <c r="Q910" s="482">
        <v>15657375</v>
      </c>
      <c r="R910" s="482"/>
      <c r="S910" s="479"/>
      <c r="T910" s="199">
        <f t="shared" si="200"/>
        <v>1701182</v>
      </c>
      <c r="U910" s="61">
        <f t="shared" si="201"/>
        <v>0.12189441633545767</v>
      </c>
      <c r="V910" s="199">
        <f t="shared" si="210"/>
        <v>6791375</v>
      </c>
      <c r="W910" s="61">
        <f t="shared" si="202"/>
        <v>0.76600214301827207</v>
      </c>
      <c r="X910" s="199">
        <f t="shared" si="203"/>
        <v>-352798</v>
      </c>
      <c r="Y910" s="61">
        <f t="shared" si="204"/>
        <v>-2.203586432201576E-2</v>
      </c>
      <c r="AA910" s="55"/>
      <c r="AB910" s="55"/>
      <c r="AC910" s="55"/>
      <c r="AD910" s="55"/>
      <c r="AE910" s="55"/>
      <c r="AF910" s="55"/>
      <c r="AG910" s="55"/>
      <c r="AH910" s="55"/>
      <c r="AI910" s="55"/>
      <c r="AJ910" s="55"/>
      <c r="AK910" s="55"/>
    </row>
    <row r="911" spans="1:37" ht="31.5">
      <c r="A911" s="398" t="s">
        <v>1198</v>
      </c>
      <c r="B911" s="415" t="s">
        <v>471</v>
      </c>
      <c r="C911" s="416" t="s">
        <v>3012</v>
      </c>
      <c r="D911" s="416" t="s">
        <v>1322</v>
      </c>
      <c r="E911" s="379" t="s">
        <v>1199</v>
      </c>
      <c r="F911" s="379" t="s">
        <v>5147</v>
      </c>
      <c r="G911" s="376" t="s">
        <v>337</v>
      </c>
      <c r="H911" s="376" t="s">
        <v>1431</v>
      </c>
      <c r="I911" s="417" t="s">
        <v>2641</v>
      </c>
      <c r="J911" s="377" t="s">
        <v>2642</v>
      </c>
      <c r="K911" s="378" t="s">
        <v>3383</v>
      </c>
      <c r="L911" s="401" t="s">
        <v>621</v>
      </c>
      <c r="M911" s="397"/>
      <c r="N911" s="482">
        <v>0</v>
      </c>
      <c r="O911" s="482">
        <v>0</v>
      </c>
      <c r="P911" s="493">
        <v>0</v>
      </c>
      <c r="Q911" s="482">
        <v>0</v>
      </c>
      <c r="R911" s="482"/>
      <c r="S911" s="479"/>
      <c r="T911" s="199">
        <f t="shared" si="200"/>
        <v>0</v>
      </c>
      <c r="U911" s="61" t="str">
        <f t="shared" si="201"/>
        <v/>
      </c>
      <c r="V911" s="199">
        <f t="shared" si="210"/>
        <v>0</v>
      </c>
      <c r="W911" s="61" t="str">
        <f t="shared" si="202"/>
        <v/>
      </c>
      <c r="X911" s="199">
        <f t="shared" si="203"/>
        <v>0</v>
      </c>
      <c r="Y911" s="61" t="str">
        <f t="shared" si="204"/>
        <v/>
      </c>
      <c r="AA911" s="55"/>
      <c r="AB911" s="55"/>
      <c r="AC911" s="55"/>
      <c r="AD911" s="55"/>
      <c r="AE911" s="55"/>
      <c r="AF911" s="55"/>
      <c r="AG911" s="55"/>
      <c r="AH911" s="55"/>
      <c r="AI911" s="55"/>
      <c r="AJ911" s="55"/>
      <c r="AK911" s="55"/>
    </row>
    <row r="912" spans="1:37" ht="42">
      <c r="A912" s="407" t="s">
        <v>1200</v>
      </c>
      <c r="B912" s="408" t="s">
        <v>471</v>
      </c>
      <c r="C912" s="409" t="s">
        <v>3013</v>
      </c>
      <c r="D912" s="409" t="s">
        <v>3011</v>
      </c>
      <c r="E912" s="375" t="s">
        <v>4401</v>
      </c>
      <c r="F912" s="375" t="s">
        <v>4402</v>
      </c>
      <c r="G912" s="376"/>
      <c r="H912" s="376"/>
      <c r="I912" s="417"/>
      <c r="J912" s="377"/>
      <c r="K912" s="378"/>
      <c r="L912" s="397"/>
      <c r="M912" s="397"/>
      <c r="N912" s="482">
        <v>0</v>
      </c>
      <c r="O912" s="482">
        <v>0</v>
      </c>
      <c r="P912" s="493">
        <v>0</v>
      </c>
      <c r="Q912" s="482">
        <v>0</v>
      </c>
      <c r="R912" s="482"/>
      <c r="S912" s="479"/>
      <c r="T912" s="199">
        <f t="shared" si="200"/>
        <v>0</v>
      </c>
      <c r="U912" s="61" t="str">
        <f t="shared" si="201"/>
        <v/>
      </c>
      <c r="V912" s="199">
        <f t="shared" si="210"/>
        <v>0</v>
      </c>
      <c r="W912" s="61" t="str">
        <f t="shared" si="202"/>
        <v/>
      </c>
      <c r="X912" s="199">
        <f t="shared" si="203"/>
        <v>0</v>
      </c>
      <c r="Y912" s="61" t="str">
        <f t="shared" si="204"/>
        <v/>
      </c>
      <c r="AA912" s="55"/>
      <c r="AB912" s="55"/>
      <c r="AC912" s="55"/>
      <c r="AD912" s="55"/>
      <c r="AE912" s="55"/>
      <c r="AF912" s="55"/>
      <c r="AG912" s="55"/>
      <c r="AH912" s="55"/>
      <c r="AI912" s="55"/>
      <c r="AJ912" s="55"/>
      <c r="AK912" s="55"/>
    </row>
    <row r="913" spans="1:37" ht="52.5">
      <c r="A913" s="398" t="s">
        <v>312</v>
      </c>
      <c r="B913" s="415" t="s">
        <v>471</v>
      </c>
      <c r="C913" s="416" t="s">
        <v>3013</v>
      </c>
      <c r="D913" s="416" t="s">
        <v>3019</v>
      </c>
      <c r="E913" s="379" t="s">
        <v>5350</v>
      </c>
      <c r="F913" s="379" t="s">
        <v>4361</v>
      </c>
      <c r="G913" s="376" t="s">
        <v>1522</v>
      </c>
      <c r="H913" s="376" t="s">
        <v>4958</v>
      </c>
      <c r="I913" s="417" t="s">
        <v>3130</v>
      </c>
      <c r="J913" s="377" t="s">
        <v>3131</v>
      </c>
      <c r="K913" s="378" t="s">
        <v>3379</v>
      </c>
      <c r="L913" s="401" t="s">
        <v>621</v>
      </c>
      <c r="M913" s="397"/>
      <c r="N913" s="482">
        <v>450822.38</v>
      </c>
      <c r="O913" s="482">
        <v>450000</v>
      </c>
      <c r="P913" s="493">
        <v>451000</v>
      </c>
      <c r="Q913" s="482">
        <v>450000</v>
      </c>
      <c r="R913" s="482"/>
      <c r="S913" s="479"/>
      <c r="T913" s="199">
        <f t="shared" si="200"/>
        <v>-822.38000000000466</v>
      </c>
      <c r="U913" s="61">
        <f t="shared" si="201"/>
        <v>-1.8241774066318638E-3</v>
      </c>
      <c r="V913" s="199">
        <f t="shared" si="210"/>
        <v>0</v>
      </c>
      <c r="W913" s="61">
        <f t="shared" si="202"/>
        <v>0</v>
      </c>
      <c r="X913" s="199">
        <f t="shared" si="203"/>
        <v>-1000</v>
      </c>
      <c r="Y913" s="61">
        <f t="shared" si="204"/>
        <v>-2.2172949002217295E-3</v>
      </c>
      <c r="AA913" s="55"/>
      <c r="AB913" s="55"/>
      <c r="AC913" s="55"/>
      <c r="AD913" s="55"/>
      <c r="AE913" s="55"/>
      <c r="AF913" s="55"/>
      <c r="AG913" s="55"/>
      <c r="AH913" s="55"/>
      <c r="AI913" s="55"/>
      <c r="AJ913" s="55"/>
      <c r="AK913" s="55"/>
    </row>
    <row r="914" spans="1:37" ht="42">
      <c r="A914" s="398" t="s">
        <v>2643</v>
      </c>
      <c r="B914" s="415" t="s">
        <v>471</v>
      </c>
      <c r="C914" s="416" t="s">
        <v>3013</v>
      </c>
      <c r="D914" s="416" t="s">
        <v>1315</v>
      </c>
      <c r="E914" s="379" t="s">
        <v>5351</v>
      </c>
      <c r="F914" s="379" t="s">
        <v>5148</v>
      </c>
      <c r="G914" s="376" t="s">
        <v>1515</v>
      </c>
      <c r="H914" s="376" t="s">
        <v>2652</v>
      </c>
      <c r="I914" s="417" t="s">
        <v>2645</v>
      </c>
      <c r="J914" s="377" t="s">
        <v>3131</v>
      </c>
      <c r="K914" s="378" t="s">
        <v>3379</v>
      </c>
      <c r="L914" s="401" t="s">
        <v>622</v>
      </c>
      <c r="M914" s="397"/>
      <c r="N914" s="482">
        <v>544257.64</v>
      </c>
      <c r="O914" s="482">
        <v>421043.94</v>
      </c>
      <c r="P914" s="493">
        <v>346000</v>
      </c>
      <c r="Q914" s="482">
        <v>-442818</v>
      </c>
      <c r="R914" s="482"/>
      <c r="S914" s="479"/>
      <c r="T914" s="199">
        <f t="shared" si="200"/>
        <v>-987075.64</v>
      </c>
      <c r="U914" s="61">
        <f t="shared" si="201"/>
        <v>-1.8136183444296712</v>
      </c>
      <c r="V914" s="199">
        <f t="shared" si="210"/>
        <v>-863861.94</v>
      </c>
      <c r="W914" s="61">
        <f t="shared" si="202"/>
        <v>-2.0517144600157406</v>
      </c>
      <c r="X914" s="199">
        <f t="shared" si="203"/>
        <v>-788818</v>
      </c>
      <c r="Y914" s="61">
        <f t="shared" si="204"/>
        <v>-2.2798208092485548</v>
      </c>
      <c r="AA914" s="55"/>
      <c r="AB914" s="55"/>
      <c r="AC914" s="55"/>
      <c r="AD914" s="55"/>
      <c r="AE914" s="55"/>
      <c r="AF914" s="55"/>
      <c r="AG914" s="55"/>
      <c r="AH914" s="55"/>
      <c r="AI914" s="55"/>
      <c r="AJ914" s="55"/>
      <c r="AK914" s="55"/>
    </row>
    <row r="915" spans="1:37" ht="42">
      <c r="A915" s="398" t="s">
        <v>2646</v>
      </c>
      <c r="B915" s="415" t="s">
        <v>471</v>
      </c>
      <c r="C915" s="416" t="s">
        <v>3013</v>
      </c>
      <c r="D915" s="416" t="s">
        <v>1316</v>
      </c>
      <c r="E915" s="379" t="s">
        <v>5352</v>
      </c>
      <c r="F915" s="379" t="s">
        <v>5149</v>
      </c>
      <c r="G915" s="376" t="s">
        <v>1514</v>
      </c>
      <c r="H915" s="376" t="s">
        <v>2644</v>
      </c>
      <c r="I915" s="417" t="s">
        <v>2648</v>
      </c>
      <c r="J915" s="377" t="s">
        <v>3131</v>
      </c>
      <c r="K915" s="378" t="s">
        <v>3379</v>
      </c>
      <c r="L915" s="401" t="s">
        <v>622</v>
      </c>
      <c r="M915" s="397"/>
      <c r="N915" s="482">
        <v>117055.82</v>
      </c>
      <c r="O915" s="482">
        <v>166937.84</v>
      </c>
      <c r="P915" s="493">
        <v>145000</v>
      </c>
      <c r="Q915" s="482">
        <v>133294</v>
      </c>
      <c r="R915" s="482"/>
      <c r="S915" s="479"/>
      <c r="T915" s="199">
        <f t="shared" ref="T915:T916" si="211">IF(N915="","",Q915-N915)</f>
        <v>16238.179999999993</v>
      </c>
      <c r="U915" s="61">
        <f t="shared" ref="U915:U916" si="212">IF(N915=0,"",T915/N915)</f>
        <v>0.13872167996431098</v>
      </c>
      <c r="V915" s="199">
        <f t="shared" si="210"/>
        <v>-33643.839999999997</v>
      </c>
      <c r="W915" s="61">
        <f t="shared" ref="W915:W916" si="213">IF(O915=0,"",V915/O915)</f>
        <v>-0.20153513427512898</v>
      </c>
      <c r="X915" s="199">
        <f t="shared" ref="X915:X916" si="214">IF(P915="","",Q915-P915)</f>
        <v>-11706</v>
      </c>
      <c r="Y915" s="61">
        <f t="shared" ref="Y915:Y916" si="215">IF(P915=0,"",X915/P915)</f>
        <v>-8.0731034482758618E-2</v>
      </c>
      <c r="AA915" s="55"/>
      <c r="AB915" s="55"/>
      <c r="AC915" s="55"/>
      <c r="AD915" s="55"/>
      <c r="AE915" s="55"/>
      <c r="AF915" s="55"/>
      <c r="AG915" s="55"/>
      <c r="AH915" s="55"/>
      <c r="AI915" s="55"/>
      <c r="AJ915" s="55"/>
      <c r="AK915" s="55"/>
    </row>
    <row r="916" spans="1:37" ht="42">
      <c r="A916" s="398" t="s">
        <v>2649</v>
      </c>
      <c r="B916" s="415" t="s">
        <v>471</v>
      </c>
      <c r="C916" s="416" t="s">
        <v>3013</v>
      </c>
      <c r="D916" s="416" t="s">
        <v>1317</v>
      </c>
      <c r="E916" s="379" t="s">
        <v>5353</v>
      </c>
      <c r="F916" s="379" t="s">
        <v>5150</v>
      </c>
      <c r="G916" s="376" t="s">
        <v>1509</v>
      </c>
      <c r="H916" s="357" t="s">
        <v>2650</v>
      </c>
      <c r="I916" s="417" t="s">
        <v>313</v>
      </c>
      <c r="J916" s="377" t="s">
        <v>3131</v>
      </c>
      <c r="K916" s="378" t="s">
        <v>3379</v>
      </c>
      <c r="L916" s="401" t="s">
        <v>622</v>
      </c>
      <c r="M916" s="397"/>
      <c r="N916" s="482">
        <v>2810691.26</v>
      </c>
      <c r="O916" s="482">
        <v>3244478.55</v>
      </c>
      <c r="P916" s="493">
        <v>2692000</v>
      </c>
      <c r="Q916" s="482">
        <v>1978136</v>
      </c>
      <c r="R916" s="482"/>
      <c r="S916" s="479"/>
      <c r="T916" s="199">
        <f t="shared" si="211"/>
        <v>-832555.25999999978</v>
      </c>
      <c r="U916" s="61">
        <f t="shared" si="212"/>
        <v>-0.29621014298098319</v>
      </c>
      <c r="V916" s="199">
        <f t="shared" si="210"/>
        <v>-1266342.5499999998</v>
      </c>
      <c r="W916" s="61">
        <f t="shared" si="213"/>
        <v>-0.39030695703012119</v>
      </c>
      <c r="X916" s="199">
        <f t="shared" si="214"/>
        <v>-713864</v>
      </c>
      <c r="Y916" s="61">
        <f t="shared" si="215"/>
        <v>-0.26517979197622588</v>
      </c>
      <c r="AA916" s="55"/>
      <c r="AB916" s="55"/>
      <c r="AC916" s="55"/>
      <c r="AD916" s="55"/>
      <c r="AE916" s="55"/>
      <c r="AF916" s="55"/>
      <c r="AG916" s="55"/>
      <c r="AH916" s="55"/>
      <c r="AI916" s="55"/>
      <c r="AJ916" s="55"/>
      <c r="AK916" s="55"/>
    </row>
    <row r="917" spans="1:37" ht="42">
      <c r="A917" s="398" t="s">
        <v>2651</v>
      </c>
      <c r="B917" s="415" t="s">
        <v>471</v>
      </c>
      <c r="C917" s="416" t="s">
        <v>3013</v>
      </c>
      <c r="D917" s="416" t="s">
        <v>1318</v>
      </c>
      <c r="E917" s="379" t="s">
        <v>5354</v>
      </c>
      <c r="F917" s="379" t="s">
        <v>5151</v>
      </c>
      <c r="G917" s="376" t="s">
        <v>1516</v>
      </c>
      <c r="H917" s="357" t="s">
        <v>2980</v>
      </c>
      <c r="I917" s="417" t="s">
        <v>2653</v>
      </c>
      <c r="J917" s="377" t="s">
        <v>3131</v>
      </c>
      <c r="K917" s="378" t="s">
        <v>3379</v>
      </c>
      <c r="L917" s="401" t="s">
        <v>622</v>
      </c>
      <c r="M917" s="397"/>
      <c r="N917" s="482">
        <v>7972.3</v>
      </c>
      <c r="O917" s="482">
        <v>6720.26</v>
      </c>
      <c r="P917" s="493">
        <v>5000</v>
      </c>
      <c r="Q917" s="482">
        <v>-1336</v>
      </c>
      <c r="R917" s="482"/>
      <c r="S917" s="479"/>
      <c r="T917" s="199">
        <f t="shared" si="200"/>
        <v>-9308.2999999999993</v>
      </c>
      <c r="U917" s="61">
        <f t="shared" si="201"/>
        <v>-1.1675802466038658</v>
      </c>
      <c r="V917" s="199">
        <f t="shared" si="210"/>
        <v>-8056.26</v>
      </c>
      <c r="W917" s="61">
        <f t="shared" si="202"/>
        <v>-1.1988018320719733</v>
      </c>
      <c r="X917" s="199">
        <f t="shared" si="203"/>
        <v>-6336</v>
      </c>
      <c r="Y917" s="61">
        <f t="shared" si="204"/>
        <v>-1.2672000000000001</v>
      </c>
      <c r="AA917" s="55"/>
      <c r="AB917" s="55"/>
      <c r="AC917" s="55"/>
      <c r="AD917" s="55"/>
      <c r="AE917" s="55"/>
      <c r="AF917" s="55"/>
      <c r="AG917" s="55"/>
      <c r="AH917" s="55"/>
      <c r="AI917" s="55"/>
      <c r="AJ917" s="55"/>
      <c r="AK917" s="55"/>
    </row>
    <row r="918" spans="1:37" ht="52.5">
      <c r="A918" s="398" t="s">
        <v>2654</v>
      </c>
      <c r="B918" s="415" t="s">
        <v>471</v>
      </c>
      <c r="C918" s="416" t="s">
        <v>3013</v>
      </c>
      <c r="D918" s="416" t="s">
        <v>1319</v>
      </c>
      <c r="E918" s="379" t="s">
        <v>5355</v>
      </c>
      <c r="F918" s="379" t="s">
        <v>5152</v>
      </c>
      <c r="G918" s="376" t="s">
        <v>1513</v>
      </c>
      <c r="H918" s="357" t="s">
        <v>2647</v>
      </c>
      <c r="I918" s="417" t="s">
        <v>3577</v>
      </c>
      <c r="J918" s="377" t="s">
        <v>3131</v>
      </c>
      <c r="K918" s="378" t="s">
        <v>3379</v>
      </c>
      <c r="L918" s="401" t="s">
        <v>622</v>
      </c>
      <c r="M918" s="397"/>
      <c r="N918" s="482">
        <v>2542170.9</v>
      </c>
      <c r="O918" s="482">
        <v>2266934.9500000002</v>
      </c>
      <c r="P918" s="493">
        <v>1814000</v>
      </c>
      <c r="Q918" s="482">
        <v>2249900</v>
      </c>
      <c r="R918" s="482"/>
      <c r="S918" s="479"/>
      <c r="T918" s="199">
        <f t="shared" si="200"/>
        <v>-292270.89999999991</v>
      </c>
      <c r="U918" s="61">
        <f t="shared" si="201"/>
        <v>-0.11496902116218856</v>
      </c>
      <c r="V918" s="199">
        <f t="shared" si="210"/>
        <v>-17034.950000000186</v>
      </c>
      <c r="W918" s="61">
        <f t="shared" si="202"/>
        <v>-7.5145296957022014E-3</v>
      </c>
      <c r="X918" s="199">
        <f t="shared" si="203"/>
        <v>435900</v>
      </c>
      <c r="Y918" s="61">
        <f t="shared" si="204"/>
        <v>0.24029768467475193</v>
      </c>
      <c r="AA918" s="55"/>
      <c r="AB918" s="55"/>
      <c r="AC918" s="55"/>
      <c r="AD918" s="55"/>
      <c r="AE918" s="55"/>
      <c r="AF918" s="55"/>
      <c r="AG918" s="55"/>
      <c r="AH918" s="55"/>
      <c r="AI918" s="55"/>
      <c r="AJ918" s="55"/>
      <c r="AK918" s="55"/>
    </row>
    <row r="919" spans="1:37" ht="52.5">
      <c r="A919" s="398" t="s">
        <v>3578</v>
      </c>
      <c r="B919" s="415" t="s">
        <v>471</v>
      </c>
      <c r="C919" s="416" t="s">
        <v>3013</v>
      </c>
      <c r="D919" s="416" t="s">
        <v>1320</v>
      </c>
      <c r="E919" s="379" t="s">
        <v>5356</v>
      </c>
      <c r="F919" s="379" t="s">
        <v>5153</v>
      </c>
      <c r="G919" s="376" t="s">
        <v>1517</v>
      </c>
      <c r="H919" s="357" t="s">
        <v>2988</v>
      </c>
      <c r="I919" s="417" t="s">
        <v>2981</v>
      </c>
      <c r="J919" s="377" t="s">
        <v>3131</v>
      </c>
      <c r="K919" s="378" t="s">
        <v>3379</v>
      </c>
      <c r="L919" s="401" t="s">
        <v>622</v>
      </c>
      <c r="M919" s="397"/>
      <c r="N919" s="482">
        <v>5913763.0800000001</v>
      </c>
      <c r="O919" s="482">
        <v>5349592.29</v>
      </c>
      <c r="P919" s="493">
        <v>4470000</v>
      </c>
      <c r="Q919" s="482">
        <v>2817645</v>
      </c>
      <c r="R919" s="482"/>
      <c r="S919" s="479"/>
      <c r="T919" s="199">
        <f t="shared" si="200"/>
        <v>-3096118.08</v>
      </c>
      <c r="U919" s="61">
        <f t="shared" si="201"/>
        <v>-0.52354449072721387</v>
      </c>
      <c r="V919" s="199">
        <f t="shared" si="210"/>
        <v>-2531947.29</v>
      </c>
      <c r="W919" s="61">
        <f t="shared" si="202"/>
        <v>-0.47329724448963567</v>
      </c>
      <c r="X919" s="199">
        <f t="shared" si="203"/>
        <v>-1652355</v>
      </c>
      <c r="Y919" s="61">
        <f t="shared" si="204"/>
        <v>-0.36965436241610738</v>
      </c>
      <c r="AA919" s="55"/>
      <c r="AB919" s="55"/>
      <c r="AC919" s="55"/>
      <c r="AD919" s="55"/>
      <c r="AE919" s="55"/>
      <c r="AF919" s="55"/>
      <c r="AG919" s="55"/>
      <c r="AH919" s="55"/>
      <c r="AI919" s="55"/>
      <c r="AJ919" s="55"/>
      <c r="AK919" s="55"/>
    </row>
    <row r="920" spans="1:37" ht="52.5">
      <c r="A920" s="398" t="s">
        <v>2982</v>
      </c>
      <c r="B920" s="415" t="s">
        <v>471</v>
      </c>
      <c r="C920" s="416" t="s">
        <v>3013</v>
      </c>
      <c r="D920" s="416" t="s">
        <v>2983</v>
      </c>
      <c r="E920" s="379" t="s">
        <v>5357</v>
      </c>
      <c r="F920" s="379" t="s">
        <v>5154</v>
      </c>
      <c r="G920" s="376" t="s">
        <v>1518</v>
      </c>
      <c r="H920" s="376" t="s">
        <v>4945</v>
      </c>
      <c r="I920" s="417" t="s">
        <v>2985</v>
      </c>
      <c r="J920" s="377" t="s">
        <v>3131</v>
      </c>
      <c r="K920" s="378" t="s">
        <v>3379</v>
      </c>
      <c r="L920" s="401" t="s">
        <v>622</v>
      </c>
      <c r="M920" s="397"/>
      <c r="N920" s="482">
        <v>0</v>
      </c>
      <c r="O920" s="482">
        <v>0</v>
      </c>
      <c r="P920" s="493">
        <v>0</v>
      </c>
      <c r="Q920" s="482">
        <v>0</v>
      </c>
      <c r="R920" s="482"/>
      <c r="S920" s="479"/>
      <c r="T920" s="199">
        <f t="shared" ref="T920:T921" si="216">IF(N920="","",Q920-N920)</f>
        <v>0</v>
      </c>
      <c r="U920" s="61" t="str">
        <f t="shared" ref="U920:U921" si="217">IF(N920=0,"",T920/N920)</f>
        <v/>
      </c>
      <c r="V920" s="199">
        <f t="shared" si="210"/>
        <v>0</v>
      </c>
      <c r="W920" s="61" t="str">
        <f t="shared" ref="W920:W921" si="218">IF(O920=0,"",V920/O920)</f>
        <v/>
      </c>
      <c r="X920" s="199">
        <f t="shared" ref="X920:X921" si="219">IF(P920="","",Q920-P920)</f>
        <v>0</v>
      </c>
      <c r="Y920" s="61" t="str">
        <f t="shared" ref="Y920:Y921" si="220">IF(P920=0,"",X920/P920)</f>
        <v/>
      </c>
      <c r="AA920" s="55"/>
      <c r="AB920" s="55"/>
      <c r="AC920" s="55"/>
      <c r="AD920" s="55"/>
      <c r="AE920" s="55"/>
      <c r="AF920" s="55"/>
      <c r="AG920" s="55"/>
      <c r="AH920" s="55"/>
      <c r="AI920" s="55"/>
      <c r="AJ920" s="55"/>
      <c r="AK920" s="55"/>
    </row>
    <row r="921" spans="1:37" ht="52.5">
      <c r="A921" s="398" t="s">
        <v>2986</v>
      </c>
      <c r="B921" s="415" t="s">
        <v>471</v>
      </c>
      <c r="C921" s="416" t="s">
        <v>3013</v>
      </c>
      <c r="D921" s="416" t="s">
        <v>2987</v>
      </c>
      <c r="E921" s="379" t="s">
        <v>4403</v>
      </c>
      <c r="F921" s="379" t="s">
        <v>4404</v>
      </c>
      <c r="G921" s="376" t="s">
        <v>4506</v>
      </c>
      <c r="H921" s="376" t="s">
        <v>4944</v>
      </c>
      <c r="I921" s="417" t="s">
        <v>4946</v>
      </c>
      <c r="J921" s="377" t="s">
        <v>3131</v>
      </c>
      <c r="K921" s="380" t="s">
        <v>3379</v>
      </c>
      <c r="L921" s="401" t="s">
        <v>622</v>
      </c>
      <c r="M921" s="397"/>
      <c r="N921" s="482">
        <v>453588</v>
      </c>
      <c r="O921" s="482">
        <v>371947</v>
      </c>
      <c r="P921" s="493">
        <v>-1567000</v>
      </c>
      <c r="Q921" s="482">
        <v>498153</v>
      </c>
      <c r="R921" s="482"/>
      <c r="S921" s="479"/>
      <c r="T921" s="199">
        <f t="shared" si="216"/>
        <v>44565</v>
      </c>
      <c r="U921" s="61">
        <f t="shared" si="217"/>
        <v>9.8249953702478895E-2</v>
      </c>
      <c r="V921" s="199">
        <f t="shared" si="210"/>
        <v>126206</v>
      </c>
      <c r="W921" s="61">
        <f t="shared" si="218"/>
        <v>0.33931178366810327</v>
      </c>
      <c r="X921" s="199">
        <f t="shared" si="219"/>
        <v>2065153</v>
      </c>
      <c r="Y921" s="61">
        <f t="shared" si="220"/>
        <v>-1.3179023611997447</v>
      </c>
      <c r="AA921" s="55"/>
      <c r="AB921" s="55"/>
      <c r="AC921" s="55"/>
      <c r="AD921" s="55"/>
      <c r="AE921" s="55"/>
      <c r="AF921" s="55"/>
      <c r="AG921" s="55"/>
      <c r="AH921" s="55"/>
      <c r="AI921" s="55"/>
      <c r="AJ921" s="55"/>
      <c r="AK921" s="55"/>
    </row>
    <row r="922" spans="1:37" ht="42">
      <c r="A922" s="398" t="s">
        <v>314</v>
      </c>
      <c r="B922" s="415" t="s">
        <v>471</v>
      </c>
      <c r="C922" s="416" t="s">
        <v>3013</v>
      </c>
      <c r="D922" s="416" t="s">
        <v>2485</v>
      </c>
      <c r="E922" s="379" t="s">
        <v>4362</v>
      </c>
      <c r="F922" s="417" t="s">
        <v>5155</v>
      </c>
      <c r="G922" s="376" t="s">
        <v>776</v>
      </c>
      <c r="H922" s="376" t="s">
        <v>2637</v>
      </c>
      <c r="I922" s="417" t="s">
        <v>2638</v>
      </c>
      <c r="J922" s="377" t="s">
        <v>2642</v>
      </c>
      <c r="K922" s="378" t="s">
        <v>3383</v>
      </c>
      <c r="L922" s="401" t="s">
        <v>621</v>
      </c>
      <c r="M922" s="397"/>
      <c r="N922" s="482">
        <v>102812.79</v>
      </c>
      <c r="O922" s="482">
        <v>95047.97</v>
      </c>
      <c r="P922" s="493">
        <v>113295</v>
      </c>
      <c r="Q922" s="482">
        <v>113295</v>
      </c>
      <c r="R922" s="482"/>
      <c r="S922" s="479"/>
      <c r="T922" s="199">
        <f t="shared" si="200"/>
        <v>10482.210000000006</v>
      </c>
      <c r="U922" s="61">
        <f t="shared" si="201"/>
        <v>0.10195433856040681</v>
      </c>
      <c r="V922" s="199">
        <f t="shared" si="210"/>
        <v>18247.03</v>
      </c>
      <c r="W922" s="61">
        <f t="shared" si="202"/>
        <v>0.19197706168790346</v>
      </c>
      <c r="X922" s="199">
        <f t="shared" si="203"/>
        <v>0</v>
      </c>
      <c r="Y922" s="61">
        <f t="shared" si="204"/>
        <v>0</v>
      </c>
      <c r="AA922" s="55"/>
      <c r="AB922" s="55"/>
      <c r="AC922" s="55"/>
      <c r="AD922" s="55"/>
      <c r="AE922" s="55"/>
      <c r="AF922" s="55"/>
      <c r="AG922" s="55"/>
      <c r="AH922" s="55"/>
      <c r="AI922" s="55"/>
      <c r="AJ922" s="55"/>
      <c r="AK922" s="55"/>
    </row>
    <row r="923" spans="1:37" ht="31.5">
      <c r="A923" s="433" t="s">
        <v>4947</v>
      </c>
      <c r="B923" s="415" t="s">
        <v>471</v>
      </c>
      <c r="C923" s="416" t="s">
        <v>3013</v>
      </c>
      <c r="D923" s="416" t="s">
        <v>2675</v>
      </c>
      <c r="E923" s="379" t="s">
        <v>4948</v>
      </c>
      <c r="F923" s="379" t="s">
        <v>5156</v>
      </c>
      <c r="G923" s="376" t="s">
        <v>4500</v>
      </c>
      <c r="H923" s="376" t="s">
        <v>2984</v>
      </c>
      <c r="I923" s="417" t="s">
        <v>4949</v>
      </c>
      <c r="J923" s="377" t="s">
        <v>3131</v>
      </c>
      <c r="K923" s="374" t="s">
        <v>3379</v>
      </c>
      <c r="L923" s="399" t="s">
        <v>621</v>
      </c>
      <c r="M923" s="397"/>
      <c r="N923" s="482">
        <v>0</v>
      </c>
      <c r="O923" s="482">
        <v>0</v>
      </c>
      <c r="P923" s="493">
        <v>0</v>
      </c>
      <c r="Q923" s="482">
        <v>0</v>
      </c>
      <c r="R923" s="482"/>
      <c r="S923" s="479"/>
      <c r="T923" s="199">
        <f t="shared" si="200"/>
        <v>0</v>
      </c>
      <c r="U923" s="61" t="str">
        <f t="shared" si="201"/>
        <v/>
      </c>
      <c r="V923" s="199">
        <f t="shared" si="210"/>
        <v>0</v>
      </c>
      <c r="W923" s="61" t="str">
        <f t="shared" si="202"/>
        <v/>
      </c>
      <c r="X923" s="199">
        <f t="shared" si="203"/>
        <v>0</v>
      </c>
      <c r="Y923" s="61" t="str">
        <f t="shared" si="204"/>
        <v/>
      </c>
      <c r="AA923" s="55"/>
      <c r="AB923" s="55"/>
      <c r="AC923" s="55"/>
      <c r="AD923" s="55"/>
      <c r="AE923" s="55"/>
      <c r="AF923" s="55"/>
      <c r="AG923" s="55"/>
      <c r="AH923" s="55"/>
      <c r="AI923" s="55"/>
      <c r="AJ923" s="55"/>
      <c r="AK923" s="55"/>
    </row>
    <row r="924" spans="1:37" ht="31.5">
      <c r="A924" s="433" t="s">
        <v>4950</v>
      </c>
      <c r="B924" s="415" t="s">
        <v>471</v>
      </c>
      <c r="C924" s="416" t="s">
        <v>3013</v>
      </c>
      <c r="D924" s="416" t="s">
        <v>2676</v>
      </c>
      <c r="E924" s="379" t="s">
        <v>4951</v>
      </c>
      <c r="F924" s="379" t="s">
        <v>5157</v>
      </c>
      <c r="G924" s="376" t="s">
        <v>4502</v>
      </c>
      <c r="H924" s="376" t="s">
        <v>4952</v>
      </c>
      <c r="I924" s="417" t="s">
        <v>4953</v>
      </c>
      <c r="J924" s="377" t="s">
        <v>3131</v>
      </c>
      <c r="K924" s="374" t="s">
        <v>3379</v>
      </c>
      <c r="L924" s="399" t="s">
        <v>621</v>
      </c>
      <c r="M924" s="397"/>
      <c r="N924" s="482">
        <v>0</v>
      </c>
      <c r="O924" s="482">
        <v>0</v>
      </c>
      <c r="P924" s="493">
        <v>0</v>
      </c>
      <c r="Q924" s="482">
        <v>0</v>
      </c>
      <c r="R924" s="482"/>
      <c r="S924" s="479"/>
      <c r="T924" s="199">
        <f t="shared" si="200"/>
        <v>0</v>
      </c>
      <c r="U924" s="61" t="str">
        <f t="shared" si="201"/>
        <v/>
      </c>
      <c r="V924" s="199">
        <f t="shared" si="210"/>
        <v>0</v>
      </c>
      <c r="W924" s="61" t="str">
        <f t="shared" si="202"/>
        <v/>
      </c>
      <c r="X924" s="199">
        <f t="shared" si="203"/>
        <v>0</v>
      </c>
      <c r="Y924" s="61" t="str">
        <f t="shared" si="204"/>
        <v/>
      </c>
      <c r="AA924" s="55"/>
      <c r="AB924" s="55"/>
      <c r="AC924" s="55"/>
      <c r="AD924" s="55"/>
      <c r="AE924" s="55"/>
      <c r="AF924" s="55"/>
      <c r="AG924" s="55"/>
      <c r="AH924" s="55"/>
      <c r="AI924" s="55"/>
      <c r="AJ924" s="55"/>
      <c r="AK924" s="55"/>
    </row>
    <row r="925" spans="1:37" ht="42">
      <c r="A925" s="398" t="s">
        <v>1215</v>
      </c>
      <c r="B925" s="415" t="s">
        <v>471</v>
      </c>
      <c r="C925" s="416" t="s">
        <v>3013</v>
      </c>
      <c r="D925" s="416" t="s">
        <v>1321</v>
      </c>
      <c r="E925" s="379" t="s">
        <v>4405</v>
      </c>
      <c r="F925" s="379" t="s">
        <v>5728</v>
      </c>
      <c r="G925" s="376" t="s">
        <v>4514</v>
      </c>
      <c r="H925" s="376" t="s">
        <v>4942</v>
      </c>
      <c r="I925" s="417" t="s">
        <v>2640</v>
      </c>
      <c r="J925" s="377" t="s">
        <v>3131</v>
      </c>
      <c r="K925" s="378" t="s">
        <v>3379</v>
      </c>
      <c r="L925" s="401" t="s">
        <v>621</v>
      </c>
      <c r="M925" s="397"/>
      <c r="N925" s="482">
        <v>615.1</v>
      </c>
      <c r="O925" s="482">
        <v>0</v>
      </c>
      <c r="P925" s="493">
        <v>1000</v>
      </c>
      <c r="Q925" s="482">
        <v>1000</v>
      </c>
      <c r="R925" s="482"/>
      <c r="S925" s="479"/>
      <c r="T925" s="199">
        <f t="shared" ref="T925:T926" si="221">IF(N925="","",Q925-N925)</f>
        <v>384.9</v>
      </c>
      <c r="U925" s="61">
        <f t="shared" ref="U925:U926" si="222">IF(N925=0,"",T925/N925)</f>
        <v>0.62575191025849453</v>
      </c>
      <c r="V925" s="199">
        <f t="shared" si="210"/>
        <v>1000</v>
      </c>
      <c r="W925" s="61" t="str">
        <f t="shared" ref="W925:W926" si="223">IF(O925=0,"",V925/O925)</f>
        <v/>
      </c>
      <c r="X925" s="199">
        <f t="shared" ref="X925:X926" si="224">IF(P925="","",Q925-P925)</f>
        <v>0</v>
      </c>
      <c r="Y925" s="61">
        <f t="shared" ref="Y925:Y926" si="225">IF(P925=0,"",X925/P925)</f>
        <v>0</v>
      </c>
      <c r="AA925" s="55"/>
      <c r="AB925" s="55"/>
      <c r="AC925" s="55"/>
      <c r="AD925" s="55"/>
      <c r="AE925" s="55"/>
      <c r="AF925" s="55"/>
      <c r="AG925" s="55"/>
      <c r="AH925" s="55"/>
      <c r="AI925" s="55"/>
      <c r="AJ925" s="55"/>
      <c r="AK925" s="55"/>
    </row>
    <row r="926" spans="1:37" ht="31.5">
      <c r="A926" s="398" t="s">
        <v>1216</v>
      </c>
      <c r="B926" s="415" t="s">
        <v>471</v>
      </c>
      <c r="C926" s="416" t="s">
        <v>3013</v>
      </c>
      <c r="D926" s="416" t="s">
        <v>1289</v>
      </c>
      <c r="E926" s="379" t="s">
        <v>4406</v>
      </c>
      <c r="F926" s="379" t="s">
        <v>5697</v>
      </c>
      <c r="G926" s="376" t="s">
        <v>654</v>
      </c>
      <c r="H926" s="376" t="s">
        <v>4943</v>
      </c>
      <c r="I926" s="417" t="s">
        <v>2640</v>
      </c>
      <c r="J926" s="377" t="s">
        <v>3131</v>
      </c>
      <c r="K926" s="378" t="s">
        <v>3379</v>
      </c>
      <c r="L926" s="401" t="s">
        <v>622</v>
      </c>
      <c r="M926" s="397"/>
      <c r="N926" s="482">
        <v>0</v>
      </c>
      <c r="O926" s="482">
        <v>7721000</v>
      </c>
      <c r="P926" s="493">
        <v>0</v>
      </c>
      <c r="Q926" s="482">
        <v>0</v>
      </c>
      <c r="R926" s="482"/>
      <c r="S926" s="479"/>
      <c r="T926" s="199">
        <f t="shared" si="221"/>
        <v>0</v>
      </c>
      <c r="U926" s="61" t="str">
        <f t="shared" si="222"/>
        <v/>
      </c>
      <c r="V926" s="199">
        <f t="shared" si="210"/>
        <v>-7721000</v>
      </c>
      <c r="W926" s="61">
        <f t="shared" si="223"/>
        <v>-1</v>
      </c>
      <c r="X926" s="199">
        <f t="shared" si="224"/>
        <v>0</v>
      </c>
      <c r="Y926" s="61" t="str">
        <f t="shared" si="225"/>
        <v/>
      </c>
      <c r="AA926" s="55"/>
      <c r="AB926" s="55"/>
      <c r="AC926" s="55"/>
      <c r="AD926" s="55"/>
      <c r="AE926" s="55"/>
      <c r="AF926" s="55"/>
      <c r="AG926" s="55"/>
      <c r="AH926" s="55"/>
      <c r="AI926" s="55"/>
      <c r="AJ926" s="55"/>
      <c r="AK926" s="55"/>
    </row>
    <row r="927" spans="1:37" ht="42">
      <c r="A927" s="398" t="s">
        <v>1217</v>
      </c>
      <c r="B927" s="415" t="s">
        <v>471</v>
      </c>
      <c r="C927" s="416" t="s">
        <v>3013</v>
      </c>
      <c r="D927" s="416" t="s">
        <v>1322</v>
      </c>
      <c r="E927" s="379" t="s">
        <v>4363</v>
      </c>
      <c r="F927" s="379" t="s">
        <v>4364</v>
      </c>
      <c r="G927" s="376" t="s">
        <v>337</v>
      </c>
      <c r="H927" s="376" t="s">
        <v>1431</v>
      </c>
      <c r="I927" s="417" t="s">
        <v>2641</v>
      </c>
      <c r="J927" s="377" t="s">
        <v>2642</v>
      </c>
      <c r="K927" s="378" t="s">
        <v>3383</v>
      </c>
      <c r="L927" s="401" t="s">
        <v>621</v>
      </c>
      <c r="M927" s="397"/>
      <c r="N927" s="482">
        <v>55662.68</v>
      </c>
      <c r="O927" s="482">
        <v>80000</v>
      </c>
      <c r="P927" s="493">
        <v>56000</v>
      </c>
      <c r="Q927" s="482">
        <v>80000</v>
      </c>
      <c r="R927" s="482"/>
      <c r="S927" s="479"/>
      <c r="T927" s="199">
        <f t="shared" si="200"/>
        <v>24337.32</v>
      </c>
      <c r="U927" s="61">
        <f t="shared" si="201"/>
        <v>0.43722867817359851</v>
      </c>
      <c r="V927" s="199">
        <f t="shared" si="210"/>
        <v>0</v>
      </c>
      <c r="W927" s="61">
        <f t="shared" si="202"/>
        <v>0</v>
      </c>
      <c r="X927" s="199">
        <f t="shared" si="203"/>
        <v>24000</v>
      </c>
      <c r="Y927" s="61">
        <f t="shared" si="204"/>
        <v>0.42857142857142855</v>
      </c>
      <c r="AA927" s="55"/>
      <c r="AB927" s="55"/>
      <c r="AC927" s="55"/>
      <c r="AD927" s="55"/>
      <c r="AE927" s="55"/>
      <c r="AF927" s="55"/>
      <c r="AG927" s="55"/>
      <c r="AH927" s="55"/>
      <c r="AI927" s="55"/>
      <c r="AJ927" s="55"/>
      <c r="AK927" s="55"/>
    </row>
    <row r="928" spans="1:37" ht="31.5">
      <c r="A928" s="433" t="s">
        <v>4954</v>
      </c>
      <c r="B928" s="415" t="s">
        <v>471</v>
      </c>
      <c r="C928" s="416" t="s">
        <v>3013</v>
      </c>
      <c r="D928" s="416" t="s">
        <v>2156</v>
      </c>
      <c r="E928" s="379" t="s">
        <v>5009</v>
      </c>
      <c r="F928" s="379" t="s">
        <v>5158</v>
      </c>
      <c r="G928" s="376" t="s">
        <v>4492</v>
      </c>
      <c r="H928" s="376" t="s">
        <v>3135</v>
      </c>
      <c r="I928" s="417" t="s">
        <v>4955</v>
      </c>
      <c r="J928" s="377" t="s">
        <v>3131</v>
      </c>
      <c r="K928" s="374" t="s">
        <v>3379</v>
      </c>
      <c r="L928" s="399" t="s">
        <v>622</v>
      </c>
      <c r="M928" s="397"/>
      <c r="N928" s="482">
        <v>1388429.94</v>
      </c>
      <c r="O928" s="482">
        <v>1589594.03</v>
      </c>
      <c r="P928" s="493">
        <v>1337000</v>
      </c>
      <c r="Q928" s="482">
        <v>928955</v>
      </c>
      <c r="R928" s="482"/>
      <c r="S928" s="479"/>
      <c r="T928" s="199">
        <f t="shared" si="200"/>
        <v>-459474.93999999994</v>
      </c>
      <c r="U928" s="61">
        <f t="shared" si="201"/>
        <v>-0.33093131080132138</v>
      </c>
      <c r="V928" s="199">
        <f t="shared" si="210"/>
        <v>-660639.03</v>
      </c>
      <c r="W928" s="61">
        <f t="shared" si="202"/>
        <v>-0.41560235980503779</v>
      </c>
      <c r="X928" s="199">
        <f t="shared" si="203"/>
        <v>-408045</v>
      </c>
      <c r="Y928" s="61">
        <f t="shared" si="204"/>
        <v>-0.30519446522064325</v>
      </c>
      <c r="AA928" s="55"/>
      <c r="AB928" s="55"/>
      <c r="AC928" s="55"/>
      <c r="AD928" s="55"/>
      <c r="AE928" s="55"/>
      <c r="AF928" s="55"/>
      <c r="AG928" s="55"/>
      <c r="AH928" s="55"/>
      <c r="AI928" s="55"/>
      <c r="AJ928" s="55"/>
      <c r="AK928" s="55"/>
    </row>
    <row r="929" spans="1:37" ht="31.5">
      <c r="A929" s="433" t="s">
        <v>4956</v>
      </c>
      <c r="B929" s="415" t="s">
        <v>471</v>
      </c>
      <c r="C929" s="416" t="s">
        <v>3013</v>
      </c>
      <c r="D929" s="416" t="s">
        <v>1590</v>
      </c>
      <c r="E929" s="379" t="s">
        <v>4957</v>
      </c>
      <c r="F929" s="379" t="s">
        <v>5358</v>
      </c>
      <c r="G929" s="376" t="s">
        <v>1522</v>
      </c>
      <c r="H929" s="376" t="s">
        <v>4958</v>
      </c>
      <c r="I929" s="417" t="s">
        <v>3130</v>
      </c>
      <c r="J929" s="377" t="s">
        <v>3131</v>
      </c>
      <c r="K929" s="374" t="s">
        <v>3379</v>
      </c>
      <c r="L929" s="399" t="s">
        <v>621</v>
      </c>
      <c r="M929" s="397"/>
      <c r="N929" s="482">
        <v>0</v>
      </c>
      <c r="O929" s="482">
        <v>0</v>
      </c>
      <c r="P929" s="493">
        <v>0</v>
      </c>
      <c r="Q929" s="482">
        <v>0</v>
      </c>
      <c r="R929" s="482"/>
      <c r="S929" s="479"/>
      <c r="T929" s="199">
        <f t="shared" si="200"/>
        <v>0</v>
      </c>
      <c r="U929" s="61" t="str">
        <f t="shared" si="201"/>
        <v/>
      </c>
      <c r="V929" s="199">
        <f t="shared" si="210"/>
        <v>0</v>
      </c>
      <c r="W929" s="61" t="str">
        <f t="shared" si="202"/>
        <v/>
      </c>
      <c r="X929" s="199">
        <f t="shared" si="203"/>
        <v>0</v>
      </c>
      <c r="Y929" s="61" t="str">
        <f t="shared" si="204"/>
        <v/>
      </c>
      <c r="AA929" s="55"/>
      <c r="AB929" s="55"/>
      <c r="AC929" s="55"/>
      <c r="AD929" s="55"/>
      <c r="AE929" s="55"/>
      <c r="AF929" s="55"/>
      <c r="AG929" s="55"/>
      <c r="AH929" s="55"/>
      <c r="AI929" s="55"/>
      <c r="AJ929" s="55"/>
      <c r="AK929" s="55"/>
    </row>
    <row r="930" spans="1:37" ht="31.5">
      <c r="A930" s="407" t="s">
        <v>2989</v>
      </c>
      <c r="B930" s="408" t="s">
        <v>471</v>
      </c>
      <c r="C930" s="409" t="s">
        <v>2696</v>
      </c>
      <c r="D930" s="409" t="s">
        <v>3011</v>
      </c>
      <c r="E930" s="375" t="s">
        <v>4365</v>
      </c>
      <c r="F930" s="375" t="s">
        <v>5159</v>
      </c>
      <c r="G930" s="376"/>
      <c r="H930" s="376"/>
      <c r="I930" s="417"/>
      <c r="J930" s="377"/>
      <c r="K930" s="378"/>
      <c r="L930" s="397"/>
      <c r="M930" s="397"/>
      <c r="N930" s="482">
        <v>0</v>
      </c>
      <c r="O930" s="482">
        <v>0</v>
      </c>
      <c r="P930" s="493">
        <v>0</v>
      </c>
      <c r="Q930" s="482">
        <v>0</v>
      </c>
      <c r="R930" s="482"/>
      <c r="S930" s="479"/>
      <c r="T930" s="199">
        <f t="shared" si="200"/>
        <v>0</v>
      </c>
      <c r="U930" s="61" t="str">
        <f t="shared" si="201"/>
        <v/>
      </c>
      <c r="V930" s="199">
        <f t="shared" si="210"/>
        <v>0</v>
      </c>
      <c r="W930" s="61" t="str">
        <f t="shared" si="202"/>
        <v/>
      </c>
      <c r="X930" s="199">
        <f t="shared" si="203"/>
        <v>0</v>
      </c>
      <c r="Y930" s="61" t="str">
        <f t="shared" si="204"/>
        <v/>
      </c>
      <c r="AA930" s="55"/>
      <c r="AB930" s="55"/>
      <c r="AC930" s="55"/>
      <c r="AD930" s="55"/>
      <c r="AE930" s="55"/>
      <c r="AF930" s="55"/>
      <c r="AG930" s="55"/>
      <c r="AH930" s="55"/>
      <c r="AI930" s="55"/>
      <c r="AJ930" s="55"/>
      <c r="AK930" s="55"/>
    </row>
    <row r="931" spans="1:37" ht="31.5">
      <c r="A931" s="398" t="s">
        <v>2990</v>
      </c>
      <c r="B931" s="415" t="s">
        <v>471</v>
      </c>
      <c r="C931" s="416" t="s">
        <v>2696</v>
      </c>
      <c r="D931" s="416" t="s">
        <v>3009</v>
      </c>
      <c r="E931" s="379" t="s">
        <v>4366</v>
      </c>
      <c r="F931" s="379" t="s">
        <v>5160</v>
      </c>
      <c r="G931" s="459" t="s">
        <v>657</v>
      </c>
      <c r="H931" s="460" t="s">
        <v>2991</v>
      </c>
      <c r="I931" s="417" t="s">
        <v>2992</v>
      </c>
      <c r="J931" s="377" t="s">
        <v>3131</v>
      </c>
      <c r="K931" s="378" t="s">
        <v>3379</v>
      </c>
      <c r="L931" s="401" t="s">
        <v>622</v>
      </c>
      <c r="M931" s="397"/>
      <c r="N931" s="482">
        <v>0</v>
      </c>
      <c r="O931" s="482">
        <v>0</v>
      </c>
      <c r="P931" s="493">
        <v>0</v>
      </c>
      <c r="Q931" s="482">
        <v>0</v>
      </c>
      <c r="R931" s="482"/>
      <c r="S931" s="479"/>
      <c r="T931" s="199">
        <f t="shared" si="200"/>
        <v>0</v>
      </c>
      <c r="U931" s="61" t="str">
        <f t="shared" si="201"/>
        <v/>
      </c>
      <c r="V931" s="199">
        <f t="shared" si="210"/>
        <v>0</v>
      </c>
      <c r="W931" s="61" t="str">
        <f t="shared" si="202"/>
        <v/>
      </c>
      <c r="X931" s="199">
        <f t="shared" si="203"/>
        <v>0</v>
      </c>
      <c r="Y931" s="61" t="str">
        <f t="shared" si="204"/>
        <v/>
      </c>
      <c r="AA931" s="55"/>
      <c r="AB931" s="55"/>
      <c r="AC931" s="55"/>
      <c r="AD931" s="55"/>
      <c r="AE931" s="55"/>
      <c r="AF931" s="55"/>
      <c r="AG931" s="55"/>
      <c r="AH931" s="55"/>
      <c r="AI931" s="55"/>
      <c r="AJ931" s="55"/>
      <c r="AK931" s="55"/>
    </row>
    <row r="932" spans="1:37" ht="42">
      <c r="A932" s="398" t="s">
        <v>2993</v>
      </c>
      <c r="B932" s="415" t="s">
        <v>471</v>
      </c>
      <c r="C932" s="416" t="s">
        <v>2696</v>
      </c>
      <c r="D932" s="416" t="s">
        <v>3019</v>
      </c>
      <c r="E932" s="379" t="s">
        <v>5012</v>
      </c>
      <c r="F932" s="379" t="s">
        <v>5161</v>
      </c>
      <c r="G932" s="459" t="s">
        <v>659</v>
      </c>
      <c r="H932" s="460" t="s">
        <v>2994</v>
      </c>
      <c r="I932" s="417" t="s">
        <v>2995</v>
      </c>
      <c r="J932" s="377" t="s">
        <v>3131</v>
      </c>
      <c r="K932" s="378" t="s">
        <v>3379</v>
      </c>
      <c r="L932" s="401" t="s">
        <v>622</v>
      </c>
      <c r="M932" s="397"/>
      <c r="N932" s="482">
        <v>0</v>
      </c>
      <c r="O932" s="482">
        <v>0</v>
      </c>
      <c r="P932" s="493">
        <v>0</v>
      </c>
      <c r="Q932" s="482">
        <v>0</v>
      </c>
      <c r="R932" s="482"/>
      <c r="S932" s="479"/>
      <c r="T932" s="199">
        <f t="shared" si="200"/>
        <v>0</v>
      </c>
      <c r="U932" s="61" t="str">
        <f t="shared" si="201"/>
        <v/>
      </c>
      <c r="V932" s="199">
        <f t="shared" si="210"/>
        <v>0</v>
      </c>
      <c r="W932" s="61" t="str">
        <f t="shared" si="202"/>
        <v/>
      </c>
      <c r="X932" s="199">
        <f t="shared" si="203"/>
        <v>0</v>
      </c>
      <c r="Y932" s="61" t="str">
        <f t="shared" si="204"/>
        <v/>
      </c>
      <c r="AA932" s="55"/>
      <c r="AB932" s="55"/>
      <c r="AC932" s="55"/>
      <c r="AD932" s="55"/>
      <c r="AE932" s="55"/>
      <c r="AF932" s="55"/>
      <c r="AG932" s="55"/>
      <c r="AH932" s="55"/>
      <c r="AI932" s="55"/>
      <c r="AJ932" s="55"/>
      <c r="AK932" s="55"/>
    </row>
    <row r="933" spans="1:37" ht="42">
      <c r="A933" s="433" t="s">
        <v>4959</v>
      </c>
      <c r="B933" s="415" t="s">
        <v>471</v>
      </c>
      <c r="C933" s="416" t="s">
        <v>2696</v>
      </c>
      <c r="D933" s="416" t="s">
        <v>1318</v>
      </c>
      <c r="E933" s="379" t="s">
        <v>5010</v>
      </c>
      <c r="F933" s="379" t="s">
        <v>5162</v>
      </c>
      <c r="G933" s="376" t="s">
        <v>4516</v>
      </c>
      <c r="H933" s="376" t="s">
        <v>4960</v>
      </c>
      <c r="I933" s="417" t="s">
        <v>4961</v>
      </c>
      <c r="J933" s="377" t="s">
        <v>3131</v>
      </c>
      <c r="K933" s="374" t="s">
        <v>3379</v>
      </c>
      <c r="L933" s="399" t="s">
        <v>622</v>
      </c>
      <c r="M933" s="397"/>
      <c r="N933" s="482">
        <v>0</v>
      </c>
      <c r="O933" s="482">
        <v>0</v>
      </c>
      <c r="P933" s="493">
        <v>0</v>
      </c>
      <c r="Q933" s="482">
        <v>0</v>
      </c>
      <c r="R933" s="482"/>
      <c r="S933" s="479"/>
      <c r="T933" s="199">
        <f t="shared" si="200"/>
        <v>0</v>
      </c>
      <c r="U933" s="61" t="str">
        <f t="shared" si="201"/>
        <v/>
      </c>
      <c r="V933" s="199">
        <f t="shared" si="210"/>
        <v>0</v>
      </c>
      <c r="W933" s="61" t="str">
        <f t="shared" si="202"/>
        <v/>
      </c>
      <c r="X933" s="199">
        <f t="shared" si="203"/>
        <v>0</v>
      </c>
      <c r="Y933" s="61" t="str">
        <f t="shared" si="204"/>
        <v/>
      </c>
      <c r="AA933" s="55"/>
      <c r="AB933" s="55"/>
      <c r="AC933" s="55"/>
      <c r="AD933" s="55"/>
      <c r="AE933" s="55"/>
      <c r="AF933" s="55"/>
      <c r="AG933" s="55"/>
      <c r="AH933" s="55"/>
      <c r="AI933" s="55"/>
      <c r="AJ933" s="55"/>
      <c r="AK933" s="55"/>
    </row>
    <row r="934" spans="1:37" ht="42">
      <c r="A934" s="433" t="s">
        <v>4962</v>
      </c>
      <c r="B934" s="415" t="s">
        <v>471</v>
      </c>
      <c r="C934" s="416" t="s">
        <v>2696</v>
      </c>
      <c r="D934" s="416" t="s">
        <v>2485</v>
      </c>
      <c r="E934" s="379" t="s">
        <v>5011</v>
      </c>
      <c r="F934" s="379" t="s">
        <v>4963</v>
      </c>
      <c r="G934" s="376" t="s">
        <v>661</v>
      </c>
      <c r="H934" s="376" t="s">
        <v>3440</v>
      </c>
      <c r="I934" s="417" t="s">
        <v>4964</v>
      </c>
      <c r="J934" s="377" t="s">
        <v>3131</v>
      </c>
      <c r="K934" s="374" t="s">
        <v>3379</v>
      </c>
      <c r="L934" s="399" t="s">
        <v>622</v>
      </c>
      <c r="M934" s="397"/>
      <c r="N934" s="482">
        <v>0</v>
      </c>
      <c r="O934" s="482">
        <v>0</v>
      </c>
      <c r="P934" s="493">
        <v>0</v>
      </c>
      <c r="Q934" s="482">
        <v>0</v>
      </c>
      <c r="R934" s="482"/>
      <c r="S934" s="479"/>
      <c r="T934" s="199">
        <f t="shared" si="200"/>
        <v>0</v>
      </c>
      <c r="U934" s="61" t="str">
        <f t="shared" si="201"/>
        <v/>
      </c>
      <c r="V934" s="199">
        <f t="shared" si="210"/>
        <v>0</v>
      </c>
      <c r="W934" s="61" t="str">
        <f t="shared" si="202"/>
        <v/>
      </c>
      <c r="X934" s="199">
        <f t="shared" si="203"/>
        <v>0</v>
      </c>
      <c r="Y934" s="61" t="str">
        <f t="shared" si="204"/>
        <v/>
      </c>
      <c r="AA934" s="55"/>
      <c r="AB934" s="55"/>
      <c r="AC934" s="55"/>
      <c r="AD934" s="55"/>
      <c r="AE934" s="55"/>
      <c r="AF934" s="55"/>
      <c r="AG934" s="55"/>
      <c r="AH934" s="55"/>
      <c r="AI934" s="55"/>
      <c r="AJ934" s="55"/>
      <c r="AK934" s="55"/>
    </row>
    <row r="935" spans="1:37" ht="42">
      <c r="A935" s="398" t="s">
        <v>2996</v>
      </c>
      <c r="B935" s="415" t="s">
        <v>471</v>
      </c>
      <c r="C935" s="416" t="s">
        <v>2696</v>
      </c>
      <c r="D935" s="416" t="s">
        <v>1321</v>
      </c>
      <c r="E935" s="379" t="s">
        <v>4367</v>
      </c>
      <c r="F935" s="379" t="s">
        <v>5359</v>
      </c>
      <c r="G935" s="459" t="s">
        <v>662</v>
      </c>
      <c r="H935" s="461" t="s">
        <v>4965</v>
      </c>
      <c r="I935" s="417" t="s">
        <v>3441</v>
      </c>
      <c r="J935" s="377" t="s">
        <v>3131</v>
      </c>
      <c r="K935" s="378" t="s">
        <v>3379</v>
      </c>
      <c r="L935" s="401" t="s">
        <v>622</v>
      </c>
      <c r="M935" s="397"/>
      <c r="N935" s="482">
        <v>0</v>
      </c>
      <c r="O935" s="482">
        <v>0</v>
      </c>
      <c r="P935" s="493">
        <v>0</v>
      </c>
      <c r="Q935" s="482">
        <v>0</v>
      </c>
      <c r="R935" s="482"/>
      <c r="S935" s="479"/>
      <c r="T935" s="199">
        <f t="shared" si="200"/>
        <v>0</v>
      </c>
      <c r="U935" s="61" t="str">
        <f t="shared" si="201"/>
        <v/>
      </c>
      <c r="V935" s="199">
        <f t="shared" si="210"/>
        <v>0</v>
      </c>
      <c r="W935" s="61" t="str">
        <f t="shared" si="202"/>
        <v/>
      </c>
      <c r="X935" s="199">
        <f t="shared" si="203"/>
        <v>0</v>
      </c>
      <c r="Y935" s="61" t="str">
        <f t="shared" si="204"/>
        <v/>
      </c>
      <c r="AA935" s="55"/>
      <c r="AB935" s="55"/>
      <c r="AC935" s="55"/>
      <c r="AD935" s="55"/>
      <c r="AE935" s="55"/>
      <c r="AF935" s="55"/>
      <c r="AG935" s="55"/>
      <c r="AH935" s="55"/>
      <c r="AI935" s="55"/>
      <c r="AJ935" s="55"/>
      <c r="AK935" s="55"/>
    </row>
    <row r="936" spans="1:37" ht="21">
      <c r="A936" s="407" t="s">
        <v>1218</v>
      </c>
      <c r="B936" s="408" t="s">
        <v>471</v>
      </c>
      <c r="C936" s="409" t="s">
        <v>3015</v>
      </c>
      <c r="D936" s="409" t="s">
        <v>3011</v>
      </c>
      <c r="E936" s="375" t="s">
        <v>1220</v>
      </c>
      <c r="F936" s="375" t="s">
        <v>1219</v>
      </c>
      <c r="G936" s="376"/>
      <c r="H936" s="376"/>
      <c r="I936" s="417"/>
      <c r="J936" s="377"/>
      <c r="K936" s="378"/>
      <c r="L936" s="397"/>
      <c r="M936" s="397"/>
      <c r="N936" s="482">
        <v>0</v>
      </c>
      <c r="O936" s="482">
        <v>0</v>
      </c>
      <c r="P936" s="493">
        <v>0</v>
      </c>
      <c r="Q936" s="482">
        <v>0</v>
      </c>
      <c r="R936" s="482"/>
      <c r="S936" s="479"/>
      <c r="T936" s="199">
        <f t="shared" si="200"/>
        <v>0</v>
      </c>
      <c r="U936" s="61" t="str">
        <f t="shared" si="201"/>
        <v/>
      </c>
      <c r="V936" s="199">
        <f t="shared" si="210"/>
        <v>0</v>
      </c>
      <c r="W936" s="61" t="str">
        <f t="shared" si="202"/>
        <v/>
      </c>
      <c r="X936" s="199">
        <f t="shared" si="203"/>
        <v>0</v>
      </c>
      <c r="Y936" s="61" t="str">
        <f t="shared" si="204"/>
        <v/>
      </c>
      <c r="AA936" s="55"/>
      <c r="AB936" s="55"/>
      <c r="AC936" s="55"/>
      <c r="AD936" s="55"/>
      <c r="AE936" s="55"/>
      <c r="AF936" s="55"/>
      <c r="AG936" s="55"/>
      <c r="AH936" s="55"/>
      <c r="AI936" s="55"/>
      <c r="AJ936" s="55"/>
      <c r="AK936" s="55"/>
    </row>
    <row r="937" spans="1:37" ht="31.5">
      <c r="A937" s="398" t="s">
        <v>1221</v>
      </c>
      <c r="B937" s="415" t="s">
        <v>471</v>
      </c>
      <c r="C937" s="416" t="s">
        <v>3015</v>
      </c>
      <c r="D937" s="416" t="s">
        <v>3019</v>
      </c>
      <c r="E937" s="379" t="s">
        <v>5360</v>
      </c>
      <c r="F937" s="379" t="s">
        <v>1222</v>
      </c>
      <c r="G937" s="459" t="s">
        <v>223</v>
      </c>
      <c r="H937" s="460" t="s">
        <v>3442</v>
      </c>
      <c r="I937" s="417" t="s">
        <v>1414</v>
      </c>
      <c r="J937" s="377" t="s">
        <v>3394</v>
      </c>
      <c r="K937" s="378" t="s">
        <v>3396</v>
      </c>
      <c r="L937" s="401" t="s">
        <v>621</v>
      </c>
      <c r="M937" s="397"/>
      <c r="N937" s="482">
        <v>0</v>
      </c>
      <c r="O937" s="482">
        <v>0</v>
      </c>
      <c r="P937" s="493">
        <v>0</v>
      </c>
      <c r="Q937" s="482">
        <v>0</v>
      </c>
      <c r="R937" s="482"/>
      <c r="S937" s="479"/>
      <c r="T937" s="199">
        <f t="shared" si="200"/>
        <v>0</v>
      </c>
      <c r="U937" s="61" t="str">
        <f t="shared" si="201"/>
        <v/>
      </c>
      <c r="V937" s="199">
        <f t="shared" si="210"/>
        <v>0</v>
      </c>
      <c r="W937" s="61" t="str">
        <f t="shared" si="202"/>
        <v/>
      </c>
      <c r="X937" s="199">
        <f t="shared" si="203"/>
        <v>0</v>
      </c>
      <c r="Y937" s="61" t="str">
        <f t="shared" si="204"/>
        <v/>
      </c>
      <c r="AA937" s="55"/>
      <c r="AB937" s="55"/>
      <c r="AC937" s="55"/>
      <c r="AD937" s="55"/>
      <c r="AE937" s="55"/>
      <c r="AF937" s="55"/>
      <c r="AG937" s="55"/>
      <c r="AH937" s="55"/>
      <c r="AI937" s="55"/>
      <c r="AJ937" s="55"/>
      <c r="AK937" s="55"/>
    </row>
    <row r="938" spans="1:37" ht="21">
      <c r="A938" s="398" t="s">
        <v>1911</v>
      </c>
      <c r="B938" s="415" t="s">
        <v>471</v>
      </c>
      <c r="C938" s="416" t="s">
        <v>3015</v>
      </c>
      <c r="D938" s="416" t="s">
        <v>2006</v>
      </c>
      <c r="E938" s="379" t="s">
        <v>1913</v>
      </c>
      <c r="F938" s="379" t="s">
        <v>1912</v>
      </c>
      <c r="G938" s="459" t="s">
        <v>223</v>
      </c>
      <c r="H938" s="460" t="s">
        <v>3442</v>
      </c>
      <c r="I938" s="417" t="s">
        <v>1414</v>
      </c>
      <c r="J938" s="377" t="s">
        <v>3394</v>
      </c>
      <c r="K938" s="378" t="s">
        <v>3396</v>
      </c>
      <c r="L938" s="401" t="s">
        <v>621</v>
      </c>
      <c r="M938" s="397"/>
      <c r="N938" s="482">
        <v>52500</v>
      </c>
      <c r="O938" s="482">
        <v>55000</v>
      </c>
      <c r="P938" s="493">
        <v>53000</v>
      </c>
      <c r="Q938" s="482">
        <v>53000</v>
      </c>
      <c r="R938" s="482"/>
      <c r="S938" s="479"/>
      <c r="T938" s="199">
        <f t="shared" si="200"/>
        <v>500</v>
      </c>
      <c r="U938" s="61">
        <f t="shared" si="201"/>
        <v>9.5238095238095247E-3</v>
      </c>
      <c r="V938" s="199">
        <f t="shared" si="210"/>
        <v>-2000</v>
      </c>
      <c r="W938" s="61">
        <f t="shared" si="202"/>
        <v>-3.6363636363636362E-2</v>
      </c>
      <c r="X938" s="199">
        <f t="shared" si="203"/>
        <v>0</v>
      </c>
      <c r="Y938" s="61">
        <f t="shared" si="204"/>
        <v>0</v>
      </c>
      <c r="AA938" s="55"/>
      <c r="AB938" s="55"/>
      <c r="AC938" s="55"/>
      <c r="AD938" s="55"/>
      <c r="AE938" s="55"/>
      <c r="AF938" s="55"/>
      <c r="AG938" s="55"/>
      <c r="AH938" s="55"/>
      <c r="AI938" s="55"/>
      <c r="AJ938" s="55"/>
      <c r="AK938" s="55"/>
    </row>
    <row r="939" spans="1:37" ht="21">
      <c r="A939" s="407" t="s">
        <v>1914</v>
      </c>
      <c r="B939" s="408" t="s">
        <v>471</v>
      </c>
      <c r="C939" s="409" t="s">
        <v>3016</v>
      </c>
      <c r="D939" s="409" t="s">
        <v>3011</v>
      </c>
      <c r="E939" s="375" t="s">
        <v>1915</v>
      </c>
      <c r="F939" s="375" t="s">
        <v>1186</v>
      </c>
      <c r="G939" s="376"/>
      <c r="H939" s="376"/>
      <c r="I939" s="417"/>
      <c r="J939" s="377"/>
      <c r="K939" s="378"/>
      <c r="L939" s="397"/>
      <c r="M939" s="397"/>
      <c r="N939" s="482">
        <v>0</v>
      </c>
      <c r="O939" s="482">
        <v>0</v>
      </c>
      <c r="P939" s="493">
        <v>0</v>
      </c>
      <c r="Q939" s="482">
        <v>0</v>
      </c>
      <c r="R939" s="482"/>
      <c r="S939" s="479"/>
      <c r="T939" s="199">
        <f t="shared" si="200"/>
        <v>0</v>
      </c>
      <c r="U939" s="61" t="str">
        <f t="shared" si="201"/>
        <v/>
      </c>
      <c r="V939" s="199">
        <f t="shared" si="210"/>
        <v>0</v>
      </c>
      <c r="W939" s="61" t="str">
        <f t="shared" si="202"/>
        <v/>
      </c>
      <c r="X939" s="199">
        <f t="shared" si="203"/>
        <v>0</v>
      </c>
      <c r="Y939" s="61" t="str">
        <f t="shared" si="204"/>
        <v/>
      </c>
      <c r="AA939" s="55"/>
      <c r="AB939" s="55"/>
      <c r="AC939" s="55"/>
      <c r="AD939" s="55"/>
      <c r="AE939" s="55"/>
      <c r="AF939" s="55"/>
      <c r="AG939" s="55"/>
      <c r="AH939" s="55"/>
      <c r="AI939" s="55"/>
      <c r="AJ939" s="55"/>
      <c r="AK939" s="55"/>
    </row>
    <row r="940" spans="1:37" ht="31.5">
      <c r="A940" s="398" t="s">
        <v>1918</v>
      </c>
      <c r="B940" s="415" t="s">
        <v>471</v>
      </c>
      <c r="C940" s="416" t="s">
        <v>3016</v>
      </c>
      <c r="D940" s="416" t="s">
        <v>3019</v>
      </c>
      <c r="E940" s="379" t="s">
        <v>5361</v>
      </c>
      <c r="F940" s="379" t="s">
        <v>5163</v>
      </c>
      <c r="G940" s="376" t="s">
        <v>1522</v>
      </c>
      <c r="H940" s="357" t="s">
        <v>4941</v>
      </c>
      <c r="I940" s="417" t="s">
        <v>3130</v>
      </c>
      <c r="J940" s="377" t="s">
        <v>3131</v>
      </c>
      <c r="K940" s="378" t="s">
        <v>3379</v>
      </c>
      <c r="L940" s="401" t="s">
        <v>621</v>
      </c>
      <c r="M940" s="397"/>
      <c r="N940" s="482">
        <v>0</v>
      </c>
      <c r="O940" s="482">
        <v>0</v>
      </c>
      <c r="P940" s="493">
        <v>0</v>
      </c>
      <c r="Q940" s="482">
        <v>0</v>
      </c>
      <c r="R940" s="482"/>
      <c r="S940" s="479"/>
      <c r="T940" s="199">
        <f t="shared" si="200"/>
        <v>0</v>
      </c>
      <c r="U940" s="61" t="str">
        <f t="shared" si="201"/>
        <v/>
      </c>
      <c r="V940" s="199">
        <f t="shared" si="210"/>
        <v>0</v>
      </c>
      <c r="W940" s="61" t="str">
        <f t="shared" si="202"/>
        <v/>
      </c>
      <c r="X940" s="199">
        <f t="shared" si="203"/>
        <v>0</v>
      </c>
      <c r="Y940" s="61" t="str">
        <f t="shared" si="204"/>
        <v/>
      </c>
      <c r="AA940" s="55"/>
      <c r="AB940" s="55"/>
      <c r="AC940" s="55"/>
      <c r="AD940" s="55"/>
      <c r="AE940" s="55"/>
      <c r="AF940" s="55"/>
      <c r="AG940" s="55"/>
      <c r="AH940" s="55"/>
      <c r="AI940" s="55"/>
      <c r="AJ940" s="55"/>
      <c r="AK940" s="55"/>
    </row>
    <row r="941" spans="1:37" ht="21">
      <c r="A941" s="398" t="s">
        <v>1919</v>
      </c>
      <c r="B941" s="415" t="s">
        <v>471</v>
      </c>
      <c r="C941" s="416" t="s">
        <v>3016</v>
      </c>
      <c r="D941" s="416" t="s">
        <v>1314</v>
      </c>
      <c r="E941" s="379" t="s">
        <v>5362</v>
      </c>
      <c r="F941" s="379" t="s">
        <v>5164</v>
      </c>
      <c r="G941" s="376" t="s">
        <v>219</v>
      </c>
      <c r="H941" s="376" t="s">
        <v>3443</v>
      </c>
      <c r="I941" s="417" t="s">
        <v>1917</v>
      </c>
      <c r="J941" s="377" t="s">
        <v>3394</v>
      </c>
      <c r="K941" s="378" t="s">
        <v>3396</v>
      </c>
      <c r="L941" s="401" t="s">
        <v>621</v>
      </c>
      <c r="M941" s="397"/>
      <c r="N941" s="482">
        <v>0</v>
      </c>
      <c r="O941" s="482">
        <v>0</v>
      </c>
      <c r="P941" s="493">
        <v>0</v>
      </c>
      <c r="Q941" s="482">
        <v>0</v>
      </c>
      <c r="R941" s="482"/>
      <c r="S941" s="479"/>
      <c r="T941" s="199">
        <f t="shared" si="200"/>
        <v>0</v>
      </c>
      <c r="U941" s="61" t="str">
        <f t="shared" si="201"/>
        <v/>
      </c>
      <c r="V941" s="199">
        <f t="shared" si="210"/>
        <v>0</v>
      </c>
      <c r="W941" s="61" t="str">
        <f t="shared" si="202"/>
        <v/>
      </c>
      <c r="X941" s="199">
        <f t="shared" si="203"/>
        <v>0</v>
      </c>
      <c r="Y941" s="61" t="str">
        <f t="shared" si="204"/>
        <v/>
      </c>
      <c r="AA941" s="55"/>
      <c r="AB941" s="55"/>
      <c r="AC941" s="55"/>
      <c r="AD941" s="55"/>
      <c r="AE941" s="55"/>
      <c r="AF941" s="55"/>
      <c r="AG941" s="55"/>
      <c r="AH941" s="55"/>
      <c r="AI941" s="55"/>
      <c r="AJ941" s="55"/>
      <c r="AK941" s="55"/>
    </row>
    <row r="942" spans="1:37" ht="31.5">
      <c r="A942" s="398" t="s">
        <v>1920</v>
      </c>
      <c r="B942" s="415" t="s">
        <v>471</v>
      </c>
      <c r="C942" s="416" t="s">
        <v>3016</v>
      </c>
      <c r="D942" s="416" t="s">
        <v>2006</v>
      </c>
      <c r="E942" s="379" t="s">
        <v>1921</v>
      </c>
      <c r="F942" s="379" t="s">
        <v>5165</v>
      </c>
      <c r="G942" s="376" t="s">
        <v>337</v>
      </c>
      <c r="H942" s="376" t="s">
        <v>1431</v>
      </c>
      <c r="I942" s="417" t="s">
        <v>2641</v>
      </c>
      <c r="J942" s="377" t="s">
        <v>2642</v>
      </c>
      <c r="K942" s="378" t="s">
        <v>3383</v>
      </c>
      <c r="L942" s="401" t="s">
        <v>621</v>
      </c>
      <c r="M942" s="397"/>
      <c r="N942" s="482">
        <v>2323.7999999999997</v>
      </c>
      <c r="O942" s="482">
        <v>0</v>
      </c>
      <c r="P942" s="493">
        <v>12000</v>
      </c>
      <c r="Q942" s="482">
        <v>12000</v>
      </c>
      <c r="R942" s="482"/>
      <c r="S942" s="479"/>
      <c r="T942" s="199">
        <f t="shared" si="200"/>
        <v>9676.2000000000007</v>
      </c>
      <c r="U942" s="61">
        <f t="shared" si="201"/>
        <v>4.1639555899819269</v>
      </c>
      <c r="V942" s="199">
        <f t="shared" si="210"/>
        <v>12000</v>
      </c>
      <c r="W942" s="61" t="str">
        <f t="shared" si="202"/>
        <v/>
      </c>
      <c r="X942" s="199">
        <f t="shared" si="203"/>
        <v>0</v>
      </c>
      <c r="Y942" s="61">
        <f t="shared" si="204"/>
        <v>0</v>
      </c>
      <c r="AA942" s="55"/>
      <c r="AB942" s="55"/>
      <c r="AC942" s="55"/>
      <c r="AD942" s="55"/>
      <c r="AE942" s="55"/>
      <c r="AF942" s="55"/>
      <c r="AG942" s="55"/>
      <c r="AH942" s="55"/>
      <c r="AI942" s="55"/>
      <c r="AJ942" s="55"/>
      <c r="AK942" s="55"/>
    </row>
    <row r="943" spans="1:37">
      <c r="A943" s="398" t="s">
        <v>1922</v>
      </c>
      <c r="B943" s="415" t="s">
        <v>471</v>
      </c>
      <c r="C943" s="416" t="s">
        <v>3016</v>
      </c>
      <c r="D943" s="416" t="s">
        <v>1297</v>
      </c>
      <c r="E943" s="379" t="s">
        <v>1923</v>
      </c>
      <c r="F943" s="379" t="s">
        <v>5166</v>
      </c>
      <c r="G943" s="376" t="s">
        <v>219</v>
      </c>
      <c r="H943" s="376" t="s">
        <v>3443</v>
      </c>
      <c r="I943" s="417" t="s">
        <v>1917</v>
      </c>
      <c r="J943" s="377" t="s">
        <v>3394</v>
      </c>
      <c r="K943" s="378" t="s">
        <v>3396</v>
      </c>
      <c r="L943" s="401" t="s">
        <v>621</v>
      </c>
      <c r="M943" s="397"/>
      <c r="N943" s="482">
        <v>129.1</v>
      </c>
      <c r="O943" s="482">
        <v>0</v>
      </c>
      <c r="P943" s="493">
        <v>0</v>
      </c>
      <c r="Q943" s="482">
        <v>0</v>
      </c>
      <c r="R943" s="482"/>
      <c r="S943" s="479"/>
      <c r="T943" s="199">
        <f t="shared" si="200"/>
        <v>-129.1</v>
      </c>
      <c r="U943" s="61">
        <f t="shared" si="201"/>
        <v>-1</v>
      </c>
      <c r="V943" s="199">
        <f t="shared" si="210"/>
        <v>0</v>
      </c>
      <c r="W943" s="61" t="str">
        <f t="shared" si="202"/>
        <v/>
      </c>
      <c r="X943" s="199">
        <f t="shared" si="203"/>
        <v>0</v>
      </c>
      <c r="Y943" s="61" t="str">
        <f t="shared" si="204"/>
        <v/>
      </c>
      <c r="AA943" s="55"/>
      <c r="AB943" s="55"/>
      <c r="AC943" s="55"/>
      <c r="AD943" s="55"/>
      <c r="AE943" s="55"/>
      <c r="AF943" s="55"/>
      <c r="AG943" s="55"/>
      <c r="AH943" s="55"/>
      <c r="AI943" s="55"/>
      <c r="AJ943" s="55"/>
      <c r="AK943" s="55"/>
    </row>
    <row r="944" spans="1:37" ht="21">
      <c r="A944" s="407" t="s">
        <v>1924</v>
      </c>
      <c r="B944" s="408" t="s">
        <v>471</v>
      </c>
      <c r="C944" s="409" t="s">
        <v>3017</v>
      </c>
      <c r="D944" s="409" t="s">
        <v>3011</v>
      </c>
      <c r="E944" s="375" t="s">
        <v>1926</v>
      </c>
      <c r="F944" s="375" t="s">
        <v>1925</v>
      </c>
      <c r="G944" s="376"/>
      <c r="H944" s="376"/>
      <c r="I944" s="417"/>
      <c r="J944" s="377"/>
      <c r="K944" s="378"/>
      <c r="L944" s="397"/>
      <c r="M944" s="397"/>
      <c r="N944" s="482">
        <v>0</v>
      </c>
      <c r="O944" s="482">
        <v>0</v>
      </c>
      <c r="P944" s="493">
        <v>0</v>
      </c>
      <c r="Q944" s="482">
        <v>0</v>
      </c>
      <c r="R944" s="482"/>
      <c r="S944" s="479"/>
      <c r="T944" s="199">
        <f t="shared" si="200"/>
        <v>0</v>
      </c>
      <c r="U944" s="61" t="str">
        <f t="shared" si="201"/>
        <v/>
      </c>
      <c r="V944" s="199">
        <f t="shared" si="210"/>
        <v>0</v>
      </c>
      <c r="W944" s="61" t="str">
        <f t="shared" si="202"/>
        <v/>
      </c>
      <c r="X944" s="199">
        <f t="shared" si="203"/>
        <v>0</v>
      </c>
      <c r="Y944" s="61" t="str">
        <f t="shared" si="204"/>
        <v/>
      </c>
      <c r="AA944" s="55"/>
      <c r="AB944" s="55"/>
      <c r="AC944" s="55"/>
      <c r="AD944" s="55"/>
      <c r="AE944" s="55"/>
      <c r="AF944" s="55"/>
      <c r="AG944" s="55"/>
      <c r="AH944" s="55"/>
      <c r="AI944" s="55"/>
      <c r="AJ944" s="55"/>
      <c r="AK944" s="55"/>
    </row>
    <row r="945" spans="1:37" ht="31.5">
      <c r="A945" s="398" t="s">
        <v>1927</v>
      </c>
      <c r="B945" s="415" t="s">
        <v>471</v>
      </c>
      <c r="C945" s="416" t="s">
        <v>3017</v>
      </c>
      <c r="D945" s="416" t="s">
        <v>3009</v>
      </c>
      <c r="E945" s="379" t="s">
        <v>4368</v>
      </c>
      <c r="F945" s="379" t="s">
        <v>5167</v>
      </c>
      <c r="G945" s="376" t="s">
        <v>337</v>
      </c>
      <c r="H945" s="376" t="s">
        <v>1431</v>
      </c>
      <c r="I945" s="417" t="s">
        <v>2641</v>
      </c>
      <c r="J945" s="377" t="s">
        <v>2642</v>
      </c>
      <c r="K945" s="378" t="s">
        <v>3383</v>
      </c>
      <c r="L945" s="401" t="s">
        <v>621</v>
      </c>
      <c r="M945" s="397"/>
      <c r="N945" s="482">
        <v>2020782.77</v>
      </c>
      <c r="O945" s="482">
        <v>2800000</v>
      </c>
      <c r="P945" s="493">
        <v>1450000</v>
      </c>
      <c r="Q945" s="482">
        <v>2800000</v>
      </c>
      <c r="R945" s="482"/>
      <c r="S945" s="479"/>
      <c r="T945" s="199">
        <f t="shared" si="200"/>
        <v>779217.23</v>
      </c>
      <c r="U945" s="61">
        <f t="shared" si="201"/>
        <v>0.38560167949175456</v>
      </c>
      <c r="V945" s="199">
        <f t="shared" si="210"/>
        <v>0</v>
      </c>
      <c r="W945" s="61">
        <f t="shared" si="202"/>
        <v>0</v>
      </c>
      <c r="X945" s="199">
        <f t="shared" si="203"/>
        <v>1350000</v>
      </c>
      <c r="Y945" s="61">
        <f t="shared" si="204"/>
        <v>0.93103448275862066</v>
      </c>
      <c r="AA945" s="55"/>
      <c r="AB945" s="55"/>
      <c r="AC945" s="55"/>
      <c r="AD945" s="55"/>
      <c r="AE945" s="55"/>
      <c r="AF945" s="55"/>
      <c r="AG945" s="55"/>
      <c r="AH945" s="55"/>
      <c r="AI945" s="55"/>
      <c r="AJ945" s="55"/>
      <c r="AK945" s="55"/>
    </row>
    <row r="946" spans="1:37" ht="31.5">
      <c r="A946" s="398" t="s">
        <v>1928</v>
      </c>
      <c r="B946" s="415" t="s">
        <v>471</v>
      </c>
      <c r="C946" s="416" t="s">
        <v>3017</v>
      </c>
      <c r="D946" s="416" t="s">
        <v>3019</v>
      </c>
      <c r="E946" s="379" t="s">
        <v>4369</v>
      </c>
      <c r="F946" s="379" t="s">
        <v>5168</v>
      </c>
      <c r="G946" s="376" t="s">
        <v>337</v>
      </c>
      <c r="H946" s="376" t="s">
        <v>1431</v>
      </c>
      <c r="I946" s="417" t="s">
        <v>2641</v>
      </c>
      <c r="J946" s="377" t="s">
        <v>2642</v>
      </c>
      <c r="K946" s="378" t="s">
        <v>3383</v>
      </c>
      <c r="L946" s="401" t="s">
        <v>621</v>
      </c>
      <c r="M946" s="397"/>
      <c r="N946" s="482">
        <v>4201881.49</v>
      </c>
      <c r="O946" s="482">
        <v>4550000</v>
      </c>
      <c r="P946" s="493">
        <v>4217000</v>
      </c>
      <c r="Q946" s="482">
        <v>4550000</v>
      </c>
      <c r="R946" s="482"/>
      <c r="S946" s="479"/>
      <c r="T946" s="199">
        <f t="shared" si="200"/>
        <v>348118.50999999978</v>
      </c>
      <c r="U946" s="61">
        <f t="shared" si="201"/>
        <v>8.2848245679580018E-2</v>
      </c>
      <c r="V946" s="199">
        <f t="shared" si="210"/>
        <v>0</v>
      </c>
      <c r="W946" s="61">
        <f t="shared" si="202"/>
        <v>0</v>
      </c>
      <c r="X946" s="199">
        <f t="shared" si="203"/>
        <v>333000</v>
      </c>
      <c r="Y946" s="61">
        <f t="shared" si="204"/>
        <v>7.8966089637182837E-2</v>
      </c>
      <c r="AA946" s="55"/>
      <c r="AB946" s="55"/>
      <c r="AC946" s="55"/>
      <c r="AD946" s="55"/>
      <c r="AE946" s="55"/>
      <c r="AF946" s="55"/>
      <c r="AG946" s="55"/>
      <c r="AH946" s="55"/>
      <c r="AI946" s="55"/>
      <c r="AJ946" s="55"/>
      <c r="AK946" s="55"/>
    </row>
    <row r="947" spans="1:37" ht="31.5">
      <c r="A947" s="398" t="s">
        <v>1929</v>
      </c>
      <c r="B947" s="415" t="s">
        <v>471</v>
      </c>
      <c r="C947" s="416" t="s">
        <v>3017</v>
      </c>
      <c r="D947" s="416" t="s">
        <v>2485</v>
      </c>
      <c r="E947" s="379" t="s">
        <v>4370</v>
      </c>
      <c r="F947" s="379" t="s">
        <v>4371</v>
      </c>
      <c r="G947" s="376" t="s">
        <v>337</v>
      </c>
      <c r="H947" s="376" t="s">
        <v>1431</v>
      </c>
      <c r="I947" s="417" t="s">
        <v>2641</v>
      </c>
      <c r="J947" s="377" t="s">
        <v>2642</v>
      </c>
      <c r="K947" s="378" t="s">
        <v>3383</v>
      </c>
      <c r="L947" s="401" t="s">
        <v>621</v>
      </c>
      <c r="M947" s="397"/>
      <c r="N947" s="482">
        <v>2526506.7199999997</v>
      </c>
      <c r="O947" s="482">
        <v>3600000</v>
      </c>
      <c r="P947" s="493">
        <v>3024000</v>
      </c>
      <c r="Q947" s="482">
        <v>3600000</v>
      </c>
      <c r="R947" s="482"/>
      <c r="S947" s="479"/>
      <c r="T947" s="199">
        <f t="shared" si="200"/>
        <v>1073493.2800000003</v>
      </c>
      <c r="U947" s="61">
        <f t="shared" si="201"/>
        <v>0.42489231138874645</v>
      </c>
      <c r="V947" s="199">
        <f t="shared" si="210"/>
        <v>0</v>
      </c>
      <c r="W947" s="61">
        <f t="shared" si="202"/>
        <v>0</v>
      </c>
      <c r="X947" s="199">
        <f t="shared" si="203"/>
        <v>576000</v>
      </c>
      <c r="Y947" s="61">
        <f t="shared" si="204"/>
        <v>0.19047619047619047</v>
      </c>
      <c r="AA947" s="55"/>
      <c r="AB947" s="55"/>
      <c r="AC947" s="55"/>
      <c r="AD947" s="55"/>
      <c r="AE947" s="55"/>
      <c r="AF947" s="55"/>
      <c r="AG947" s="55"/>
      <c r="AH947" s="55"/>
      <c r="AI947" s="55"/>
      <c r="AJ947" s="55"/>
      <c r="AK947" s="55"/>
    </row>
    <row r="948" spans="1:37" ht="21">
      <c r="A948" s="398" t="s">
        <v>1930</v>
      </c>
      <c r="B948" s="415" t="s">
        <v>471</v>
      </c>
      <c r="C948" s="416" t="s">
        <v>3017</v>
      </c>
      <c r="D948" s="416" t="s">
        <v>1321</v>
      </c>
      <c r="E948" s="379" t="s">
        <v>1932</v>
      </c>
      <c r="F948" s="379" t="s">
        <v>1931</v>
      </c>
      <c r="G948" s="376" t="s">
        <v>219</v>
      </c>
      <c r="H948" s="376" t="s">
        <v>3443</v>
      </c>
      <c r="I948" s="417" t="s">
        <v>1917</v>
      </c>
      <c r="J948" s="377" t="s">
        <v>3394</v>
      </c>
      <c r="K948" s="378" t="s">
        <v>3396</v>
      </c>
      <c r="L948" s="401" t="s">
        <v>621</v>
      </c>
      <c r="M948" s="397"/>
      <c r="N948" s="482">
        <v>101772.70999999999</v>
      </c>
      <c r="O948" s="482">
        <v>150000</v>
      </c>
      <c r="P948" s="493">
        <v>53000</v>
      </c>
      <c r="Q948" s="482">
        <v>100000</v>
      </c>
      <c r="R948" s="482"/>
      <c r="S948" s="479"/>
      <c r="T948" s="199">
        <f t="shared" si="200"/>
        <v>-1772.7099999999919</v>
      </c>
      <c r="U948" s="61">
        <f t="shared" si="201"/>
        <v>-1.7418323635088346E-2</v>
      </c>
      <c r="V948" s="199">
        <f t="shared" si="210"/>
        <v>-50000</v>
      </c>
      <c r="W948" s="61">
        <f t="shared" si="202"/>
        <v>-0.33333333333333331</v>
      </c>
      <c r="X948" s="199">
        <f t="shared" si="203"/>
        <v>47000</v>
      </c>
      <c r="Y948" s="61">
        <f t="shared" si="204"/>
        <v>0.8867924528301887</v>
      </c>
      <c r="AA948" s="55"/>
      <c r="AB948" s="55"/>
      <c r="AC948" s="55"/>
      <c r="AD948" s="55"/>
      <c r="AE948" s="55"/>
      <c r="AF948" s="55"/>
      <c r="AG948" s="55"/>
      <c r="AH948" s="55"/>
      <c r="AI948" s="55"/>
      <c r="AJ948" s="55"/>
      <c r="AK948" s="55"/>
    </row>
    <row r="949" spans="1:37">
      <c r="A949" s="398" t="s">
        <v>1933</v>
      </c>
      <c r="B949" s="415" t="s">
        <v>471</v>
      </c>
      <c r="C949" s="416" t="s">
        <v>3017</v>
      </c>
      <c r="D949" s="416" t="s">
        <v>1322</v>
      </c>
      <c r="E949" s="379" t="s">
        <v>1935</v>
      </c>
      <c r="F949" s="379" t="s">
        <v>1934</v>
      </c>
      <c r="G949" s="376" t="s">
        <v>219</v>
      </c>
      <c r="H949" s="376" t="s">
        <v>3443</v>
      </c>
      <c r="I949" s="417" t="s">
        <v>1917</v>
      </c>
      <c r="J949" s="377" t="s">
        <v>3394</v>
      </c>
      <c r="K949" s="378" t="s">
        <v>3396</v>
      </c>
      <c r="L949" s="401" t="s">
        <v>621</v>
      </c>
      <c r="M949" s="397"/>
      <c r="N949" s="482">
        <v>0</v>
      </c>
      <c r="O949" s="482">
        <v>1000</v>
      </c>
      <c r="P949" s="493">
        <v>0</v>
      </c>
      <c r="Q949" s="482">
        <v>1000</v>
      </c>
      <c r="R949" s="482"/>
      <c r="S949" s="479"/>
      <c r="T949" s="199">
        <f t="shared" si="200"/>
        <v>1000</v>
      </c>
      <c r="U949" s="61" t="str">
        <f t="shared" si="201"/>
        <v/>
      </c>
      <c r="V949" s="199">
        <f t="shared" si="210"/>
        <v>0</v>
      </c>
      <c r="W949" s="61">
        <f t="shared" si="202"/>
        <v>0</v>
      </c>
      <c r="X949" s="199">
        <f t="shared" si="203"/>
        <v>1000</v>
      </c>
      <c r="Y949" s="61" t="str">
        <f t="shared" si="204"/>
        <v/>
      </c>
      <c r="AA949" s="55"/>
      <c r="AB949" s="55"/>
      <c r="AC949" s="55"/>
      <c r="AD949" s="55"/>
      <c r="AE949" s="55"/>
      <c r="AF949" s="55"/>
      <c r="AG949" s="55"/>
      <c r="AH949" s="55"/>
      <c r="AI949" s="55"/>
      <c r="AJ949" s="55"/>
      <c r="AK949" s="55"/>
    </row>
    <row r="950" spans="1:37">
      <c r="A950" s="398" t="s">
        <v>1936</v>
      </c>
      <c r="B950" s="415" t="s">
        <v>471</v>
      </c>
      <c r="C950" s="416" t="s">
        <v>3017</v>
      </c>
      <c r="D950" s="416" t="s">
        <v>2156</v>
      </c>
      <c r="E950" s="379" t="s">
        <v>1938</v>
      </c>
      <c r="F950" s="379" t="s">
        <v>1937</v>
      </c>
      <c r="G950" s="376" t="s">
        <v>219</v>
      </c>
      <c r="H950" s="376" t="s">
        <v>3443</v>
      </c>
      <c r="I950" s="417" t="s">
        <v>1917</v>
      </c>
      <c r="J950" s="377" t="s">
        <v>3394</v>
      </c>
      <c r="K950" s="378" t="s">
        <v>3396</v>
      </c>
      <c r="L950" s="401" t="s">
        <v>621</v>
      </c>
      <c r="M950" s="397"/>
      <c r="N950" s="482">
        <v>48261.83</v>
      </c>
      <c r="O950" s="482">
        <v>70000</v>
      </c>
      <c r="P950" s="493">
        <v>52000</v>
      </c>
      <c r="Q950" s="482">
        <v>70000</v>
      </c>
      <c r="R950" s="482"/>
      <c r="S950" s="479"/>
      <c r="T950" s="199">
        <f t="shared" si="200"/>
        <v>21738.17</v>
      </c>
      <c r="U950" s="61">
        <f t="shared" si="201"/>
        <v>0.45042158575420777</v>
      </c>
      <c r="V950" s="199">
        <f t="shared" si="210"/>
        <v>0</v>
      </c>
      <c r="W950" s="61">
        <f t="shared" si="202"/>
        <v>0</v>
      </c>
      <c r="X950" s="199">
        <f t="shared" si="203"/>
        <v>18000</v>
      </c>
      <c r="Y950" s="61">
        <f t="shared" si="204"/>
        <v>0.34615384615384615</v>
      </c>
      <c r="AA950" s="55"/>
      <c r="AB950" s="55"/>
      <c r="AC950" s="55"/>
      <c r="AD950" s="55"/>
      <c r="AE950" s="55"/>
      <c r="AF950" s="55"/>
      <c r="AG950" s="55"/>
      <c r="AH950" s="55"/>
      <c r="AI950" s="55"/>
      <c r="AJ950" s="55"/>
      <c r="AK950" s="55"/>
    </row>
    <row r="951" spans="1:37" ht="21">
      <c r="A951" s="407" t="s">
        <v>1939</v>
      </c>
      <c r="B951" s="408" t="s">
        <v>471</v>
      </c>
      <c r="C951" s="409" t="s">
        <v>3020</v>
      </c>
      <c r="D951" s="409" t="s">
        <v>3011</v>
      </c>
      <c r="E951" s="375" t="s">
        <v>1941</v>
      </c>
      <c r="F951" s="375" t="s">
        <v>1940</v>
      </c>
      <c r="G951" s="376"/>
      <c r="H951" s="376"/>
      <c r="I951" s="417"/>
      <c r="J951" s="377"/>
      <c r="K951" s="378"/>
      <c r="L951" s="397"/>
      <c r="M951" s="397"/>
      <c r="N951" s="482">
        <v>0</v>
      </c>
      <c r="O951" s="482">
        <v>0</v>
      </c>
      <c r="P951" s="493">
        <v>0</v>
      </c>
      <c r="Q951" s="482">
        <v>0</v>
      </c>
      <c r="R951" s="482"/>
      <c r="S951" s="479"/>
      <c r="T951" s="199">
        <f t="shared" si="200"/>
        <v>0</v>
      </c>
      <c r="U951" s="61" t="str">
        <f t="shared" si="201"/>
        <v/>
      </c>
      <c r="V951" s="199">
        <f t="shared" si="210"/>
        <v>0</v>
      </c>
      <c r="W951" s="61" t="str">
        <f t="shared" si="202"/>
        <v/>
      </c>
      <c r="X951" s="199">
        <f t="shared" si="203"/>
        <v>0</v>
      </c>
      <c r="Y951" s="61" t="str">
        <f t="shared" si="204"/>
        <v/>
      </c>
      <c r="AA951" s="55"/>
      <c r="AB951" s="55"/>
      <c r="AC951" s="55"/>
      <c r="AD951" s="55"/>
      <c r="AE951" s="55"/>
      <c r="AF951" s="55"/>
      <c r="AG951" s="55"/>
      <c r="AH951" s="55"/>
      <c r="AI951" s="55"/>
      <c r="AJ951" s="55"/>
      <c r="AK951" s="55"/>
    </row>
    <row r="952" spans="1:37" ht="31.5">
      <c r="A952" s="398" t="s">
        <v>1942</v>
      </c>
      <c r="B952" s="415" t="s">
        <v>471</v>
      </c>
      <c r="C952" s="416" t="s">
        <v>3020</v>
      </c>
      <c r="D952" s="416" t="s">
        <v>3009</v>
      </c>
      <c r="E952" s="379" t="s">
        <v>3444</v>
      </c>
      <c r="F952" s="379" t="s">
        <v>3445</v>
      </c>
      <c r="G952" s="376" t="s">
        <v>337</v>
      </c>
      <c r="H952" s="376" t="s">
        <v>1431</v>
      </c>
      <c r="I952" s="417" t="s">
        <v>2641</v>
      </c>
      <c r="J952" s="377" t="s">
        <v>2642</v>
      </c>
      <c r="K952" s="378" t="s">
        <v>3383</v>
      </c>
      <c r="L952" s="401" t="s">
        <v>621</v>
      </c>
      <c r="M952" s="397"/>
      <c r="N952" s="482">
        <v>152659.35</v>
      </c>
      <c r="O952" s="482">
        <v>180000</v>
      </c>
      <c r="P952" s="493">
        <v>143000</v>
      </c>
      <c r="Q952" s="482">
        <v>180000</v>
      </c>
      <c r="R952" s="482"/>
      <c r="S952" s="479"/>
      <c r="T952" s="199">
        <f t="shared" si="200"/>
        <v>27340.649999999994</v>
      </c>
      <c r="U952" s="61">
        <f t="shared" si="201"/>
        <v>0.17909581037781172</v>
      </c>
      <c r="V952" s="199">
        <f t="shared" si="210"/>
        <v>0</v>
      </c>
      <c r="W952" s="61">
        <f t="shared" si="202"/>
        <v>0</v>
      </c>
      <c r="X952" s="199">
        <f t="shared" si="203"/>
        <v>37000</v>
      </c>
      <c r="Y952" s="61">
        <f t="shared" si="204"/>
        <v>0.25874125874125875</v>
      </c>
      <c r="AA952" s="55"/>
      <c r="AB952" s="55"/>
      <c r="AC952" s="55"/>
      <c r="AD952" s="55"/>
      <c r="AE952" s="55"/>
      <c r="AF952" s="55"/>
      <c r="AG952" s="55"/>
      <c r="AH952" s="55"/>
      <c r="AI952" s="55"/>
      <c r="AJ952" s="55"/>
      <c r="AK952" s="55"/>
    </row>
    <row r="953" spans="1:37" ht="31.5">
      <c r="A953" s="398" t="s">
        <v>3446</v>
      </c>
      <c r="B953" s="415" t="s">
        <v>471</v>
      </c>
      <c r="C953" s="416" t="s">
        <v>3020</v>
      </c>
      <c r="D953" s="416" t="s">
        <v>2007</v>
      </c>
      <c r="E953" s="379" t="s">
        <v>3447</v>
      </c>
      <c r="F953" s="379" t="s">
        <v>3448</v>
      </c>
      <c r="G953" s="376" t="s">
        <v>776</v>
      </c>
      <c r="H953" s="376" t="s">
        <v>2637</v>
      </c>
      <c r="I953" s="417" t="s">
        <v>2638</v>
      </c>
      <c r="J953" s="377" t="s">
        <v>2642</v>
      </c>
      <c r="K953" s="378" t="s">
        <v>3383</v>
      </c>
      <c r="L953" s="401" t="s">
        <v>621</v>
      </c>
      <c r="M953" s="397"/>
      <c r="N953" s="482">
        <v>0</v>
      </c>
      <c r="O953" s="482">
        <v>0</v>
      </c>
      <c r="P953" s="493">
        <v>0</v>
      </c>
      <c r="Q953" s="482">
        <v>0</v>
      </c>
      <c r="R953" s="482"/>
      <c r="S953" s="479"/>
      <c r="T953" s="199">
        <f t="shared" si="200"/>
        <v>0</v>
      </c>
      <c r="U953" s="61" t="str">
        <f t="shared" si="201"/>
        <v/>
      </c>
      <c r="V953" s="199">
        <f t="shared" si="210"/>
        <v>0</v>
      </c>
      <c r="W953" s="61" t="str">
        <f t="shared" si="202"/>
        <v/>
      </c>
      <c r="X953" s="199">
        <f t="shared" si="203"/>
        <v>0</v>
      </c>
      <c r="Y953" s="61" t="str">
        <f t="shared" si="204"/>
        <v/>
      </c>
      <c r="AA953" s="55"/>
      <c r="AB953" s="55"/>
      <c r="AC953" s="55"/>
      <c r="AD953" s="55"/>
      <c r="AE953" s="55"/>
      <c r="AF953" s="55"/>
      <c r="AG953" s="55"/>
      <c r="AH953" s="55"/>
      <c r="AI953" s="55"/>
      <c r="AJ953" s="55"/>
      <c r="AK953" s="55"/>
    </row>
    <row r="954" spans="1:37" ht="31.5">
      <c r="A954" s="398" t="s">
        <v>1970</v>
      </c>
      <c r="B954" s="415" t="s">
        <v>471</v>
      </c>
      <c r="C954" s="416" t="s">
        <v>3020</v>
      </c>
      <c r="D954" s="416" t="s">
        <v>3019</v>
      </c>
      <c r="E954" s="379" t="s">
        <v>3449</v>
      </c>
      <c r="F954" s="379" t="s">
        <v>2767</v>
      </c>
      <c r="G954" s="376" t="s">
        <v>337</v>
      </c>
      <c r="H954" s="376" t="s">
        <v>1431</v>
      </c>
      <c r="I954" s="417" t="s">
        <v>2641</v>
      </c>
      <c r="J954" s="377" t="s">
        <v>2642</v>
      </c>
      <c r="K954" s="378" t="s">
        <v>3383</v>
      </c>
      <c r="L954" s="401" t="s">
        <v>621</v>
      </c>
      <c r="M954" s="397"/>
      <c r="N954" s="482">
        <v>345550.45</v>
      </c>
      <c r="O954" s="482">
        <v>470000</v>
      </c>
      <c r="P954" s="493">
        <v>426000</v>
      </c>
      <c r="Q954" s="482">
        <v>470000</v>
      </c>
      <c r="R954" s="482"/>
      <c r="S954" s="479"/>
      <c r="T954" s="199">
        <f t="shared" si="200"/>
        <v>124449.54999999999</v>
      </c>
      <c r="U954" s="61">
        <f t="shared" si="201"/>
        <v>0.36014871345124855</v>
      </c>
      <c r="V954" s="199">
        <f t="shared" si="210"/>
        <v>0</v>
      </c>
      <c r="W954" s="61">
        <f t="shared" si="202"/>
        <v>0</v>
      </c>
      <c r="X954" s="199">
        <f t="shared" si="203"/>
        <v>44000</v>
      </c>
      <c r="Y954" s="61">
        <f t="shared" si="204"/>
        <v>0.10328638497652583</v>
      </c>
      <c r="AA954" s="55"/>
      <c r="AB954" s="55"/>
      <c r="AC954" s="55"/>
      <c r="AD954" s="55"/>
      <c r="AE954" s="55"/>
      <c r="AF954" s="55"/>
      <c r="AG954" s="55"/>
      <c r="AH954" s="55"/>
      <c r="AI954" s="55"/>
      <c r="AJ954" s="55"/>
      <c r="AK954" s="55"/>
    </row>
    <row r="955" spans="1:37" ht="31.5">
      <c r="A955" s="398" t="s">
        <v>2768</v>
      </c>
      <c r="B955" s="415" t="s">
        <v>471</v>
      </c>
      <c r="C955" s="416" t="s">
        <v>3020</v>
      </c>
      <c r="D955" s="416" t="s">
        <v>1318</v>
      </c>
      <c r="E955" s="379" t="s">
        <v>2769</v>
      </c>
      <c r="F955" s="379" t="s">
        <v>2770</v>
      </c>
      <c r="G955" s="376" t="s">
        <v>776</v>
      </c>
      <c r="H955" s="376" t="s">
        <v>2637</v>
      </c>
      <c r="I955" s="417" t="s">
        <v>2638</v>
      </c>
      <c r="J955" s="377" t="s">
        <v>2642</v>
      </c>
      <c r="K955" s="378" t="s">
        <v>3383</v>
      </c>
      <c r="L955" s="401" t="s">
        <v>621</v>
      </c>
      <c r="M955" s="397"/>
      <c r="N955" s="482">
        <v>4807.2700000000004</v>
      </c>
      <c r="O955" s="482">
        <v>6000</v>
      </c>
      <c r="P955" s="493">
        <v>8000</v>
      </c>
      <c r="Q955" s="482">
        <v>6000</v>
      </c>
      <c r="R955" s="482"/>
      <c r="S955" s="479"/>
      <c r="T955" s="199">
        <f t="shared" si="200"/>
        <v>1192.7299999999996</v>
      </c>
      <c r="U955" s="61">
        <f t="shared" si="201"/>
        <v>0.24810963395024607</v>
      </c>
      <c r="V955" s="199">
        <f t="shared" si="210"/>
        <v>0</v>
      </c>
      <c r="W955" s="61">
        <f t="shared" si="202"/>
        <v>0</v>
      </c>
      <c r="X955" s="199">
        <f t="shared" si="203"/>
        <v>-2000</v>
      </c>
      <c r="Y955" s="61">
        <f t="shared" si="204"/>
        <v>-0.25</v>
      </c>
      <c r="AA955" s="55"/>
      <c r="AB955" s="55"/>
      <c r="AC955" s="55"/>
      <c r="AD955" s="55"/>
      <c r="AE955" s="55"/>
      <c r="AF955" s="55"/>
      <c r="AG955" s="55"/>
      <c r="AH955" s="55"/>
      <c r="AI955" s="55"/>
      <c r="AJ955" s="55"/>
      <c r="AK955" s="55"/>
    </row>
    <row r="956" spans="1:37" ht="21">
      <c r="A956" s="407" t="s">
        <v>1971</v>
      </c>
      <c r="B956" s="408" t="s">
        <v>471</v>
      </c>
      <c r="C956" s="409" t="s">
        <v>2483</v>
      </c>
      <c r="D956" s="409" t="s">
        <v>3011</v>
      </c>
      <c r="E956" s="375" t="s">
        <v>1973</v>
      </c>
      <c r="F956" s="375" t="s">
        <v>1972</v>
      </c>
      <c r="G956" s="376"/>
      <c r="H956" s="376"/>
      <c r="I956" s="417"/>
      <c r="J956" s="377"/>
      <c r="K956" s="378"/>
      <c r="L956" s="397"/>
      <c r="M956" s="397"/>
      <c r="N956" s="482">
        <v>0</v>
      </c>
      <c r="O956" s="482">
        <v>0</v>
      </c>
      <c r="P956" s="493">
        <v>0</v>
      </c>
      <c r="Q956" s="482">
        <v>0</v>
      </c>
      <c r="R956" s="482"/>
      <c r="S956" s="479"/>
      <c r="T956" s="199">
        <f t="shared" ref="T956:T1020" si="226">IF(N956="","",Q956-N956)</f>
        <v>0</v>
      </c>
      <c r="U956" s="61" t="str">
        <f t="shared" ref="U956:U1020" si="227">IF(N956=0,"",T956/N956)</f>
        <v/>
      </c>
      <c r="V956" s="199">
        <f t="shared" si="210"/>
        <v>0</v>
      </c>
      <c r="W956" s="61" t="str">
        <f t="shared" ref="W956:W1020" si="228">IF(O956=0,"",V956/O956)</f>
        <v/>
      </c>
      <c r="X956" s="199">
        <f t="shared" ref="X956:X1020" si="229">IF(P956="","",Q956-P956)</f>
        <v>0</v>
      </c>
      <c r="Y956" s="61" t="str">
        <f t="shared" ref="Y956:Y1020" si="230">IF(P956=0,"",X956/P956)</f>
        <v/>
      </c>
      <c r="AA956" s="55"/>
      <c r="AB956" s="55"/>
      <c r="AC956" s="55"/>
      <c r="AD956" s="55"/>
      <c r="AE956" s="55"/>
      <c r="AF956" s="55"/>
      <c r="AG956" s="55"/>
      <c r="AH956" s="55"/>
      <c r="AI956" s="55"/>
      <c r="AJ956" s="55"/>
      <c r="AK956" s="55"/>
    </row>
    <row r="957" spans="1:37" ht="21">
      <c r="A957" s="398" t="s">
        <v>2771</v>
      </c>
      <c r="B957" s="415" t="s">
        <v>471</v>
      </c>
      <c r="C957" s="416" t="s">
        <v>2483</v>
      </c>
      <c r="D957" s="416" t="s">
        <v>2928</v>
      </c>
      <c r="E957" s="379" t="s">
        <v>2772</v>
      </c>
      <c r="F957" s="379" t="s">
        <v>2773</v>
      </c>
      <c r="G957" s="376" t="s">
        <v>341</v>
      </c>
      <c r="H957" s="376" t="s">
        <v>2774</v>
      </c>
      <c r="I957" s="417" t="s">
        <v>2775</v>
      </c>
      <c r="J957" s="377" t="s">
        <v>2776</v>
      </c>
      <c r="K957" s="378" t="s">
        <v>3381</v>
      </c>
      <c r="L957" s="401" t="s">
        <v>621</v>
      </c>
      <c r="M957" s="397"/>
      <c r="N957" s="482">
        <v>0</v>
      </c>
      <c r="O957" s="482">
        <v>0</v>
      </c>
      <c r="P957" s="493">
        <v>0</v>
      </c>
      <c r="Q957" s="482">
        <v>0</v>
      </c>
      <c r="R957" s="482"/>
      <c r="S957" s="479"/>
      <c r="T957" s="199">
        <f t="shared" si="226"/>
        <v>0</v>
      </c>
      <c r="U957" s="61" t="str">
        <f t="shared" si="227"/>
        <v/>
      </c>
      <c r="V957" s="199">
        <f t="shared" si="210"/>
        <v>0</v>
      </c>
      <c r="W957" s="61" t="str">
        <f t="shared" si="228"/>
        <v/>
      </c>
      <c r="X957" s="199">
        <f t="shared" si="229"/>
        <v>0</v>
      </c>
      <c r="Y957" s="61" t="str">
        <f t="shared" si="230"/>
        <v/>
      </c>
      <c r="AA957" s="55"/>
      <c r="AB957" s="55"/>
      <c r="AC957" s="55"/>
      <c r="AD957" s="55"/>
      <c r="AE957" s="55"/>
      <c r="AF957" s="55"/>
      <c r="AG957" s="55"/>
      <c r="AH957" s="55"/>
      <c r="AI957" s="55"/>
      <c r="AJ957" s="55"/>
      <c r="AK957" s="55"/>
    </row>
    <row r="958" spans="1:37" ht="21">
      <c r="A958" s="398" t="s">
        <v>1974</v>
      </c>
      <c r="B958" s="415" t="s">
        <v>471</v>
      </c>
      <c r="C958" s="416" t="s">
        <v>2483</v>
      </c>
      <c r="D958" s="416" t="s">
        <v>3009</v>
      </c>
      <c r="E958" s="379" t="s">
        <v>2777</v>
      </c>
      <c r="F958" s="379" t="s">
        <v>2778</v>
      </c>
      <c r="G958" s="376" t="s">
        <v>343</v>
      </c>
      <c r="H958" s="376" t="s">
        <v>2779</v>
      </c>
      <c r="I958" s="417" t="s">
        <v>1975</v>
      </c>
      <c r="J958" s="377" t="s">
        <v>2776</v>
      </c>
      <c r="K958" s="378" t="s">
        <v>3381</v>
      </c>
      <c r="L958" s="401" t="s">
        <v>621</v>
      </c>
      <c r="M958" s="397"/>
      <c r="N958" s="482">
        <v>1518487.9000000001</v>
      </c>
      <c r="O958" s="482">
        <v>2870000</v>
      </c>
      <c r="P958" s="493">
        <v>2752000</v>
      </c>
      <c r="Q958" s="482">
        <v>3000000</v>
      </c>
      <c r="R958" s="482"/>
      <c r="S958" s="479"/>
      <c r="T958" s="199">
        <f t="shared" si="226"/>
        <v>1481512.0999999999</v>
      </c>
      <c r="U958" s="61">
        <f t="shared" si="227"/>
        <v>0.97564959193945489</v>
      </c>
      <c r="V958" s="199">
        <f t="shared" si="210"/>
        <v>130000</v>
      </c>
      <c r="W958" s="61">
        <f t="shared" si="228"/>
        <v>4.5296167247386762E-2</v>
      </c>
      <c r="X958" s="199">
        <f t="shared" si="229"/>
        <v>248000</v>
      </c>
      <c r="Y958" s="61">
        <f t="shared" si="230"/>
        <v>9.0116279069767435E-2</v>
      </c>
      <c r="AA958" s="55"/>
      <c r="AB958" s="55"/>
      <c r="AC958" s="55"/>
      <c r="AD958" s="55"/>
      <c r="AE958" s="55"/>
      <c r="AF958" s="55"/>
      <c r="AG958" s="55"/>
      <c r="AH958" s="55"/>
      <c r="AI958" s="55"/>
      <c r="AJ958" s="55"/>
      <c r="AK958" s="55"/>
    </row>
    <row r="959" spans="1:37" ht="31.5">
      <c r="A959" s="398" t="s">
        <v>2780</v>
      </c>
      <c r="B959" s="415" t="s">
        <v>471</v>
      </c>
      <c r="C959" s="416" t="s">
        <v>2483</v>
      </c>
      <c r="D959" s="416" t="s">
        <v>3019</v>
      </c>
      <c r="E959" s="379" t="s">
        <v>2781</v>
      </c>
      <c r="F959" s="379" t="s">
        <v>2782</v>
      </c>
      <c r="G959" s="376" t="s">
        <v>347</v>
      </c>
      <c r="H959" s="376" t="s">
        <v>2783</v>
      </c>
      <c r="I959" s="417" t="s">
        <v>2784</v>
      </c>
      <c r="J959" s="377" t="s">
        <v>2776</v>
      </c>
      <c r="K959" s="378" t="s">
        <v>3381</v>
      </c>
      <c r="L959" s="401" t="s">
        <v>621</v>
      </c>
      <c r="M959" s="397"/>
      <c r="N959" s="482">
        <v>323971.64</v>
      </c>
      <c r="O959" s="482">
        <v>300000</v>
      </c>
      <c r="P959" s="493">
        <v>300000</v>
      </c>
      <c r="Q959" s="482">
        <v>350000</v>
      </c>
      <c r="R959" s="482"/>
      <c r="S959" s="479"/>
      <c r="T959" s="199">
        <f t="shared" si="226"/>
        <v>26028.359999999986</v>
      </c>
      <c r="U959" s="61">
        <f t="shared" si="227"/>
        <v>8.0341476803339903E-2</v>
      </c>
      <c r="V959" s="199">
        <f t="shared" si="210"/>
        <v>50000</v>
      </c>
      <c r="W959" s="61">
        <f t="shared" si="228"/>
        <v>0.16666666666666666</v>
      </c>
      <c r="X959" s="199">
        <f t="shared" si="229"/>
        <v>50000</v>
      </c>
      <c r="Y959" s="61">
        <f t="shared" si="230"/>
        <v>0.16666666666666666</v>
      </c>
      <c r="AA959" s="55"/>
      <c r="AB959" s="55"/>
      <c r="AC959" s="55"/>
      <c r="AD959" s="55"/>
      <c r="AE959" s="55"/>
      <c r="AF959" s="55"/>
      <c r="AG959" s="55"/>
      <c r="AH959" s="55"/>
      <c r="AI959" s="55"/>
      <c r="AJ959" s="55"/>
      <c r="AK959" s="55"/>
    </row>
    <row r="960" spans="1:37" ht="21">
      <c r="A960" s="398" t="s">
        <v>2785</v>
      </c>
      <c r="B960" s="415" t="s">
        <v>471</v>
      </c>
      <c r="C960" s="416" t="s">
        <v>2483</v>
      </c>
      <c r="D960" s="416" t="s">
        <v>1321</v>
      </c>
      <c r="E960" s="379" t="s">
        <v>2786</v>
      </c>
      <c r="F960" s="379" t="s">
        <v>2787</v>
      </c>
      <c r="G960" s="376" t="s">
        <v>351</v>
      </c>
      <c r="H960" s="376" t="s">
        <v>2788</v>
      </c>
      <c r="I960" s="417" t="s">
        <v>2789</v>
      </c>
      <c r="J960" s="377" t="s">
        <v>2776</v>
      </c>
      <c r="K960" s="378" t="s">
        <v>3381</v>
      </c>
      <c r="L960" s="401" t="s">
        <v>621</v>
      </c>
      <c r="M960" s="397"/>
      <c r="N960" s="482">
        <v>217421.26</v>
      </c>
      <c r="O960" s="482">
        <v>350000</v>
      </c>
      <c r="P960" s="493">
        <v>35000</v>
      </c>
      <c r="Q960" s="482">
        <v>50000</v>
      </c>
      <c r="R960" s="482"/>
      <c r="S960" s="479"/>
      <c r="T960" s="199">
        <f t="shared" si="226"/>
        <v>-167421.26</v>
      </c>
      <c r="U960" s="61">
        <f t="shared" si="227"/>
        <v>-0.77003168871342209</v>
      </c>
      <c r="V960" s="199">
        <f t="shared" si="210"/>
        <v>-300000</v>
      </c>
      <c r="W960" s="61">
        <f t="shared" si="228"/>
        <v>-0.8571428571428571</v>
      </c>
      <c r="X960" s="199">
        <f t="shared" si="229"/>
        <v>15000</v>
      </c>
      <c r="Y960" s="61">
        <f t="shared" si="230"/>
        <v>0.42857142857142855</v>
      </c>
      <c r="AA960" s="55"/>
      <c r="AB960" s="55"/>
      <c r="AC960" s="55"/>
      <c r="AD960" s="55"/>
      <c r="AE960" s="55"/>
      <c r="AF960" s="55"/>
      <c r="AG960" s="55"/>
      <c r="AH960" s="55"/>
      <c r="AI960" s="55"/>
      <c r="AJ960" s="55"/>
      <c r="AK960" s="55"/>
    </row>
    <row r="961" spans="1:37" ht="21">
      <c r="A961" s="407" t="s">
        <v>1976</v>
      </c>
      <c r="B961" s="408" t="s">
        <v>471</v>
      </c>
      <c r="C961" s="409" t="s">
        <v>1977</v>
      </c>
      <c r="D961" s="409" t="s">
        <v>3011</v>
      </c>
      <c r="E961" s="375" t="s">
        <v>1979</v>
      </c>
      <c r="F961" s="375" t="s">
        <v>1978</v>
      </c>
      <c r="G961" s="376"/>
      <c r="H961" s="376"/>
      <c r="I961" s="417"/>
      <c r="J961" s="377"/>
      <c r="K961" s="378"/>
      <c r="L961" s="397"/>
      <c r="M961" s="397"/>
      <c r="N961" s="482">
        <v>0</v>
      </c>
      <c r="O961" s="482">
        <v>0</v>
      </c>
      <c r="P961" s="493">
        <v>0</v>
      </c>
      <c r="Q961" s="482">
        <v>0</v>
      </c>
      <c r="R961" s="482"/>
      <c r="S961" s="479"/>
      <c r="T961" s="199">
        <f t="shared" si="226"/>
        <v>0</v>
      </c>
      <c r="U961" s="61" t="str">
        <f t="shared" si="227"/>
        <v/>
      </c>
      <c r="V961" s="199">
        <f t="shared" si="210"/>
        <v>0</v>
      </c>
      <c r="W961" s="61" t="str">
        <f t="shared" si="228"/>
        <v/>
      </c>
      <c r="X961" s="199">
        <f t="shared" si="229"/>
        <v>0</v>
      </c>
      <c r="Y961" s="61" t="str">
        <f t="shared" si="230"/>
        <v/>
      </c>
      <c r="AA961" s="55"/>
      <c r="AB961" s="55"/>
      <c r="AC961" s="55"/>
      <c r="AD961" s="55"/>
      <c r="AE961" s="55"/>
      <c r="AF961" s="55"/>
      <c r="AG961" s="55"/>
      <c r="AH961" s="55"/>
      <c r="AI961" s="55"/>
      <c r="AJ961" s="55"/>
      <c r="AK961" s="55"/>
    </row>
    <row r="962" spans="1:37" ht="31.5">
      <c r="A962" s="398" t="s">
        <v>1980</v>
      </c>
      <c r="B962" s="415" t="s">
        <v>471</v>
      </c>
      <c r="C962" s="416" t="s">
        <v>1977</v>
      </c>
      <c r="D962" s="416" t="s">
        <v>3009</v>
      </c>
      <c r="E962" s="379" t="s">
        <v>1979</v>
      </c>
      <c r="F962" s="379" t="s">
        <v>1978</v>
      </c>
      <c r="G962" s="376" t="s">
        <v>776</v>
      </c>
      <c r="H962" s="376" t="s">
        <v>2637</v>
      </c>
      <c r="I962" s="417" t="s">
        <v>2638</v>
      </c>
      <c r="J962" s="377" t="s">
        <v>2642</v>
      </c>
      <c r="K962" s="378" t="s">
        <v>3383</v>
      </c>
      <c r="L962" s="401" t="s">
        <v>621</v>
      </c>
      <c r="M962" s="397"/>
      <c r="N962" s="482">
        <v>90938.2</v>
      </c>
      <c r="O962" s="482">
        <v>100000</v>
      </c>
      <c r="P962" s="493">
        <v>91000</v>
      </c>
      <c r="Q962" s="482">
        <v>110000</v>
      </c>
      <c r="R962" s="482"/>
      <c r="S962" s="479"/>
      <c r="T962" s="199">
        <f t="shared" si="226"/>
        <v>19061.800000000003</v>
      </c>
      <c r="U962" s="61">
        <f t="shared" si="227"/>
        <v>0.20961268201921748</v>
      </c>
      <c r="V962" s="199">
        <f t="shared" si="210"/>
        <v>10000</v>
      </c>
      <c r="W962" s="61">
        <f t="shared" si="228"/>
        <v>0.1</v>
      </c>
      <c r="X962" s="199">
        <f t="shared" si="229"/>
        <v>19000</v>
      </c>
      <c r="Y962" s="61">
        <f t="shared" si="230"/>
        <v>0.2087912087912088</v>
      </c>
      <c r="AA962" s="55"/>
      <c r="AB962" s="55"/>
      <c r="AC962" s="55"/>
      <c r="AD962" s="55"/>
      <c r="AE962" s="55"/>
      <c r="AF962" s="55"/>
      <c r="AG962" s="55"/>
      <c r="AH962" s="55"/>
      <c r="AI962" s="55"/>
      <c r="AJ962" s="55"/>
      <c r="AK962" s="55"/>
    </row>
    <row r="963" spans="1:37" ht="31.5">
      <c r="A963" s="398" t="s">
        <v>1981</v>
      </c>
      <c r="B963" s="415" t="s">
        <v>471</v>
      </c>
      <c r="C963" s="416" t="s">
        <v>1977</v>
      </c>
      <c r="D963" s="416" t="s">
        <v>3019</v>
      </c>
      <c r="E963" s="379" t="s">
        <v>1409</v>
      </c>
      <c r="F963" s="379" t="s">
        <v>1982</v>
      </c>
      <c r="G963" s="376" t="s">
        <v>337</v>
      </c>
      <c r="H963" s="376" t="s">
        <v>1431</v>
      </c>
      <c r="I963" s="417" t="s">
        <v>2641</v>
      </c>
      <c r="J963" s="377" t="s">
        <v>2642</v>
      </c>
      <c r="K963" s="378" t="s">
        <v>3383</v>
      </c>
      <c r="L963" s="401" t="s">
        <v>621</v>
      </c>
      <c r="M963" s="397"/>
      <c r="N963" s="482">
        <v>244170.87</v>
      </c>
      <c r="O963" s="482">
        <v>365000</v>
      </c>
      <c r="P963" s="493">
        <v>265000</v>
      </c>
      <c r="Q963" s="482">
        <v>380000</v>
      </c>
      <c r="R963" s="482"/>
      <c r="S963" s="479"/>
      <c r="T963" s="199">
        <f t="shared" si="226"/>
        <v>135829.13</v>
      </c>
      <c r="U963" s="61">
        <f t="shared" si="227"/>
        <v>0.55628720166332701</v>
      </c>
      <c r="V963" s="199">
        <f t="shared" ref="V963:V1026" si="231">IF(O963="","",Q963-O963)</f>
        <v>15000</v>
      </c>
      <c r="W963" s="61">
        <f t="shared" si="228"/>
        <v>4.1095890410958902E-2</v>
      </c>
      <c r="X963" s="199">
        <f t="shared" si="229"/>
        <v>115000</v>
      </c>
      <c r="Y963" s="61">
        <f t="shared" si="230"/>
        <v>0.43396226415094341</v>
      </c>
      <c r="AA963" s="55"/>
      <c r="AB963" s="55"/>
      <c r="AC963" s="55"/>
      <c r="AD963" s="55"/>
      <c r="AE963" s="55"/>
      <c r="AF963" s="55"/>
      <c r="AG963" s="55"/>
      <c r="AH963" s="55"/>
      <c r="AI963" s="55"/>
      <c r="AJ963" s="55"/>
      <c r="AK963" s="55"/>
    </row>
    <row r="964" spans="1:37" ht="21">
      <c r="A964" s="407" t="s">
        <v>1410</v>
      </c>
      <c r="B964" s="408" t="s">
        <v>471</v>
      </c>
      <c r="C964" s="409" t="s">
        <v>2484</v>
      </c>
      <c r="D964" s="409" t="s">
        <v>3011</v>
      </c>
      <c r="E964" s="375" t="s">
        <v>1412</v>
      </c>
      <c r="F964" s="375" t="s">
        <v>1411</v>
      </c>
      <c r="G964" s="376"/>
      <c r="H964" s="376"/>
      <c r="I964" s="417"/>
      <c r="J964" s="377"/>
      <c r="K964" s="378"/>
      <c r="L964" s="397"/>
      <c r="M964" s="397"/>
      <c r="N964" s="482">
        <v>0</v>
      </c>
      <c r="O964" s="482">
        <v>0</v>
      </c>
      <c r="P964" s="493">
        <v>0</v>
      </c>
      <c r="Q964" s="482">
        <v>0</v>
      </c>
      <c r="R964" s="482"/>
      <c r="S964" s="479"/>
      <c r="T964" s="199">
        <f t="shared" si="226"/>
        <v>0</v>
      </c>
      <c r="U964" s="61" t="str">
        <f t="shared" si="227"/>
        <v/>
      </c>
      <c r="V964" s="199">
        <f t="shared" si="231"/>
        <v>0</v>
      </c>
      <c r="W964" s="61" t="str">
        <f t="shared" si="228"/>
        <v/>
      </c>
      <c r="X964" s="199">
        <f t="shared" si="229"/>
        <v>0</v>
      </c>
      <c r="Y964" s="61" t="str">
        <f t="shared" si="230"/>
        <v/>
      </c>
      <c r="AA964" s="55"/>
      <c r="AB964" s="55"/>
      <c r="AC964" s="55"/>
      <c r="AD964" s="55"/>
      <c r="AE964" s="55"/>
      <c r="AF964" s="55"/>
      <c r="AG964" s="55"/>
      <c r="AH964" s="55"/>
      <c r="AI964" s="55"/>
      <c r="AJ964" s="55"/>
      <c r="AK964" s="55"/>
    </row>
    <row r="965" spans="1:37">
      <c r="A965" s="398" t="s">
        <v>1413</v>
      </c>
      <c r="B965" s="415" t="s">
        <v>471</v>
      </c>
      <c r="C965" s="416" t="s">
        <v>2484</v>
      </c>
      <c r="D965" s="416" t="s">
        <v>3009</v>
      </c>
      <c r="E965" s="379" t="s">
        <v>1412</v>
      </c>
      <c r="F965" s="379" t="s">
        <v>1411</v>
      </c>
      <c r="G965" s="376" t="s">
        <v>223</v>
      </c>
      <c r="H965" s="376" t="s">
        <v>3442</v>
      </c>
      <c r="I965" s="417" t="s">
        <v>1414</v>
      </c>
      <c r="J965" s="377" t="s">
        <v>3394</v>
      </c>
      <c r="K965" s="378" t="s">
        <v>3396</v>
      </c>
      <c r="L965" s="401" t="s">
        <v>621</v>
      </c>
      <c r="M965" s="397"/>
      <c r="N965" s="482">
        <v>234501.75</v>
      </c>
      <c r="O965" s="482">
        <v>420000</v>
      </c>
      <c r="P965" s="493">
        <v>10000</v>
      </c>
      <c r="Q965" s="482">
        <v>420000</v>
      </c>
      <c r="R965" s="482"/>
      <c r="S965" s="479"/>
      <c r="T965" s="199">
        <f t="shared" si="226"/>
        <v>185498.25</v>
      </c>
      <c r="U965" s="61">
        <f t="shared" si="227"/>
        <v>0.79103141021335666</v>
      </c>
      <c r="V965" s="199">
        <f t="shared" si="231"/>
        <v>0</v>
      </c>
      <c r="W965" s="61">
        <f t="shared" si="228"/>
        <v>0</v>
      </c>
      <c r="X965" s="199">
        <f t="shared" si="229"/>
        <v>410000</v>
      </c>
      <c r="Y965" s="61">
        <f t="shared" si="230"/>
        <v>41</v>
      </c>
      <c r="AA965" s="55"/>
      <c r="AB965" s="55"/>
      <c r="AC965" s="55"/>
      <c r="AD965" s="55"/>
      <c r="AE965" s="55"/>
      <c r="AF965" s="55"/>
      <c r="AG965" s="55"/>
      <c r="AH965" s="55"/>
      <c r="AI965" s="55"/>
      <c r="AJ965" s="55"/>
      <c r="AK965" s="55"/>
    </row>
    <row r="966" spans="1:37" ht="21">
      <c r="A966" s="407" t="s">
        <v>1415</v>
      </c>
      <c r="B966" s="408" t="s">
        <v>471</v>
      </c>
      <c r="C966" s="409" t="s">
        <v>2008</v>
      </c>
      <c r="D966" s="409" t="s">
        <v>3011</v>
      </c>
      <c r="E966" s="375" t="s">
        <v>4372</v>
      </c>
      <c r="F966" s="375" t="s">
        <v>4373</v>
      </c>
      <c r="G966" s="376"/>
      <c r="H966" s="376"/>
      <c r="I966" s="417"/>
      <c r="J966" s="377"/>
      <c r="K966" s="378"/>
      <c r="L966" s="397"/>
      <c r="M966" s="397"/>
      <c r="N966" s="482">
        <v>0</v>
      </c>
      <c r="O966" s="482">
        <v>0</v>
      </c>
      <c r="P966" s="493">
        <v>0</v>
      </c>
      <c r="Q966" s="482">
        <v>0</v>
      </c>
      <c r="R966" s="482"/>
      <c r="S966" s="479"/>
      <c r="T966" s="199">
        <f t="shared" si="226"/>
        <v>0</v>
      </c>
      <c r="U966" s="61" t="str">
        <f t="shared" si="227"/>
        <v/>
      </c>
      <c r="V966" s="199">
        <f t="shared" si="231"/>
        <v>0</v>
      </c>
      <c r="W966" s="61" t="str">
        <f t="shared" si="228"/>
        <v/>
      </c>
      <c r="X966" s="199">
        <f t="shared" si="229"/>
        <v>0</v>
      </c>
      <c r="Y966" s="61" t="str">
        <f t="shared" si="230"/>
        <v/>
      </c>
      <c r="AA966" s="55"/>
      <c r="AB966" s="55"/>
      <c r="AC966" s="55"/>
      <c r="AD966" s="55"/>
      <c r="AE966" s="55"/>
      <c r="AF966" s="55"/>
      <c r="AG966" s="55"/>
      <c r="AH966" s="55"/>
      <c r="AI966" s="55"/>
      <c r="AJ966" s="55"/>
      <c r="AK966" s="55"/>
    </row>
    <row r="967" spans="1:37" ht="21">
      <c r="A967" s="398" t="s">
        <v>1416</v>
      </c>
      <c r="B967" s="415" t="s">
        <v>471</v>
      </c>
      <c r="C967" s="416" t="s">
        <v>2008</v>
      </c>
      <c r="D967" s="416" t="s">
        <v>3009</v>
      </c>
      <c r="E967" s="379" t="s">
        <v>4372</v>
      </c>
      <c r="F967" s="379" t="s">
        <v>4373</v>
      </c>
      <c r="G967" s="376" t="s">
        <v>219</v>
      </c>
      <c r="H967" s="376" t="s">
        <v>3443</v>
      </c>
      <c r="I967" s="417" t="s">
        <v>1917</v>
      </c>
      <c r="J967" s="377" t="s">
        <v>3394</v>
      </c>
      <c r="K967" s="378" t="s">
        <v>3396</v>
      </c>
      <c r="L967" s="401" t="s">
        <v>621</v>
      </c>
      <c r="M967" s="397"/>
      <c r="N967" s="482">
        <v>16898</v>
      </c>
      <c r="O967" s="482">
        <v>7000</v>
      </c>
      <c r="P967" s="493">
        <v>29000</v>
      </c>
      <c r="Q967" s="482">
        <v>29000</v>
      </c>
      <c r="R967" s="482"/>
      <c r="S967" s="479"/>
      <c r="T967" s="199">
        <f t="shared" si="226"/>
        <v>12102</v>
      </c>
      <c r="U967" s="61">
        <f t="shared" si="227"/>
        <v>0.71617942951828617</v>
      </c>
      <c r="V967" s="199">
        <f t="shared" si="231"/>
        <v>22000</v>
      </c>
      <c r="W967" s="61">
        <f t="shared" si="228"/>
        <v>3.1428571428571428</v>
      </c>
      <c r="X967" s="199">
        <f t="shared" si="229"/>
        <v>0</v>
      </c>
      <c r="Y967" s="61">
        <f t="shared" si="230"/>
        <v>0</v>
      </c>
      <c r="AA967" s="55"/>
      <c r="AB967" s="55"/>
      <c r="AC967" s="55"/>
      <c r="AD967" s="55"/>
      <c r="AE967" s="55"/>
      <c r="AF967" s="55"/>
      <c r="AG967" s="55"/>
      <c r="AH967" s="55"/>
      <c r="AI967" s="55"/>
      <c r="AJ967" s="55"/>
      <c r="AK967" s="55"/>
    </row>
    <row r="968" spans="1:37" ht="21">
      <c r="A968" s="402" t="s">
        <v>1417</v>
      </c>
      <c r="B968" s="403" t="s">
        <v>1418</v>
      </c>
      <c r="C968" s="404" t="s">
        <v>3010</v>
      </c>
      <c r="D968" s="404" t="s">
        <v>3011</v>
      </c>
      <c r="E968" s="370" t="s">
        <v>1420</v>
      </c>
      <c r="F968" s="370" t="s">
        <v>1419</v>
      </c>
      <c r="G968" s="371"/>
      <c r="H968" s="371"/>
      <c r="I968" s="405"/>
      <c r="J968" s="372"/>
      <c r="K968" s="373"/>
      <c r="L968" s="406"/>
      <c r="M968" s="397"/>
      <c r="N968" s="483">
        <v>0</v>
      </c>
      <c r="O968" s="483">
        <v>0</v>
      </c>
      <c r="P968" s="494">
        <v>0</v>
      </c>
      <c r="Q968" s="483">
        <v>0</v>
      </c>
      <c r="R968" s="483"/>
      <c r="S968" s="478"/>
      <c r="T968" s="199">
        <f t="shared" si="226"/>
        <v>0</v>
      </c>
      <c r="U968" s="61" t="str">
        <f t="shared" si="227"/>
        <v/>
      </c>
      <c r="V968" s="199">
        <f t="shared" si="231"/>
        <v>0</v>
      </c>
      <c r="W968" s="61" t="str">
        <f t="shared" si="228"/>
        <v/>
      </c>
      <c r="X968" s="199">
        <f t="shared" si="229"/>
        <v>0</v>
      </c>
      <c r="Y968" s="61" t="str">
        <f t="shared" si="230"/>
        <v/>
      </c>
      <c r="AA968" s="55"/>
      <c r="AB968" s="55"/>
      <c r="AC968" s="55"/>
      <c r="AD968" s="55"/>
      <c r="AE968" s="55"/>
      <c r="AF968" s="55"/>
      <c r="AG968" s="55"/>
      <c r="AH968" s="55"/>
      <c r="AI968" s="55"/>
      <c r="AJ968" s="55"/>
      <c r="AK968" s="55"/>
    </row>
    <row r="969" spans="1:37" ht="21">
      <c r="A969" s="407" t="s">
        <v>1421</v>
      </c>
      <c r="B969" s="408" t="s">
        <v>1418</v>
      </c>
      <c r="C969" s="409" t="s">
        <v>3012</v>
      </c>
      <c r="D969" s="409" t="s">
        <v>3011</v>
      </c>
      <c r="E969" s="375" t="s">
        <v>1422</v>
      </c>
      <c r="F969" s="375" t="s">
        <v>1422</v>
      </c>
      <c r="G969" s="376"/>
      <c r="H969" s="376"/>
      <c r="I969" s="417"/>
      <c r="J969" s="377"/>
      <c r="K969" s="378"/>
      <c r="L969" s="397"/>
      <c r="M969" s="397"/>
      <c r="N969" s="482">
        <v>0</v>
      </c>
      <c r="O969" s="482">
        <v>0</v>
      </c>
      <c r="P969" s="493">
        <v>0</v>
      </c>
      <c r="Q969" s="482">
        <v>0</v>
      </c>
      <c r="R969" s="482"/>
      <c r="S969" s="479"/>
      <c r="T969" s="199">
        <f t="shared" si="226"/>
        <v>0</v>
      </c>
      <c r="U969" s="61" t="str">
        <f t="shared" si="227"/>
        <v/>
      </c>
      <c r="V969" s="199">
        <f t="shared" si="231"/>
        <v>0</v>
      </c>
      <c r="W969" s="61" t="str">
        <f t="shared" si="228"/>
        <v/>
      </c>
      <c r="X969" s="199">
        <f t="shared" si="229"/>
        <v>0</v>
      </c>
      <c r="Y969" s="61" t="str">
        <f t="shared" si="230"/>
        <v/>
      </c>
      <c r="AA969" s="55"/>
      <c r="AB969" s="55"/>
      <c r="AC969" s="55"/>
      <c r="AD969" s="55"/>
      <c r="AE969" s="55"/>
      <c r="AF969" s="55"/>
      <c r="AG969" s="55"/>
      <c r="AH969" s="55"/>
      <c r="AI969" s="55"/>
      <c r="AJ969" s="55"/>
      <c r="AK969" s="55"/>
    </row>
    <row r="970" spans="1:37" ht="31.5">
      <c r="A970" s="398" t="s">
        <v>1423</v>
      </c>
      <c r="B970" s="415" t="s">
        <v>1418</v>
      </c>
      <c r="C970" s="416" t="s">
        <v>3012</v>
      </c>
      <c r="D970" s="416" t="s">
        <v>3009</v>
      </c>
      <c r="E970" s="379" t="s">
        <v>1424</v>
      </c>
      <c r="F970" s="379" t="s">
        <v>5169</v>
      </c>
      <c r="G970" s="376" t="s">
        <v>392</v>
      </c>
      <c r="H970" s="376" t="s">
        <v>2790</v>
      </c>
      <c r="I970" s="417" t="s">
        <v>2791</v>
      </c>
      <c r="J970" s="377" t="s">
        <v>3386</v>
      </c>
      <c r="K970" s="378" t="s">
        <v>3387</v>
      </c>
      <c r="L970" s="401" t="s">
        <v>621</v>
      </c>
      <c r="M970" s="397"/>
      <c r="N970" s="482">
        <v>14673789.309999999</v>
      </c>
      <c r="O970" s="482">
        <v>13500000</v>
      </c>
      <c r="P970" s="493">
        <v>18263000</v>
      </c>
      <c r="Q970" s="482">
        <v>18628000</v>
      </c>
      <c r="R970" s="482"/>
      <c r="S970" s="479"/>
      <c r="T970" s="199">
        <f t="shared" si="226"/>
        <v>3954210.6900000013</v>
      </c>
      <c r="U970" s="61">
        <f t="shared" si="227"/>
        <v>0.26947440817521195</v>
      </c>
      <c r="V970" s="199">
        <f t="shared" si="231"/>
        <v>5128000</v>
      </c>
      <c r="W970" s="61">
        <f t="shared" si="228"/>
        <v>0.37985185185185183</v>
      </c>
      <c r="X970" s="199">
        <f t="shared" si="229"/>
        <v>365000</v>
      </c>
      <c r="Y970" s="61">
        <f t="shared" si="230"/>
        <v>1.9985763565679243E-2</v>
      </c>
      <c r="AA970" s="55"/>
      <c r="AB970" s="55"/>
      <c r="AC970" s="55"/>
      <c r="AD970" s="55"/>
      <c r="AE970" s="55"/>
      <c r="AF970" s="55"/>
      <c r="AG970" s="55"/>
      <c r="AH970" s="55"/>
      <c r="AI970" s="55"/>
      <c r="AJ970" s="55"/>
      <c r="AK970" s="55"/>
    </row>
    <row r="971" spans="1:37" ht="31.5">
      <c r="A971" s="398" t="s">
        <v>1425</v>
      </c>
      <c r="B971" s="415" t="s">
        <v>1418</v>
      </c>
      <c r="C971" s="416" t="s">
        <v>3012</v>
      </c>
      <c r="D971" s="416" t="s">
        <v>3019</v>
      </c>
      <c r="E971" s="379" t="s">
        <v>1426</v>
      </c>
      <c r="F971" s="379" t="s">
        <v>5170</v>
      </c>
      <c r="G971" s="376" t="s">
        <v>393</v>
      </c>
      <c r="H971" s="376" t="s">
        <v>2792</v>
      </c>
      <c r="I971" s="417" t="s">
        <v>1427</v>
      </c>
      <c r="J971" s="377" t="s">
        <v>3386</v>
      </c>
      <c r="K971" s="378" t="s">
        <v>3387</v>
      </c>
      <c r="L971" s="401" t="s">
        <v>621</v>
      </c>
      <c r="M971" s="397"/>
      <c r="N971" s="482">
        <v>118119.18000000001</v>
      </c>
      <c r="O971" s="482">
        <v>150000</v>
      </c>
      <c r="P971" s="493">
        <v>66000</v>
      </c>
      <c r="Q971" s="482">
        <v>70000</v>
      </c>
      <c r="R971" s="482"/>
      <c r="S971" s="479"/>
      <c r="T971" s="199">
        <f t="shared" si="226"/>
        <v>-48119.180000000008</v>
      </c>
      <c r="U971" s="61">
        <f t="shared" si="227"/>
        <v>-0.4073782090258331</v>
      </c>
      <c r="V971" s="199">
        <f t="shared" si="231"/>
        <v>-80000</v>
      </c>
      <c r="W971" s="61">
        <f t="shared" si="228"/>
        <v>-0.53333333333333333</v>
      </c>
      <c r="X971" s="199">
        <f t="shared" si="229"/>
        <v>4000</v>
      </c>
      <c r="Y971" s="61">
        <f t="shared" si="230"/>
        <v>6.0606060606060608E-2</v>
      </c>
      <c r="AA971" s="55"/>
      <c r="AB971" s="55"/>
      <c r="AC971" s="55"/>
      <c r="AD971" s="55"/>
      <c r="AE971" s="55"/>
      <c r="AF971" s="55"/>
      <c r="AG971" s="55"/>
      <c r="AH971" s="55"/>
      <c r="AI971" s="55"/>
      <c r="AJ971" s="55"/>
      <c r="AK971" s="55"/>
    </row>
    <row r="972" spans="1:37" ht="21">
      <c r="A972" s="398" t="s">
        <v>1428</v>
      </c>
      <c r="B972" s="415" t="s">
        <v>1418</v>
      </c>
      <c r="C972" s="416" t="s">
        <v>3012</v>
      </c>
      <c r="D972" s="416" t="s">
        <v>2485</v>
      </c>
      <c r="E972" s="379" t="s">
        <v>1430</v>
      </c>
      <c r="F972" s="379" t="s">
        <v>1429</v>
      </c>
      <c r="G972" s="376" t="s">
        <v>395</v>
      </c>
      <c r="H972" s="376" t="s">
        <v>2793</v>
      </c>
      <c r="I972" s="417" t="s">
        <v>2794</v>
      </c>
      <c r="J972" s="377" t="s">
        <v>3386</v>
      </c>
      <c r="K972" s="378" t="s">
        <v>3387</v>
      </c>
      <c r="L972" s="401" t="s">
        <v>621</v>
      </c>
      <c r="M972" s="397"/>
      <c r="N972" s="482">
        <v>307287.21999999997</v>
      </c>
      <c r="O972" s="482">
        <v>300000</v>
      </c>
      <c r="P972" s="493">
        <v>300000</v>
      </c>
      <c r="Q972" s="482">
        <v>300000</v>
      </c>
      <c r="R972" s="482"/>
      <c r="S972" s="479"/>
      <c r="T972" s="199">
        <f t="shared" si="226"/>
        <v>-7287.2199999999721</v>
      </c>
      <c r="U972" s="61">
        <f t="shared" si="227"/>
        <v>-2.3714686214415207E-2</v>
      </c>
      <c r="V972" s="199">
        <f t="shared" si="231"/>
        <v>0</v>
      </c>
      <c r="W972" s="61">
        <f t="shared" si="228"/>
        <v>0</v>
      </c>
      <c r="X972" s="199">
        <f t="shared" si="229"/>
        <v>0</v>
      </c>
      <c r="Y972" s="61">
        <f t="shared" si="230"/>
        <v>0</v>
      </c>
      <c r="AA972" s="55"/>
      <c r="AB972" s="55"/>
      <c r="AC972" s="55"/>
      <c r="AD972" s="55"/>
      <c r="AE972" s="55"/>
      <c r="AF972" s="55"/>
      <c r="AG972" s="55"/>
      <c r="AH972" s="55"/>
      <c r="AI972" s="55"/>
      <c r="AJ972" s="55"/>
      <c r="AK972" s="55"/>
    </row>
    <row r="973" spans="1:37" ht="21">
      <c r="A973" s="402" t="s">
        <v>1432</v>
      </c>
      <c r="B973" s="403" t="s">
        <v>1433</v>
      </c>
      <c r="C973" s="404" t="s">
        <v>3010</v>
      </c>
      <c r="D973" s="404" t="s">
        <v>3011</v>
      </c>
      <c r="E973" s="370" t="s">
        <v>1435</v>
      </c>
      <c r="F973" s="370" t="s">
        <v>1434</v>
      </c>
      <c r="G973" s="371"/>
      <c r="H973" s="371"/>
      <c r="I973" s="405"/>
      <c r="J973" s="372"/>
      <c r="K973" s="373"/>
      <c r="L973" s="406"/>
      <c r="M973" s="397"/>
      <c r="N973" s="483">
        <v>0</v>
      </c>
      <c r="O973" s="483">
        <v>0</v>
      </c>
      <c r="P973" s="494">
        <v>0</v>
      </c>
      <c r="Q973" s="483">
        <v>0</v>
      </c>
      <c r="R973" s="483"/>
      <c r="S973" s="478"/>
      <c r="T973" s="199">
        <f t="shared" si="226"/>
        <v>0</v>
      </c>
      <c r="U973" s="61" t="str">
        <f t="shared" si="227"/>
        <v/>
      </c>
      <c r="V973" s="199">
        <f t="shared" si="231"/>
        <v>0</v>
      </c>
      <c r="W973" s="61" t="str">
        <f t="shared" si="228"/>
        <v/>
      </c>
      <c r="X973" s="199">
        <f t="shared" si="229"/>
        <v>0</v>
      </c>
      <c r="Y973" s="61" t="str">
        <f t="shared" si="230"/>
        <v/>
      </c>
      <c r="AA973" s="55"/>
      <c r="AB973" s="55"/>
      <c r="AC973" s="55"/>
      <c r="AD973" s="55"/>
      <c r="AE973" s="55"/>
      <c r="AF973" s="55"/>
      <c r="AG973" s="55"/>
      <c r="AH973" s="55"/>
      <c r="AI973" s="55"/>
      <c r="AJ973" s="55"/>
      <c r="AK973" s="55"/>
    </row>
    <row r="974" spans="1:37" ht="21">
      <c r="A974" s="407" t="s">
        <v>1436</v>
      </c>
      <c r="B974" s="408" t="s">
        <v>1433</v>
      </c>
      <c r="C974" s="409" t="s">
        <v>3012</v>
      </c>
      <c r="D974" s="409" t="s">
        <v>3011</v>
      </c>
      <c r="E974" s="375" t="s">
        <v>1438</v>
      </c>
      <c r="F974" s="375" t="s">
        <v>1437</v>
      </c>
      <c r="G974" s="376"/>
      <c r="H974" s="376"/>
      <c r="I974" s="417"/>
      <c r="J974" s="377"/>
      <c r="K974" s="378"/>
      <c r="L974" s="397"/>
      <c r="M974" s="397"/>
      <c r="N974" s="482">
        <v>0</v>
      </c>
      <c r="O974" s="482">
        <v>0</v>
      </c>
      <c r="P974" s="493">
        <v>0</v>
      </c>
      <c r="Q974" s="482">
        <v>0</v>
      </c>
      <c r="R974" s="482"/>
      <c r="S974" s="479"/>
      <c r="T974" s="199">
        <f t="shared" si="226"/>
        <v>0</v>
      </c>
      <c r="U974" s="61" t="str">
        <f t="shared" si="227"/>
        <v/>
      </c>
      <c r="V974" s="199">
        <f t="shared" si="231"/>
        <v>0</v>
      </c>
      <c r="W974" s="61" t="str">
        <f t="shared" si="228"/>
        <v/>
      </c>
      <c r="X974" s="199">
        <f t="shared" si="229"/>
        <v>0</v>
      </c>
      <c r="Y974" s="61" t="str">
        <f t="shared" si="230"/>
        <v/>
      </c>
      <c r="AA974" s="55"/>
      <c r="AB974" s="55"/>
      <c r="AC974" s="55"/>
      <c r="AD974" s="55"/>
      <c r="AE974" s="55"/>
      <c r="AF974" s="55"/>
      <c r="AG974" s="55"/>
      <c r="AH974" s="55"/>
      <c r="AI974" s="55"/>
      <c r="AJ974" s="55"/>
      <c r="AK974" s="55"/>
    </row>
    <row r="975" spans="1:37" ht="21">
      <c r="A975" s="398" t="s">
        <v>1439</v>
      </c>
      <c r="B975" s="415" t="s">
        <v>1433</v>
      </c>
      <c r="C975" s="416" t="s">
        <v>3012</v>
      </c>
      <c r="D975" s="416" t="s">
        <v>3009</v>
      </c>
      <c r="E975" s="379" t="s">
        <v>1441</v>
      </c>
      <c r="F975" s="379" t="s">
        <v>1440</v>
      </c>
      <c r="G975" s="376" t="s">
        <v>389</v>
      </c>
      <c r="H975" s="357" t="s">
        <v>4966</v>
      </c>
      <c r="I975" s="417" t="s">
        <v>2796</v>
      </c>
      <c r="J975" s="377" t="s">
        <v>3384</v>
      </c>
      <c r="K975" s="378" t="s">
        <v>3385</v>
      </c>
      <c r="L975" s="401" t="s">
        <v>621</v>
      </c>
      <c r="M975" s="397"/>
      <c r="N975" s="482">
        <v>2384907.91</v>
      </c>
      <c r="O975" s="482">
        <v>2500000</v>
      </c>
      <c r="P975" s="493">
        <v>2349000</v>
      </c>
      <c r="Q975" s="482">
        <v>2500000</v>
      </c>
      <c r="R975" s="482"/>
      <c r="S975" s="479"/>
      <c r="T975" s="199">
        <f t="shared" si="226"/>
        <v>115092.08999999985</v>
      </c>
      <c r="U975" s="61">
        <f t="shared" si="227"/>
        <v>4.8258504874513095E-2</v>
      </c>
      <c r="V975" s="199">
        <f t="shared" si="231"/>
        <v>0</v>
      </c>
      <c r="W975" s="61">
        <f t="shared" si="228"/>
        <v>0</v>
      </c>
      <c r="X975" s="199">
        <f t="shared" si="229"/>
        <v>151000</v>
      </c>
      <c r="Y975" s="61">
        <f t="shared" si="230"/>
        <v>6.4282673478075772E-2</v>
      </c>
      <c r="AA975" s="55"/>
      <c r="AB975" s="55"/>
      <c r="AC975" s="55"/>
      <c r="AD975" s="55"/>
      <c r="AE975" s="55"/>
      <c r="AF975" s="55"/>
      <c r="AG975" s="55"/>
      <c r="AH975" s="55"/>
      <c r="AI975" s="55"/>
      <c r="AJ975" s="55"/>
      <c r="AK975" s="55"/>
    </row>
    <row r="976" spans="1:37" ht="21">
      <c r="A976" s="407" t="s">
        <v>1442</v>
      </c>
      <c r="B976" s="408" t="s">
        <v>1433</v>
      </c>
      <c r="C976" s="409" t="s">
        <v>3013</v>
      </c>
      <c r="D976" s="409" t="s">
        <v>3011</v>
      </c>
      <c r="E976" s="375" t="s">
        <v>1444</v>
      </c>
      <c r="F976" s="375" t="s">
        <v>1443</v>
      </c>
      <c r="G976" s="376"/>
      <c r="H976" s="376"/>
      <c r="I976" s="417"/>
      <c r="J976" s="377"/>
      <c r="K976" s="378"/>
      <c r="L976" s="397"/>
      <c r="M976" s="397"/>
      <c r="N976" s="482">
        <v>0</v>
      </c>
      <c r="O976" s="482">
        <v>0</v>
      </c>
      <c r="P976" s="493">
        <v>0</v>
      </c>
      <c r="Q976" s="482">
        <v>0</v>
      </c>
      <c r="R976" s="482"/>
      <c r="S976" s="479"/>
      <c r="T976" s="199">
        <f t="shared" si="226"/>
        <v>0</v>
      </c>
      <c r="U976" s="61" t="str">
        <f t="shared" si="227"/>
        <v/>
      </c>
      <c r="V976" s="199">
        <f t="shared" si="231"/>
        <v>0</v>
      </c>
      <c r="W976" s="61" t="str">
        <f t="shared" si="228"/>
        <v/>
      </c>
      <c r="X976" s="199">
        <f t="shared" si="229"/>
        <v>0</v>
      </c>
      <c r="Y976" s="61" t="str">
        <f t="shared" si="230"/>
        <v/>
      </c>
      <c r="AA976" s="55"/>
      <c r="AB976" s="55"/>
      <c r="AC976" s="55"/>
      <c r="AD976" s="55"/>
      <c r="AE976" s="55"/>
      <c r="AF976" s="55"/>
      <c r="AG976" s="55"/>
      <c r="AH976" s="55"/>
      <c r="AI976" s="55"/>
      <c r="AJ976" s="55"/>
      <c r="AK976" s="55"/>
    </row>
    <row r="977" spans="1:37">
      <c r="A977" s="398" t="s">
        <v>2797</v>
      </c>
      <c r="B977" s="415" t="s">
        <v>1433</v>
      </c>
      <c r="C977" s="416" t="s">
        <v>3013</v>
      </c>
      <c r="D977" s="416" t="s">
        <v>2928</v>
      </c>
      <c r="E977" s="379" t="s">
        <v>2798</v>
      </c>
      <c r="F977" s="379" t="s">
        <v>2799</v>
      </c>
      <c r="G977" s="376" t="s">
        <v>357</v>
      </c>
      <c r="H977" s="376" t="s">
        <v>2800</v>
      </c>
      <c r="I977" s="417" t="s">
        <v>2801</v>
      </c>
      <c r="J977" s="377" t="s">
        <v>3384</v>
      </c>
      <c r="K977" s="378" t="s">
        <v>3385</v>
      </c>
      <c r="L977" s="401" t="s">
        <v>621</v>
      </c>
      <c r="M977" s="397"/>
      <c r="N977" s="482">
        <v>102051.06</v>
      </c>
      <c r="O977" s="482">
        <v>15000</v>
      </c>
      <c r="P977" s="493">
        <v>88000</v>
      </c>
      <c r="Q977" s="482">
        <v>88000</v>
      </c>
      <c r="R977" s="482"/>
      <c r="S977" s="479"/>
      <c r="T977" s="199">
        <f t="shared" si="226"/>
        <v>-14051.059999999998</v>
      </c>
      <c r="U977" s="61">
        <f t="shared" si="227"/>
        <v>-0.1376865659210203</v>
      </c>
      <c r="V977" s="199">
        <f t="shared" si="231"/>
        <v>73000</v>
      </c>
      <c r="W977" s="61">
        <f t="shared" si="228"/>
        <v>4.8666666666666663</v>
      </c>
      <c r="X977" s="199">
        <f t="shared" si="229"/>
        <v>0</v>
      </c>
      <c r="Y977" s="61">
        <f t="shared" si="230"/>
        <v>0</v>
      </c>
      <c r="AA977" s="55"/>
      <c r="AB977" s="55"/>
      <c r="AC977" s="55"/>
      <c r="AD977" s="55"/>
      <c r="AE977" s="55"/>
      <c r="AF977" s="55"/>
      <c r="AG977" s="55"/>
      <c r="AH977" s="55"/>
      <c r="AI977" s="55"/>
      <c r="AJ977" s="55"/>
      <c r="AK977" s="55"/>
    </row>
    <row r="978" spans="1:37" ht="21">
      <c r="A978" s="398" t="s">
        <v>1445</v>
      </c>
      <c r="B978" s="415" t="s">
        <v>1433</v>
      </c>
      <c r="C978" s="416" t="s">
        <v>3013</v>
      </c>
      <c r="D978" s="416" t="s">
        <v>3009</v>
      </c>
      <c r="E978" s="379" t="s">
        <v>1446</v>
      </c>
      <c r="F978" s="379" t="s">
        <v>5171</v>
      </c>
      <c r="G978" s="376" t="s">
        <v>389</v>
      </c>
      <c r="H978" s="357" t="s">
        <v>4966</v>
      </c>
      <c r="I978" s="417" t="s">
        <v>2796</v>
      </c>
      <c r="J978" s="377" t="s">
        <v>3384</v>
      </c>
      <c r="K978" s="378" t="s">
        <v>3385</v>
      </c>
      <c r="L978" s="401" t="s">
        <v>621</v>
      </c>
      <c r="M978" s="397"/>
      <c r="N978" s="482">
        <v>15</v>
      </c>
      <c r="O978" s="482">
        <v>5000</v>
      </c>
      <c r="P978" s="493">
        <v>0</v>
      </c>
      <c r="Q978" s="482">
        <v>5000</v>
      </c>
      <c r="R978" s="482"/>
      <c r="S978" s="479"/>
      <c r="T978" s="199">
        <f t="shared" si="226"/>
        <v>4985</v>
      </c>
      <c r="U978" s="61">
        <f t="shared" si="227"/>
        <v>332.33333333333331</v>
      </c>
      <c r="V978" s="199">
        <f t="shared" si="231"/>
        <v>0</v>
      </c>
      <c r="W978" s="61">
        <f t="shared" si="228"/>
        <v>0</v>
      </c>
      <c r="X978" s="199">
        <f t="shared" si="229"/>
        <v>5000</v>
      </c>
      <c r="Y978" s="61" t="str">
        <f t="shared" si="230"/>
        <v/>
      </c>
      <c r="AA978" s="55"/>
      <c r="AB978" s="55"/>
      <c r="AC978" s="55"/>
      <c r="AD978" s="55"/>
      <c r="AE978" s="55"/>
      <c r="AF978" s="55"/>
      <c r="AG978" s="55"/>
      <c r="AH978" s="55"/>
      <c r="AI978" s="55"/>
      <c r="AJ978" s="55"/>
      <c r="AK978" s="55"/>
    </row>
    <row r="979" spans="1:37" ht="31.5">
      <c r="A979" s="398" t="s">
        <v>1447</v>
      </c>
      <c r="B979" s="415" t="s">
        <v>1433</v>
      </c>
      <c r="C979" s="416" t="s">
        <v>3013</v>
      </c>
      <c r="D979" s="416" t="s">
        <v>1469</v>
      </c>
      <c r="E979" s="379" t="s">
        <v>1449</v>
      </c>
      <c r="F979" s="379" t="s">
        <v>1448</v>
      </c>
      <c r="G979" s="376" t="s">
        <v>389</v>
      </c>
      <c r="H979" s="357" t="s">
        <v>4966</v>
      </c>
      <c r="I979" s="417" t="s">
        <v>2796</v>
      </c>
      <c r="J979" s="377" t="s">
        <v>3384</v>
      </c>
      <c r="K979" s="378" t="s">
        <v>3385</v>
      </c>
      <c r="L979" s="401" t="s">
        <v>621</v>
      </c>
      <c r="M979" s="397"/>
      <c r="N979" s="482">
        <v>437613.94</v>
      </c>
      <c r="O979" s="482">
        <v>300000</v>
      </c>
      <c r="P979" s="493">
        <v>361000</v>
      </c>
      <c r="Q979" s="482">
        <v>361000</v>
      </c>
      <c r="R979" s="482"/>
      <c r="S979" s="479"/>
      <c r="T979" s="199">
        <f t="shared" si="226"/>
        <v>-76613.94</v>
      </c>
      <c r="U979" s="61">
        <f t="shared" si="227"/>
        <v>-0.17507198239617322</v>
      </c>
      <c r="V979" s="199">
        <f t="shared" si="231"/>
        <v>61000</v>
      </c>
      <c r="W979" s="61">
        <f t="shared" si="228"/>
        <v>0.20333333333333334</v>
      </c>
      <c r="X979" s="199">
        <f t="shared" si="229"/>
        <v>0</v>
      </c>
      <c r="Y979" s="61">
        <f t="shared" si="230"/>
        <v>0</v>
      </c>
      <c r="AA979" s="55"/>
      <c r="AB979" s="55"/>
      <c r="AC979" s="55"/>
      <c r="AD979" s="55"/>
      <c r="AE979" s="55"/>
      <c r="AF979" s="55"/>
      <c r="AG979" s="55"/>
      <c r="AH979" s="55"/>
      <c r="AI979" s="55"/>
      <c r="AJ979" s="55"/>
      <c r="AK979" s="55"/>
    </row>
    <row r="980" spans="1:37" ht="21">
      <c r="A980" s="398" t="s">
        <v>1450</v>
      </c>
      <c r="B980" s="415" t="s">
        <v>1433</v>
      </c>
      <c r="C980" s="416" t="s">
        <v>3013</v>
      </c>
      <c r="D980" s="416" t="s">
        <v>1322</v>
      </c>
      <c r="E980" s="379" t="s">
        <v>1452</v>
      </c>
      <c r="F980" s="379" t="s">
        <v>1451</v>
      </c>
      <c r="G980" s="376" t="s">
        <v>221</v>
      </c>
      <c r="H980" s="376" t="s">
        <v>2802</v>
      </c>
      <c r="I980" s="417" t="s">
        <v>2803</v>
      </c>
      <c r="J980" s="377" t="s">
        <v>3394</v>
      </c>
      <c r="K980" s="378" t="s">
        <v>3396</v>
      </c>
      <c r="L980" s="401" t="s">
        <v>621</v>
      </c>
      <c r="M980" s="397"/>
      <c r="N980" s="482">
        <v>317107.59999999998</v>
      </c>
      <c r="O980" s="482">
        <v>90000</v>
      </c>
      <c r="P980" s="493">
        <v>317000</v>
      </c>
      <c r="Q980" s="482">
        <v>317000</v>
      </c>
      <c r="R980" s="482"/>
      <c r="S980" s="479"/>
      <c r="T980" s="199">
        <f t="shared" si="226"/>
        <v>-107.59999999997672</v>
      </c>
      <c r="U980" s="61">
        <f t="shared" si="227"/>
        <v>-3.3931700154766624E-4</v>
      </c>
      <c r="V980" s="199">
        <f t="shared" si="231"/>
        <v>227000</v>
      </c>
      <c r="W980" s="61">
        <f t="shared" si="228"/>
        <v>2.5222222222222221</v>
      </c>
      <c r="X980" s="199">
        <f t="shared" si="229"/>
        <v>0</v>
      </c>
      <c r="Y980" s="61">
        <f t="shared" si="230"/>
        <v>0</v>
      </c>
      <c r="AA980" s="55"/>
      <c r="AB980" s="55"/>
      <c r="AC980" s="55"/>
      <c r="AD980" s="55"/>
      <c r="AE980" s="55"/>
      <c r="AF980" s="55"/>
      <c r="AG980" s="55"/>
      <c r="AH980" s="55"/>
      <c r="AI980" s="55"/>
      <c r="AJ980" s="55"/>
      <c r="AK980" s="55"/>
    </row>
    <row r="981" spans="1:37" ht="31.5">
      <c r="A981" s="398" t="s">
        <v>1453</v>
      </c>
      <c r="B981" s="415" t="s">
        <v>1433</v>
      </c>
      <c r="C981" s="416" t="s">
        <v>3013</v>
      </c>
      <c r="D981" s="416" t="s">
        <v>1475</v>
      </c>
      <c r="E981" s="379" t="s">
        <v>4410</v>
      </c>
      <c r="F981" s="379" t="s">
        <v>4408</v>
      </c>
      <c r="G981" s="376" t="s">
        <v>389</v>
      </c>
      <c r="H981" s="357" t="s">
        <v>4966</v>
      </c>
      <c r="I981" s="417" t="s">
        <v>2796</v>
      </c>
      <c r="J981" s="377" t="s">
        <v>3384</v>
      </c>
      <c r="K981" s="378" t="s">
        <v>3385</v>
      </c>
      <c r="L981" s="401" t="s">
        <v>621</v>
      </c>
      <c r="M981" s="397"/>
      <c r="N981" s="482">
        <v>397307.49</v>
      </c>
      <c r="O981" s="482">
        <v>500000</v>
      </c>
      <c r="P981" s="493">
        <v>419000</v>
      </c>
      <c r="Q981" s="482">
        <v>450000</v>
      </c>
      <c r="R981" s="482"/>
      <c r="S981" s="479"/>
      <c r="T981" s="199">
        <f t="shared" si="226"/>
        <v>52692.510000000009</v>
      </c>
      <c r="U981" s="61">
        <f t="shared" si="227"/>
        <v>0.13262400364010254</v>
      </c>
      <c r="V981" s="199">
        <f t="shared" si="231"/>
        <v>-50000</v>
      </c>
      <c r="W981" s="61">
        <f t="shared" si="228"/>
        <v>-0.1</v>
      </c>
      <c r="X981" s="199">
        <f t="shared" si="229"/>
        <v>31000</v>
      </c>
      <c r="Y981" s="61">
        <f t="shared" si="230"/>
        <v>7.3985680190930783E-2</v>
      </c>
      <c r="AA981" s="55"/>
      <c r="AB981" s="55"/>
      <c r="AC981" s="55"/>
      <c r="AD981" s="55"/>
      <c r="AE981" s="55"/>
      <c r="AF981" s="55"/>
      <c r="AG981" s="55"/>
      <c r="AH981" s="55"/>
      <c r="AI981" s="55"/>
      <c r="AJ981" s="55"/>
      <c r="AK981" s="55"/>
    </row>
    <row r="982" spans="1:37" ht="21">
      <c r="A982" s="398" t="s">
        <v>4407</v>
      </c>
      <c r="B982" s="415" t="s">
        <v>1433</v>
      </c>
      <c r="C982" s="416" t="s">
        <v>3013</v>
      </c>
      <c r="D982" s="416" t="s">
        <v>2156</v>
      </c>
      <c r="E982" s="379" t="s">
        <v>4409</v>
      </c>
      <c r="F982" s="379" t="s">
        <v>5363</v>
      </c>
      <c r="G982" s="376" t="s">
        <v>377</v>
      </c>
      <c r="H982" s="376" t="s">
        <v>2294</v>
      </c>
      <c r="I982" s="417" t="s">
        <v>2295</v>
      </c>
      <c r="J982" s="377" t="s">
        <v>3384</v>
      </c>
      <c r="K982" s="378" t="s">
        <v>3385</v>
      </c>
      <c r="L982" s="401" t="s">
        <v>621</v>
      </c>
      <c r="M982" s="397"/>
      <c r="N982" s="482">
        <v>649200.88</v>
      </c>
      <c r="O982" s="482">
        <v>600000</v>
      </c>
      <c r="P982" s="493">
        <v>551000</v>
      </c>
      <c r="Q982" s="482">
        <v>650000</v>
      </c>
      <c r="R982" s="482"/>
      <c r="S982" s="479"/>
      <c r="T982" s="199">
        <f t="shared" si="226"/>
        <v>799.11999999999534</v>
      </c>
      <c r="U982" s="61">
        <f t="shared" si="227"/>
        <v>1.2309287073055035E-3</v>
      </c>
      <c r="V982" s="199">
        <f t="shared" si="231"/>
        <v>50000</v>
      </c>
      <c r="W982" s="61">
        <f t="shared" si="228"/>
        <v>8.3333333333333329E-2</v>
      </c>
      <c r="X982" s="199">
        <f t="shared" si="229"/>
        <v>99000</v>
      </c>
      <c r="Y982" s="61">
        <f t="shared" si="230"/>
        <v>0.17967332123411978</v>
      </c>
      <c r="AA982" s="55"/>
      <c r="AB982" s="55"/>
      <c r="AC982" s="55"/>
      <c r="AD982" s="55"/>
      <c r="AE982" s="55"/>
      <c r="AF982" s="55"/>
      <c r="AG982" s="55"/>
      <c r="AH982" s="55"/>
      <c r="AI982" s="55"/>
      <c r="AJ982" s="55"/>
      <c r="AK982" s="55"/>
    </row>
    <row r="983" spans="1:37" ht="31.5">
      <c r="A983" s="398" t="s">
        <v>2804</v>
      </c>
      <c r="B983" s="415" t="s">
        <v>1433</v>
      </c>
      <c r="C983" s="416" t="s">
        <v>3013</v>
      </c>
      <c r="D983" s="416" t="s">
        <v>2486</v>
      </c>
      <c r="E983" s="379" t="s">
        <v>2805</v>
      </c>
      <c r="F983" s="379" t="s">
        <v>2806</v>
      </c>
      <c r="G983" s="376" t="s">
        <v>361</v>
      </c>
      <c r="H983" s="376" t="s">
        <v>2807</v>
      </c>
      <c r="I983" s="417" t="s">
        <v>2808</v>
      </c>
      <c r="J983" s="377" t="s">
        <v>3384</v>
      </c>
      <c r="K983" s="378" t="s">
        <v>3385</v>
      </c>
      <c r="L983" s="401" t="s">
        <v>621</v>
      </c>
      <c r="M983" s="397"/>
      <c r="N983" s="482">
        <v>975228.3</v>
      </c>
      <c r="O983" s="482">
        <v>750000</v>
      </c>
      <c r="P983" s="493">
        <v>911000</v>
      </c>
      <c r="Q983" s="482">
        <v>910000</v>
      </c>
      <c r="R983" s="482"/>
      <c r="S983" s="479"/>
      <c r="T983" s="199">
        <f t="shared" si="226"/>
        <v>-65228.300000000047</v>
      </c>
      <c r="U983" s="61">
        <f t="shared" si="227"/>
        <v>-6.688515909556772E-2</v>
      </c>
      <c r="V983" s="199">
        <f t="shared" si="231"/>
        <v>160000</v>
      </c>
      <c r="W983" s="61">
        <f t="shared" si="228"/>
        <v>0.21333333333333335</v>
      </c>
      <c r="X983" s="199">
        <f t="shared" si="229"/>
        <v>-1000</v>
      </c>
      <c r="Y983" s="61">
        <f t="shared" si="230"/>
        <v>-1.0976948408342481E-3</v>
      </c>
      <c r="AA983" s="55"/>
      <c r="AB983" s="55"/>
      <c r="AC983" s="55"/>
      <c r="AD983" s="55"/>
      <c r="AE983" s="55"/>
      <c r="AF983" s="55"/>
      <c r="AG983" s="55"/>
      <c r="AH983" s="55"/>
      <c r="AI983" s="55"/>
      <c r="AJ983" s="55"/>
      <c r="AK983" s="55"/>
    </row>
    <row r="984" spans="1:37" ht="42">
      <c r="A984" s="398" t="s">
        <v>2809</v>
      </c>
      <c r="B984" s="415" t="s">
        <v>1433</v>
      </c>
      <c r="C984" s="416" t="s">
        <v>3013</v>
      </c>
      <c r="D984" s="416" t="s">
        <v>2810</v>
      </c>
      <c r="E984" s="379" t="s">
        <v>2811</v>
      </c>
      <c r="F984" s="379" t="s">
        <v>2812</v>
      </c>
      <c r="G984" s="376" t="s">
        <v>373</v>
      </c>
      <c r="H984" s="376" t="s">
        <v>2813</v>
      </c>
      <c r="I984" s="417" t="s">
        <v>2814</v>
      </c>
      <c r="J984" s="377" t="s">
        <v>3384</v>
      </c>
      <c r="K984" s="378" t="s">
        <v>3385</v>
      </c>
      <c r="L984" s="401" t="s">
        <v>621</v>
      </c>
      <c r="M984" s="397"/>
      <c r="N984" s="482">
        <v>4015775.7699999996</v>
      </c>
      <c r="O984" s="482">
        <v>3810000</v>
      </c>
      <c r="P984" s="493">
        <v>3227000</v>
      </c>
      <c r="Q984" s="482">
        <v>3810000</v>
      </c>
      <c r="R984" s="482"/>
      <c r="S984" s="479"/>
      <c r="T984" s="199">
        <f t="shared" si="226"/>
        <v>-205775.76999999955</v>
      </c>
      <c r="U984" s="61">
        <f t="shared" si="227"/>
        <v>-5.1241847599473804E-2</v>
      </c>
      <c r="V984" s="199">
        <f t="shared" si="231"/>
        <v>0</v>
      </c>
      <c r="W984" s="61">
        <f t="shared" si="228"/>
        <v>0</v>
      </c>
      <c r="X984" s="199">
        <f t="shared" si="229"/>
        <v>583000</v>
      </c>
      <c r="Y984" s="61">
        <f t="shared" si="230"/>
        <v>0.18066315463278587</v>
      </c>
      <c r="AA984" s="55"/>
      <c r="AB984" s="55"/>
      <c r="AC984" s="55"/>
      <c r="AD984" s="55"/>
      <c r="AE984" s="55"/>
      <c r="AF984" s="55"/>
      <c r="AG984" s="55"/>
      <c r="AH984" s="55"/>
      <c r="AI984" s="55"/>
      <c r="AJ984" s="55"/>
      <c r="AK984" s="55"/>
    </row>
    <row r="985" spans="1:37" ht="21">
      <c r="A985" s="398" t="s">
        <v>2815</v>
      </c>
      <c r="B985" s="415" t="s">
        <v>1433</v>
      </c>
      <c r="C985" s="416" t="s">
        <v>3013</v>
      </c>
      <c r="D985" s="416" t="s">
        <v>2816</v>
      </c>
      <c r="E985" s="379" t="s">
        <v>2817</v>
      </c>
      <c r="F985" s="379" t="s">
        <v>2818</v>
      </c>
      <c r="G985" s="376" t="s">
        <v>363</v>
      </c>
      <c r="H985" s="376" t="s">
        <v>2819</v>
      </c>
      <c r="I985" s="417" t="s">
        <v>2820</v>
      </c>
      <c r="J985" s="377" t="s">
        <v>3384</v>
      </c>
      <c r="K985" s="378" t="s">
        <v>3385</v>
      </c>
      <c r="L985" s="401" t="s">
        <v>621</v>
      </c>
      <c r="M985" s="397"/>
      <c r="N985" s="482">
        <v>1894465.1</v>
      </c>
      <c r="O985" s="482">
        <v>2000000</v>
      </c>
      <c r="P985" s="493">
        <v>1894000</v>
      </c>
      <c r="Q985" s="482">
        <v>2000000</v>
      </c>
      <c r="R985" s="482"/>
      <c r="S985" s="479"/>
      <c r="T985" s="199">
        <f t="shared" si="226"/>
        <v>105534.89999999991</v>
      </c>
      <c r="U985" s="61">
        <f t="shared" si="227"/>
        <v>5.5706964461894756E-2</v>
      </c>
      <c r="V985" s="199">
        <f t="shared" si="231"/>
        <v>0</v>
      </c>
      <c r="W985" s="61">
        <f t="shared" si="228"/>
        <v>0</v>
      </c>
      <c r="X985" s="199">
        <f t="shared" si="229"/>
        <v>106000</v>
      </c>
      <c r="Y985" s="61">
        <f t="shared" si="230"/>
        <v>5.59662090813094E-2</v>
      </c>
      <c r="AA985" s="55"/>
      <c r="AB985" s="55"/>
      <c r="AC985" s="55"/>
      <c r="AD985" s="55"/>
      <c r="AE985" s="55"/>
      <c r="AF985" s="55"/>
      <c r="AG985" s="55"/>
      <c r="AH985" s="55"/>
      <c r="AI985" s="55"/>
      <c r="AJ985" s="55"/>
      <c r="AK985" s="55"/>
    </row>
    <row r="986" spans="1:37">
      <c r="A986" s="398" t="s">
        <v>131</v>
      </c>
      <c r="B986" s="415" t="s">
        <v>1433</v>
      </c>
      <c r="C986" s="416" t="s">
        <v>3013</v>
      </c>
      <c r="D986" s="416" t="s">
        <v>80</v>
      </c>
      <c r="E986" s="379" t="s">
        <v>133</v>
      </c>
      <c r="F986" s="379" t="s">
        <v>132</v>
      </c>
      <c r="G986" s="376" t="s">
        <v>389</v>
      </c>
      <c r="H986" s="357" t="s">
        <v>4966</v>
      </c>
      <c r="I986" s="417" t="s">
        <v>2796</v>
      </c>
      <c r="J986" s="377" t="s">
        <v>3384</v>
      </c>
      <c r="K986" s="378" t="s">
        <v>3385</v>
      </c>
      <c r="L986" s="401" t="s">
        <v>621</v>
      </c>
      <c r="M986" s="397"/>
      <c r="N986" s="482">
        <v>80018.12</v>
      </c>
      <c r="O986" s="482">
        <v>70000</v>
      </c>
      <c r="P986" s="493">
        <v>83000</v>
      </c>
      <c r="Q986" s="482">
        <v>83000</v>
      </c>
      <c r="R986" s="482"/>
      <c r="S986" s="479"/>
      <c r="T986" s="199">
        <f t="shared" si="226"/>
        <v>2981.8800000000047</v>
      </c>
      <c r="U986" s="61">
        <f t="shared" si="227"/>
        <v>3.7265059464031455E-2</v>
      </c>
      <c r="V986" s="199">
        <f t="shared" si="231"/>
        <v>13000</v>
      </c>
      <c r="W986" s="61">
        <f t="shared" si="228"/>
        <v>0.18571428571428572</v>
      </c>
      <c r="X986" s="199">
        <f t="shared" si="229"/>
        <v>0</v>
      </c>
      <c r="Y986" s="61">
        <f t="shared" si="230"/>
        <v>0</v>
      </c>
      <c r="AA986" s="55"/>
      <c r="AB986" s="55"/>
      <c r="AC986" s="55"/>
      <c r="AD986" s="55"/>
      <c r="AE986" s="55"/>
      <c r="AF986" s="55"/>
      <c r="AG986" s="55"/>
      <c r="AH986" s="55"/>
      <c r="AI986" s="55"/>
      <c r="AJ986" s="55"/>
      <c r="AK986" s="55"/>
    </row>
    <row r="987" spans="1:37" ht="21">
      <c r="A987" s="398" t="s">
        <v>134</v>
      </c>
      <c r="B987" s="415" t="s">
        <v>1433</v>
      </c>
      <c r="C987" s="416" t="s">
        <v>3013</v>
      </c>
      <c r="D987" s="416" t="s">
        <v>1589</v>
      </c>
      <c r="E987" s="379" t="s">
        <v>136</v>
      </c>
      <c r="F987" s="379" t="s">
        <v>135</v>
      </c>
      <c r="G987" s="376" t="s">
        <v>389</v>
      </c>
      <c r="H987" s="357" t="s">
        <v>4966</v>
      </c>
      <c r="I987" s="417" t="s">
        <v>2796</v>
      </c>
      <c r="J987" s="377" t="s">
        <v>3384</v>
      </c>
      <c r="K987" s="378" t="s">
        <v>3385</v>
      </c>
      <c r="L987" s="401" t="s">
        <v>621</v>
      </c>
      <c r="M987" s="397"/>
      <c r="N987" s="482">
        <v>782327.61</v>
      </c>
      <c r="O987" s="482">
        <v>350000</v>
      </c>
      <c r="P987" s="493">
        <v>1337000</v>
      </c>
      <c r="Q987" s="482">
        <v>780000</v>
      </c>
      <c r="R987" s="482"/>
      <c r="S987" s="479"/>
      <c r="T987" s="199">
        <f t="shared" ref="T987" si="232">IF(N987="","",Q987-N987)</f>
        <v>-2327.609999999986</v>
      </c>
      <c r="U987" s="61">
        <f t="shared" ref="U987" si="233">IF(N987=0,"",T987/N987)</f>
        <v>-2.9752369343068259E-3</v>
      </c>
      <c r="V987" s="199">
        <f t="shared" si="231"/>
        <v>430000</v>
      </c>
      <c r="W987" s="61">
        <f t="shared" ref="W987" si="234">IF(O987=0,"",V987/O987)</f>
        <v>1.2285714285714286</v>
      </c>
      <c r="X987" s="199">
        <f t="shared" ref="X987" si="235">IF(P987="","",Q987-P987)</f>
        <v>-557000</v>
      </c>
      <c r="Y987" s="61">
        <f t="shared" ref="Y987" si="236">IF(P987=0,"",X987/P987)</f>
        <v>-0.41660433807030667</v>
      </c>
      <c r="AA987" s="55"/>
      <c r="AB987" s="55"/>
      <c r="AC987" s="55"/>
      <c r="AD987" s="55"/>
      <c r="AE987" s="55"/>
      <c r="AF987" s="55"/>
      <c r="AG987" s="55"/>
      <c r="AH987" s="55"/>
      <c r="AI987" s="55"/>
      <c r="AJ987" s="55"/>
      <c r="AK987" s="55"/>
    </row>
    <row r="988" spans="1:37" ht="21">
      <c r="A988" s="398" t="s">
        <v>137</v>
      </c>
      <c r="B988" s="415" t="s">
        <v>1433</v>
      </c>
      <c r="C988" s="416" t="s">
        <v>3013</v>
      </c>
      <c r="D988" s="416" t="s">
        <v>1590</v>
      </c>
      <c r="E988" s="379" t="s">
        <v>139</v>
      </c>
      <c r="F988" s="379" t="s">
        <v>138</v>
      </c>
      <c r="G988" s="376" t="s">
        <v>389</v>
      </c>
      <c r="H988" s="357" t="s">
        <v>4966</v>
      </c>
      <c r="I988" s="417" t="s">
        <v>2796</v>
      </c>
      <c r="J988" s="377" t="s">
        <v>3384</v>
      </c>
      <c r="K988" s="378" t="s">
        <v>3385</v>
      </c>
      <c r="L988" s="401" t="s">
        <v>621</v>
      </c>
      <c r="M988" s="397"/>
      <c r="N988" s="482">
        <v>0</v>
      </c>
      <c r="O988" s="482">
        <v>0</v>
      </c>
      <c r="P988" s="493">
        <v>0</v>
      </c>
      <c r="Q988" s="482">
        <v>0</v>
      </c>
      <c r="R988" s="482"/>
      <c r="S988" s="479"/>
      <c r="T988" s="199">
        <f t="shared" si="226"/>
        <v>0</v>
      </c>
      <c r="U988" s="61" t="str">
        <f t="shared" si="227"/>
        <v/>
      </c>
      <c r="V988" s="199">
        <f t="shared" si="231"/>
        <v>0</v>
      </c>
      <c r="W988" s="61" t="str">
        <f t="shared" si="228"/>
        <v/>
      </c>
      <c r="X988" s="199">
        <f t="shared" si="229"/>
        <v>0</v>
      </c>
      <c r="Y988" s="61" t="str">
        <f t="shared" si="230"/>
        <v/>
      </c>
      <c r="AA988" s="55"/>
      <c r="AB988" s="55"/>
      <c r="AC988" s="55"/>
      <c r="AD988" s="55"/>
      <c r="AE988" s="55"/>
      <c r="AF988" s="55"/>
      <c r="AG988" s="55"/>
      <c r="AH988" s="55"/>
      <c r="AI988" s="55"/>
      <c r="AJ988" s="55"/>
      <c r="AK988" s="55"/>
    </row>
    <row r="989" spans="1:37" ht="21">
      <c r="A989" s="398" t="s">
        <v>140</v>
      </c>
      <c r="B989" s="415" t="s">
        <v>1433</v>
      </c>
      <c r="C989" s="416" t="s">
        <v>3013</v>
      </c>
      <c r="D989" s="416" t="s">
        <v>2006</v>
      </c>
      <c r="E989" s="379" t="s">
        <v>142</v>
      </c>
      <c r="F989" s="379" t="s">
        <v>141</v>
      </c>
      <c r="G989" s="376" t="s">
        <v>389</v>
      </c>
      <c r="H989" s="357" t="s">
        <v>4966</v>
      </c>
      <c r="I989" s="417" t="s">
        <v>2796</v>
      </c>
      <c r="J989" s="377" t="s">
        <v>3384</v>
      </c>
      <c r="K989" s="378" t="s">
        <v>3385</v>
      </c>
      <c r="L989" s="401" t="s">
        <v>621</v>
      </c>
      <c r="M989" s="397"/>
      <c r="N989" s="482">
        <v>3762868</v>
      </c>
      <c r="O989" s="482">
        <v>4600000</v>
      </c>
      <c r="P989" s="493">
        <v>2549000</v>
      </c>
      <c r="Q989" s="482">
        <v>3763000</v>
      </c>
      <c r="R989" s="482"/>
      <c r="S989" s="479"/>
      <c r="T989" s="199">
        <f t="shared" si="226"/>
        <v>132</v>
      </c>
      <c r="U989" s="61">
        <f t="shared" si="227"/>
        <v>3.5079625434641876E-5</v>
      </c>
      <c r="V989" s="199">
        <f t="shared" si="231"/>
        <v>-837000</v>
      </c>
      <c r="W989" s="61">
        <f t="shared" si="228"/>
        <v>-0.18195652173913043</v>
      </c>
      <c r="X989" s="199">
        <f t="shared" si="229"/>
        <v>1214000</v>
      </c>
      <c r="Y989" s="61">
        <f t="shared" si="230"/>
        <v>0.47626520204001571</v>
      </c>
      <c r="AA989" s="55"/>
      <c r="AB989" s="55"/>
      <c r="AC989" s="55"/>
      <c r="AD989" s="55"/>
      <c r="AE989" s="55"/>
      <c r="AF989" s="55"/>
      <c r="AG989" s="55"/>
      <c r="AH989" s="55"/>
      <c r="AI989" s="55"/>
      <c r="AJ989" s="55"/>
      <c r="AK989" s="55"/>
    </row>
    <row r="990" spans="1:37" ht="21">
      <c r="A990" s="407" t="s">
        <v>143</v>
      </c>
      <c r="B990" s="408" t="s">
        <v>1433</v>
      </c>
      <c r="C990" s="409" t="s">
        <v>3015</v>
      </c>
      <c r="D990" s="409" t="s">
        <v>3011</v>
      </c>
      <c r="E990" s="375" t="s">
        <v>2821</v>
      </c>
      <c r="F990" s="375" t="s">
        <v>2822</v>
      </c>
      <c r="G990" s="376"/>
      <c r="H990" s="376"/>
      <c r="I990" s="417"/>
      <c r="J990" s="377"/>
      <c r="K990" s="378"/>
      <c r="L990" s="397"/>
      <c r="M990" s="397"/>
      <c r="N990" s="482">
        <v>0</v>
      </c>
      <c r="O990" s="482">
        <v>0</v>
      </c>
      <c r="P990" s="493">
        <v>0</v>
      </c>
      <c r="Q990" s="482">
        <v>0</v>
      </c>
      <c r="R990" s="482"/>
      <c r="S990" s="479"/>
      <c r="T990" s="199">
        <f t="shared" si="226"/>
        <v>0</v>
      </c>
      <c r="U990" s="61" t="str">
        <f t="shared" si="227"/>
        <v/>
      </c>
      <c r="V990" s="199">
        <f t="shared" si="231"/>
        <v>0</v>
      </c>
      <c r="W990" s="61" t="str">
        <f t="shared" si="228"/>
        <v/>
      </c>
      <c r="X990" s="199">
        <f t="shared" si="229"/>
        <v>0</v>
      </c>
      <c r="Y990" s="61" t="str">
        <f t="shared" si="230"/>
        <v/>
      </c>
      <c r="AA990" s="55"/>
      <c r="AB990" s="55"/>
      <c r="AC990" s="55"/>
      <c r="AD990" s="55"/>
      <c r="AE990" s="55"/>
      <c r="AF990" s="55"/>
      <c r="AG990" s="55"/>
      <c r="AH990" s="55"/>
      <c r="AI990" s="55"/>
      <c r="AJ990" s="55"/>
      <c r="AK990" s="55"/>
    </row>
    <row r="991" spans="1:37" ht="21">
      <c r="A991" s="398" t="s">
        <v>144</v>
      </c>
      <c r="B991" s="415" t="s">
        <v>1433</v>
      </c>
      <c r="C991" s="416" t="s">
        <v>3015</v>
      </c>
      <c r="D991" s="416" t="s">
        <v>3009</v>
      </c>
      <c r="E991" s="379" t="s">
        <v>146</v>
      </c>
      <c r="F991" s="379" t="s">
        <v>145</v>
      </c>
      <c r="G991" s="376" t="s">
        <v>387</v>
      </c>
      <c r="H991" s="376" t="s">
        <v>2823</v>
      </c>
      <c r="I991" s="417" t="s">
        <v>2824</v>
      </c>
      <c r="J991" s="377" t="s">
        <v>3384</v>
      </c>
      <c r="K991" s="378" t="s">
        <v>3385</v>
      </c>
      <c r="L991" s="401" t="s">
        <v>621</v>
      </c>
      <c r="M991" s="397"/>
      <c r="N991" s="482">
        <v>8543506.6099999994</v>
      </c>
      <c r="O991" s="482">
        <v>3000000</v>
      </c>
      <c r="P991" s="493">
        <v>3000000</v>
      </c>
      <c r="Q991" s="482">
        <v>3000000</v>
      </c>
      <c r="R991" s="482"/>
      <c r="S991" s="479"/>
      <c r="T991" s="199">
        <f t="shared" si="226"/>
        <v>-5543506.6099999994</v>
      </c>
      <c r="U991" s="61">
        <f t="shared" si="227"/>
        <v>-0.64885612700427231</v>
      </c>
      <c r="V991" s="199">
        <f t="shared" si="231"/>
        <v>0</v>
      </c>
      <c r="W991" s="61">
        <f t="shared" si="228"/>
        <v>0</v>
      </c>
      <c r="X991" s="199">
        <f t="shared" si="229"/>
        <v>0</v>
      </c>
      <c r="Y991" s="61">
        <f t="shared" si="230"/>
        <v>0</v>
      </c>
      <c r="AA991" s="55"/>
      <c r="AB991" s="55"/>
      <c r="AC991" s="55"/>
      <c r="AD991" s="55"/>
      <c r="AE991" s="55"/>
      <c r="AF991" s="55"/>
      <c r="AG991" s="55"/>
      <c r="AH991" s="55"/>
      <c r="AI991" s="55"/>
      <c r="AJ991" s="55"/>
      <c r="AK991" s="55"/>
    </row>
    <row r="992" spans="1:37" ht="42">
      <c r="A992" s="398" t="s">
        <v>2825</v>
      </c>
      <c r="B992" s="415" t="s">
        <v>1433</v>
      </c>
      <c r="C992" s="416" t="s">
        <v>3015</v>
      </c>
      <c r="D992" s="416" t="s">
        <v>2674</v>
      </c>
      <c r="E992" s="379" t="s">
        <v>2826</v>
      </c>
      <c r="F992" s="379" t="s">
        <v>2283</v>
      </c>
      <c r="G992" s="376" t="s">
        <v>383</v>
      </c>
      <c r="H992" s="376" t="s">
        <v>2284</v>
      </c>
      <c r="I992" s="417" t="s">
        <v>2285</v>
      </c>
      <c r="J992" s="377" t="s">
        <v>3384</v>
      </c>
      <c r="K992" s="378" t="s">
        <v>3385</v>
      </c>
      <c r="L992" s="401" t="s">
        <v>621</v>
      </c>
      <c r="M992" s="397"/>
      <c r="N992" s="482">
        <v>0</v>
      </c>
      <c r="O992" s="482">
        <v>0</v>
      </c>
      <c r="P992" s="493">
        <v>0</v>
      </c>
      <c r="Q992" s="482">
        <v>0</v>
      </c>
      <c r="R992" s="482"/>
      <c r="S992" s="479"/>
      <c r="T992" s="199">
        <f t="shared" si="226"/>
        <v>0</v>
      </c>
      <c r="U992" s="61" t="str">
        <f t="shared" si="227"/>
        <v/>
      </c>
      <c r="V992" s="199">
        <f t="shared" si="231"/>
        <v>0</v>
      </c>
      <c r="W992" s="61" t="str">
        <f t="shared" si="228"/>
        <v/>
      </c>
      <c r="X992" s="199">
        <f t="shared" si="229"/>
        <v>0</v>
      </c>
      <c r="Y992" s="61" t="str">
        <f t="shared" si="230"/>
        <v/>
      </c>
      <c r="AA992" s="55"/>
      <c r="AB992" s="55"/>
      <c r="AC992" s="55"/>
      <c r="AD992" s="55"/>
      <c r="AE992" s="55"/>
      <c r="AF992" s="55"/>
      <c r="AG992" s="55"/>
      <c r="AH992" s="55"/>
      <c r="AI992" s="55"/>
      <c r="AJ992" s="55"/>
      <c r="AK992" s="55"/>
    </row>
    <row r="993" spans="1:37" ht="31.5">
      <c r="A993" s="398" t="s">
        <v>2286</v>
      </c>
      <c r="B993" s="415" t="s">
        <v>1433</v>
      </c>
      <c r="C993" s="416" t="s">
        <v>3015</v>
      </c>
      <c r="D993" s="416" t="s">
        <v>1295</v>
      </c>
      <c r="E993" s="379" t="s">
        <v>2287</v>
      </c>
      <c r="F993" s="379" t="s">
        <v>2288</v>
      </c>
      <c r="G993" s="376" t="s">
        <v>385</v>
      </c>
      <c r="H993" s="376" t="s">
        <v>2289</v>
      </c>
      <c r="I993" s="379" t="s">
        <v>2290</v>
      </c>
      <c r="J993" s="377" t="s">
        <v>3384</v>
      </c>
      <c r="K993" s="378" t="s">
        <v>3385</v>
      </c>
      <c r="L993" s="401" t="s">
        <v>621</v>
      </c>
      <c r="M993" s="397"/>
      <c r="N993" s="482">
        <v>0</v>
      </c>
      <c r="O993" s="482">
        <v>0</v>
      </c>
      <c r="P993" s="493">
        <v>0</v>
      </c>
      <c r="Q993" s="482">
        <v>0</v>
      </c>
      <c r="R993" s="482"/>
      <c r="S993" s="479"/>
      <c r="T993" s="199">
        <f t="shared" si="226"/>
        <v>0</v>
      </c>
      <c r="U993" s="61" t="str">
        <f t="shared" si="227"/>
        <v/>
      </c>
      <c r="V993" s="199">
        <f t="shared" si="231"/>
        <v>0</v>
      </c>
      <c r="W993" s="61" t="str">
        <f t="shared" si="228"/>
        <v/>
      </c>
      <c r="X993" s="199">
        <f t="shared" si="229"/>
        <v>0</v>
      </c>
      <c r="Y993" s="61" t="str">
        <f t="shared" si="230"/>
        <v/>
      </c>
      <c r="AA993" s="55"/>
      <c r="AB993" s="55"/>
      <c r="AC993" s="55"/>
      <c r="AD993" s="55"/>
      <c r="AE993" s="55"/>
      <c r="AF993" s="55"/>
      <c r="AG993" s="55"/>
      <c r="AH993" s="55"/>
      <c r="AI993" s="55"/>
      <c r="AJ993" s="55"/>
      <c r="AK993" s="55"/>
    </row>
    <row r="994" spans="1:37" ht="21">
      <c r="A994" s="398" t="s">
        <v>2291</v>
      </c>
      <c r="B994" s="415" t="s">
        <v>1433</v>
      </c>
      <c r="C994" s="416" t="s">
        <v>3015</v>
      </c>
      <c r="D994" s="416" t="s">
        <v>1296</v>
      </c>
      <c r="E994" s="379" t="s">
        <v>2292</v>
      </c>
      <c r="F994" s="379" t="s">
        <v>2293</v>
      </c>
      <c r="G994" s="376" t="s">
        <v>387</v>
      </c>
      <c r="H994" s="376" t="s">
        <v>2823</v>
      </c>
      <c r="I994" s="417" t="s">
        <v>2824</v>
      </c>
      <c r="J994" s="377" t="s">
        <v>3384</v>
      </c>
      <c r="K994" s="378" t="s">
        <v>3385</v>
      </c>
      <c r="L994" s="401" t="s">
        <v>621</v>
      </c>
      <c r="M994" s="397"/>
      <c r="N994" s="482">
        <v>0</v>
      </c>
      <c r="O994" s="482">
        <v>0</v>
      </c>
      <c r="P994" s="493">
        <v>0</v>
      </c>
      <c r="Q994" s="482">
        <v>0</v>
      </c>
      <c r="R994" s="482"/>
      <c r="S994" s="479"/>
      <c r="T994" s="199">
        <f t="shared" si="226"/>
        <v>0</v>
      </c>
      <c r="U994" s="61" t="str">
        <f t="shared" si="227"/>
        <v/>
      </c>
      <c r="V994" s="199">
        <f t="shared" si="231"/>
        <v>0</v>
      </c>
      <c r="W994" s="61" t="str">
        <f t="shared" si="228"/>
        <v/>
      </c>
      <c r="X994" s="199">
        <f t="shared" si="229"/>
        <v>0</v>
      </c>
      <c r="Y994" s="61" t="str">
        <f t="shared" si="230"/>
        <v/>
      </c>
      <c r="AA994" s="55"/>
      <c r="AB994" s="55"/>
      <c r="AC994" s="55"/>
      <c r="AD994" s="55"/>
      <c r="AE994" s="55"/>
      <c r="AF994" s="55"/>
      <c r="AG994" s="55"/>
      <c r="AH994" s="55"/>
      <c r="AI994" s="55"/>
      <c r="AJ994" s="55"/>
      <c r="AK994" s="55"/>
    </row>
    <row r="995" spans="1:37" ht="21">
      <c r="A995" s="433" t="s">
        <v>4967</v>
      </c>
      <c r="B995" s="415" t="s">
        <v>1433</v>
      </c>
      <c r="C995" s="416" t="s">
        <v>3015</v>
      </c>
      <c r="D995" s="416" t="s">
        <v>2007</v>
      </c>
      <c r="E995" s="379" t="s">
        <v>4968</v>
      </c>
      <c r="F995" s="379" t="s">
        <v>4969</v>
      </c>
      <c r="G995" s="376" t="s">
        <v>4522</v>
      </c>
      <c r="H995" s="376" t="s">
        <v>2795</v>
      </c>
      <c r="I995" s="417" t="s">
        <v>4970</v>
      </c>
      <c r="J995" s="377" t="s">
        <v>3384</v>
      </c>
      <c r="K995" s="374" t="s">
        <v>3385</v>
      </c>
      <c r="L995" s="399" t="s">
        <v>621</v>
      </c>
      <c r="M995" s="397"/>
      <c r="N995" s="482">
        <v>0</v>
      </c>
      <c r="O995" s="482">
        <v>0</v>
      </c>
      <c r="P995" s="493">
        <v>0</v>
      </c>
      <c r="Q995" s="482">
        <v>0</v>
      </c>
      <c r="R995" s="482"/>
      <c r="S995" s="479"/>
      <c r="T995" s="199">
        <f t="shared" si="226"/>
        <v>0</v>
      </c>
      <c r="U995" s="61" t="str">
        <f t="shared" si="227"/>
        <v/>
      </c>
      <c r="V995" s="199">
        <f t="shared" si="231"/>
        <v>0</v>
      </c>
      <c r="W995" s="61" t="str">
        <f t="shared" si="228"/>
        <v/>
      </c>
      <c r="X995" s="199">
        <f t="shared" si="229"/>
        <v>0</v>
      </c>
      <c r="Y995" s="61" t="str">
        <f t="shared" si="230"/>
        <v/>
      </c>
      <c r="AA995" s="55"/>
      <c r="AB995" s="55"/>
      <c r="AC995" s="55"/>
      <c r="AD995" s="55"/>
      <c r="AE995" s="55"/>
      <c r="AF995" s="55"/>
      <c r="AG995" s="55"/>
      <c r="AH995" s="55"/>
      <c r="AI995" s="55"/>
      <c r="AJ995" s="55"/>
      <c r="AK995" s="55"/>
    </row>
    <row r="996" spans="1:37" ht="31.5">
      <c r="A996" s="398" t="s">
        <v>147</v>
      </c>
      <c r="B996" s="415" t="s">
        <v>1433</v>
      </c>
      <c r="C996" s="416" t="s">
        <v>3015</v>
      </c>
      <c r="D996" s="416" t="s">
        <v>3019</v>
      </c>
      <c r="E996" s="379" t="s">
        <v>148</v>
      </c>
      <c r="F996" s="379" t="s">
        <v>5172</v>
      </c>
      <c r="G996" s="376" t="s">
        <v>377</v>
      </c>
      <c r="H996" s="376" t="s">
        <v>2294</v>
      </c>
      <c r="I996" s="417" t="s">
        <v>2295</v>
      </c>
      <c r="J996" s="377" t="s">
        <v>3384</v>
      </c>
      <c r="K996" s="378" t="s">
        <v>3385</v>
      </c>
      <c r="L996" s="401" t="s">
        <v>621</v>
      </c>
      <c r="M996" s="397"/>
      <c r="N996" s="482">
        <v>42440.1</v>
      </c>
      <c r="O996" s="482">
        <v>0</v>
      </c>
      <c r="P996" s="493">
        <v>0</v>
      </c>
      <c r="Q996" s="482">
        <v>0</v>
      </c>
      <c r="R996" s="482"/>
      <c r="S996" s="479"/>
      <c r="T996" s="199">
        <f t="shared" si="226"/>
        <v>-42440.1</v>
      </c>
      <c r="U996" s="61">
        <f t="shared" si="227"/>
        <v>-1</v>
      </c>
      <c r="V996" s="199">
        <f t="shared" si="231"/>
        <v>0</v>
      </c>
      <c r="W996" s="61" t="str">
        <f t="shared" si="228"/>
        <v/>
      </c>
      <c r="X996" s="199">
        <f t="shared" si="229"/>
        <v>0</v>
      </c>
      <c r="Y996" s="61" t="str">
        <f t="shared" si="230"/>
        <v/>
      </c>
      <c r="AA996" s="55"/>
      <c r="AB996" s="55"/>
      <c r="AC996" s="55"/>
      <c r="AD996" s="55"/>
      <c r="AE996" s="55"/>
      <c r="AF996" s="55"/>
      <c r="AG996" s="55"/>
      <c r="AH996" s="55"/>
      <c r="AI996" s="55"/>
      <c r="AJ996" s="55"/>
      <c r="AK996" s="55"/>
    </row>
    <row r="997" spans="1:37" ht="21">
      <c r="A997" s="402" t="s">
        <v>149</v>
      </c>
      <c r="B997" s="403" t="s">
        <v>1977</v>
      </c>
      <c r="C997" s="404" t="s">
        <v>3010</v>
      </c>
      <c r="D997" s="404" t="s">
        <v>3011</v>
      </c>
      <c r="E997" s="370" t="s">
        <v>151</v>
      </c>
      <c r="F997" s="370" t="s">
        <v>150</v>
      </c>
      <c r="G997" s="371"/>
      <c r="H997" s="371"/>
      <c r="I997" s="405"/>
      <c r="J997" s="372"/>
      <c r="K997" s="373"/>
      <c r="L997" s="406"/>
      <c r="M997" s="397"/>
      <c r="N997" s="483">
        <v>0</v>
      </c>
      <c r="O997" s="483">
        <v>0</v>
      </c>
      <c r="P997" s="494">
        <v>0</v>
      </c>
      <c r="Q997" s="483">
        <v>0</v>
      </c>
      <c r="R997" s="483"/>
      <c r="S997" s="478"/>
      <c r="T997" s="199">
        <f t="shared" si="226"/>
        <v>0</v>
      </c>
      <c r="U997" s="61" t="str">
        <f t="shared" si="227"/>
        <v/>
      </c>
      <c r="V997" s="199">
        <f t="shared" si="231"/>
        <v>0</v>
      </c>
      <c r="W997" s="61" t="str">
        <f t="shared" si="228"/>
        <v/>
      </c>
      <c r="X997" s="199">
        <f t="shared" si="229"/>
        <v>0</v>
      </c>
      <c r="Y997" s="61" t="str">
        <f t="shared" si="230"/>
        <v/>
      </c>
      <c r="AA997" s="55"/>
      <c r="AB997" s="55"/>
      <c r="AC997" s="55"/>
      <c r="AD997" s="55"/>
      <c r="AE997" s="55"/>
      <c r="AF997" s="55"/>
      <c r="AG997" s="55"/>
      <c r="AH997" s="55"/>
      <c r="AI997" s="55"/>
      <c r="AJ997" s="55"/>
      <c r="AK997" s="55"/>
    </row>
    <row r="998" spans="1:37" ht="21">
      <c r="A998" s="407" t="s">
        <v>152</v>
      </c>
      <c r="B998" s="408" t="s">
        <v>1977</v>
      </c>
      <c r="C998" s="409" t="s">
        <v>3012</v>
      </c>
      <c r="D998" s="409" t="s">
        <v>3011</v>
      </c>
      <c r="E998" s="375" t="s">
        <v>2296</v>
      </c>
      <c r="F998" s="375" t="s">
        <v>153</v>
      </c>
      <c r="G998" s="376"/>
      <c r="H998" s="376"/>
      <c r="I998" s="417"/>
      <c r="J998" s="377"/>
      <c r="K998" s="378"/>
      <c r="L998" s="397"/>
      <c r="M998" s="397"/>
      <c r="N998" s="482">
        <v>0</v>
      </c>
      <c r="O998" s="482">
        <v>0</v>
      </c>
      <c r="P998" s="493">
        <v>0</v>
      </c>
      <c r="Q998" s="482">
        <v>0</v>
      </c>
      <c r="R998" s="482"/>
      <c r="S998" s="479"/>
      <c r="T998" s="199">
        <f t="shared" si="226"/>
        <v>0</v>
      </c>
      <c r="U998" s="61" t="str">
        <f t="shared" si="227"/>
        <v/>
      </c>
      <c r="V998" s="199">
        <f t="shared" si="231"/>
        <v>0</v>
      </c>
      <c r="W998" s="61" t="str">
        <f t="shared" si="228"/>
        <v/>
      </c>
      <c r="X998" s="199">
        <f t="shared" si="229"/>
        <v>0</v>
      </c>
      <c r="Y998" s="61" t="str">
        <f t="shared" si="230"/>
        <v/>
      </c>
      <c r="AA998" s="55"/>
      <c r="AB998" s="55"/>
      <c r="AC998" s="55"/>
      <c r="AD998" s="55"/>
      <c r="AE998" s="55"/>
      <c r="AF998" s="55"/>
      <c r="AG998" s="55"/>
      <c r="AH998" s="55"/>
      <c r="AI998" s="55"/>
      <c r="AJ998" s="55"/>
      <c r="AK998" s="55"/>
    </row>
    <row r="999" spans="1:37" ht="21">
      <c r="A999" s="398" t="s">
        <v>154</v>
      </c>
      <c r="B999" s="415" t="s">
        <v>1977</v>
      </c>
      <c r="C999" s="416" t="s">
        <v>3012</v>
      </c>
      <c r="D999" s="416" t="s">
        <v>3019</v>
      </c>
      <c r="E999" s="379" t="s">
        <v>5364</v>
      </c>
      <c r="F999" s="379" t="s">
        <v>5173</v>
      </c>
      <c r="G999" s="376" t="s">
        <v>375</v>
      </c>
      <c r="H999" s="376" t="s">
        <v>2297</v>
      </c>
      <c r="I999" s="417" t="s">
        <v>2298</v>
      </c>
      <c r="J999" s="377" t="s">
        <v>3384</v>
      </c>
      <c r="K999" s="378" t="s">
        <v>3385</v>
      </c>
      <c r="L999" s="401" t="s">
        <v>621</v>
      </c>
      <c r="M999" s="397"/>
      <c r="N999" s="482">
        <v>0</v>
      </c>
      <c r="O999" s="482">
        <v>0</v>
      </c>
      <c r="P999" s="493">
        <v>0</v>
      </c>
      <c r="Q999" s="482">
        <v>0</v>
      </c>
      <c r="R999" s="482"/>
      <c r="S999" s="479"/>
      <c r="T999" s="199">
        <f t="shared" si="226"/>
        <v>0</v>
      </c>
      <c r="U999" s="61" t="str">
        <f t="shared" si="227"/>
        <v/>
      </c>
      <c r="V999" s="199">
        <f t="shared" si="231"/>
        <v>0</v>
      </c>
      <c r="W999" s="61" t="str">
        <f t="shared" si="228"/>
        <v/>
      </c>
      <c r="X999" s="199">
        <f t="shared" si="229"/>
        <v>0</v>
      </c>
      <c r="Y999" s="61" t="str">
        <f t="shared" si="230"/>
        <v/>
      </c>
      <c r="AA999" s="55"/>
      <c r="AB999" s="55"/>
      <c r="AC999" s="55"/>
      <c r="AD999" s="55"/>
      <c r="AE999" s="55"/>
      <c r="AF999" s="55"/>
      <c r="AG999" s="55"/>
      <c r="AH999" s="55"/>
      <c r="AI999" s="55"/>
      <c r="AJ999" s="55"/>
      <c r="AK999" s="55"/>
    </row>
    <row r="1000" spans="1:37" ht="21">
      <c r="A1000" s="398" t="s">
        <v>155</v>
      </c>
      <c r="B1000" s="415" t="s">
        <v>1977</v>
      </c>
      <c r="C1000" s="416" t="s">
        <v>3012</v>
      </c>
      <c r="D1000" s="416" t="s">
        <v>2006</v>
      </c>
      <c r="E1000" s="379" t="s">
        <v>2299</v>
      </c>
      <c r="F1000" s="379" t="s">
        <v>156</v>
      </c>
      <c r="G1000" s="376" t="s">
        <v>389</v>
      </c>
      <c r="H1000" s="357" t="s">
        <v>4966</v>
      </c>
      <c r="I1000" s="417" t="s">
        <v>2796</v>
      </c>
      <c r="J1000" s="377" t="s">
        <v>3384</v>
      </c>
      <c r="K1000" s="378" t="s">
        <v>3385</v>
      </c>
      <c r="L1000" s="401" t="s">
        <v>621</v>
      </c>
      <c r="M1000" s="397"/>
      <c r="N1000" s="482">
        <v>0</v>
      </c>
      <c r="O1000" s="482">
        <v>0</v>
      </c>
      <c r="P1000" s="493">
        <v>0</v>
      </c>
      <c r="Q1000" s="482">
        <v>0</v>
      </c>
      <c r="R1000" s="482"/>
      <c r="S1000" s="479"/>
      <c r="T1000" s="199">
        <f t="shared" si="226"/>
        <v>0</v>
      </c>
      <c r="U1000" s="61" t="str">
        <f t="shared" si="227"/>
        <v/>
      </c>
      <c r="V1000" s="199">
        <f t="shared" si="231"/>
        <v>0</v>
      </c>
      <c r="W1000" s="61" t="str">
        <f t="shared" si="228"/>
        <v/>
      </c>
      <c r="X1000" s="199">
        <f t="shared" si="229"/>
        <v>0</v>
      </c>
      <c r="Y1000" s="61" t="str">
        <f t="shared" si="230"/>
        <v/>
      </c>
      <c r="AA1000" s="55"/>
      <c r="AB1000" s="55"/>
      <c r="AC1000" s="55"/>
      <c r="AD1000" s="55"/>
      <c r="AE1000" s="55"/>
      <c r="AF1000" s="55"/>
      <c r="AG1000" s="55"/>
      <c r="AH1000" s="55"/>
      <c r="AI1000" s="55"/>
      <c r="AJ1000" s="55"/>
      <c r="AK1000" s="55"/>
    </row>
    <row r="1001" spans="1:37" ht="31.5">
      <c r="A1001" s="407" t="s">
        <v>157</v>
      </c>
      <c r="B1001" s="408" t="s">
        <v>1977</v>
      </c>
      <c r="C1001" s="409" t="s">
        <v>3013</v>
      </c>
      <c r="D1001" s="409" t="s">
        <v>3011</v>
      </c>
      <c r="E1001" s="375" t="s">
        <v>159</v>
      </c>
      <c r="F1001" s="375" t="s">
        <v>158</v>
      </c>
      <c r="G1001" s="376"/>
      <c r="H1001" s="376"/>
      <c r="I1001" s="417"/>
      <c r="J1001" s="377"/>
      <c r="K1001" s="378"/>
      <c r="L1001" s="397"/>
      <c r="M1001" s="397"/>
      <c r="N1001" s="482">
        <v>0</v>
      </c>
      <c r="O1001" s="482">
        <v>0</v>
      </c>
      <c r="P1001" s="493">
        <v>0</v>
      </c>
      <c r="Q1001" s="482">
        <v>0</v>
      </c>
      <c r="R1001" s="482"/>
      <c r="S1001" s="479"/>
      <c r="T1001" s="199">
        <f t="shared" si="226"/>
        <v>0</v>
      </c>
      <c r="U1001" s="61" t="str">
        <f t="shared" si="227"/>
        <v/>
      </c>
      <c r="V1001" s="199">
        <f t="shared" si="231"/>
        <v>0</v>
      </c>
      <c r="W1001" s="61" t="str">
        <f t="shared" si="228"/>
        <v/>
      </c>
      <c r="X1001" s="199">
        <f t="shared" si="229"/>
        <v>0</v>
      </c>
      <c r="Y1001" s="61" t="str">
        <f t="shared" si="230"/>
        <v/>
      </c>
      <c r="AA1001" s="55"/>
      <c r="AB1001" s="55"/>
      <c r="AC1001" s="55"/>
      <c r="AD1001" s="55"/>
      <c r="AE1001" s="55"/>
      <c r="AF1001" s="55"/>
      <c r="AG1001" s="55"/>
      <c r="AH1001" s="55"/>
      <c r="AI1001" s="55"/>
      <c r="AJ1001" s="55"/>
      <c r="AK1001" s="55"/>
    </row>
    <row r="1002" spans="1:37" ht="31.5">
      <c r="A1002" s="398" t="s">
        <v>160</v>
      </c>
      <c r="B1002" s="415" t="s">
        <v>1977</v>
      </c>
      <c r="C1002" s="416" t="s">
        <v>3013</v>
      </c>
      <c r="D1002" s="416" t="s">
        <v>3009</v>
      </c>
      <c r="E1002" s="379" t="s">
        <v>159</v>
      </c>
      <c r="F1002" s="379" t="s">
        <v>158</v>
      </c>
      <c r="G1002" s="376" t="s">
        <v>337</v>
      </c>
      <c r="H1002" s="376" t="s">
        <v>1431</v>
      </c>
      <c r="I1002" s="417" t="s">
        <v>2641</v>
      </c>
      <c r="J1002" s="377" t="s">
        <v>2642</v>
      </c>
      <c r="K1002" s="378" t="s">
        <v>3383</v>
      </c>
      <c r="L1002" s="401" t="s">
        <v>621</v>
      </c>
      <c r="M1002" s="397"/>
      <c r="N1002" s="482">
        <v>213957.07</v>
      </c>
      <c r="O1002" s="482">
        <v>275000</v>
      </c>
      <c r="P1002" s="493">
        <v>194000</v>
      </c>
      <c r="Q1002" s="482">
        <v>275000</v>
      </c>
      <c r="R1002" s="482"/>
      <c r="S1002" s="479"/>
      <c r="T1002" s="199">
        <f t="shared" si="226"/>
        <v>61042.929999999993</v>
      </c>
      <c r="U1002" s="61">
        <f t="shared" si="227"/>
        <v>0.28530457067859449</v>
      </c>
      <c r="V1002" s="199">
        <f t="shared" si="231"/>
        <v>0</v>
      </c>
      <c r="W1002" s="61">
        <f t="shared" si="228"/>
        <v>0</v>
      </c>
      <c r="X1002" s="199">
        <f t="shared" si="229"/>
        <v>81000</v>
      </c>
      <c r="Y1002" s="61">
        <f t="shared" si="230"/>
        <v>0.4175257731958763</v>
      </c>
      <c r="AA1002" s="55"/>
      <c r="AB1002" s="55"/>
      <c r="AC1002" s="55"/>
      <c r="AD1002" s="55"/>
      <c r="AE1002" s="55"/>
      <c r="AF1002" s="55"/>
      <c r="AG1002" s="55"/>
      <c r="AH1002" s="55"/>
      <c r="AI1002" s="55"/>
      <c r="AJ1002" s="55"/>
      <c r="AK1002" s="55"/>
    </row>
    <row r="1003" spans="1:37" ht="21">
      <c r="A1003" s="407" t="s">
        <v>161</v>
      </c>
      <c r="B1003" s="408" t="s">
        <v>1977</v>
      </c>
      <c r="C1003" s="409" t="s">
        <v>3015</v>
      </c>
      <c r="D1003" s="409" t="s">
        <v>3011</v>
      </c>
      <c r="E1003" s="375" t="s">
        <v>162</v>
      </c>
      <c r="F1003" s="375" t="s">
        <v>5174</v>
      </c>
      <c r="G1003" s="376"/>
      <c r="H1003" s="376"/>
      <c r="I1003" s="417"/>
      <c r="J1003" s="377"/>
      <c r="K1003" s="378"/>
      <c r="L1003" s="397"/>
      <c r="M1003" s="397"/>
      <c r="N1003" s="482">
        <v>0</v>
      </c>
      <c r="O1003" s="482">
        <v>0</v>
      </c>
      <c r="P1003" s="493">
        <v>0</v>
      </c>
      <c r="Q1003" s="482">
        <v>0</v>
      </c>
      <c r="R1003" s="482"/>
      <c r="S1003" s="479"/>
      <c r="T1003" s="199">
        <f t="shared" si="226"/>
        <v>0</v>
      </c>
      <c r="U1003" s="61" t="str">
        <f t="shared" si="227"/>
        <v/>
      </c>
      <c r="V1003" s="199">
        <f t="shared" si="231"/>
        <v>0</v>
      </c>
      <c r="W1003" s="61" t="str">
        <f t="shared" si="228"/>
        <v/>
      </c>
      <c r="X1003" s="199">
        <f t="shared" si="229"/>
        <v>0</v>
      </c>
      <c r="Y1003" s="61" t="str">
        <f t="shared" si="230"/>
        <v/>
      </c>
      <c r="AA1003" s="55"/>
      <c r="AB1003" s="55"/>
      <c r="AC1003" s="55"/>
      <c r="AD1003" s="55"/>
      <c r="AE1003" s="55"/>
      <c r="AF1003" s="55"/>
      <c r="AG1003" s="55"/>
      <c r="AH1003" s="55"/>
      <c r="AI1003" s="55"/>
      <c r="AJ1003" s="55"/>
      <c r="AK1003" s="55"/>
    </row>
    <row r="1004" spans="1:37" ht="31.5">
      <c r="A1004" s="398" t="s">
        <v>163</v>
      </c>
      <c r="B1004" s="415" t="s">
        <v>1977</v>
      </c>
      <c r="C1004" s="416" t="s">
        <v>3015</v>
      </c>
      <c r="D1004" s="416" t="s">
        <v>3009</v>
      </c>
      <c r="E1004" s="379" t="s">
        <v>162</v>
      </c>
      <c r="F1004" s="379" t="s">
        <v>5174</v>
      </c>
      <c r="G1004" s="376" t="s">
        <v>337</v>
      </c>
      <c r="H1004" s="376" t="s">
        <v>1431</v>
      </c>
      <c r="I1004" s="417" t="s">
        <v>2641</v>
      </c>
      <c r="J1004" s="377" t="s">
        <v>2642</v>
      </c>
      <c r="K1004" s="378" t="s">
        <v>3383</v>
      </c>
      <c r="L1004" s="401" t="s">
        <v>621</v>
      </c>
      <c r="M1004" s="397"/>
      <c r="N1004" s="482">
        <v>897809.59</v>
      </c>
      <c r="O1004" s="482">
        <v>1200000</v>
      </c>
      <c r="P1004" s="493">
        <v>886000</v>
      </c>
      <c r="Q1004" s="482">
        <v>1000000</v>
      </c>
      <c r="R1004" s="482"/>
      <c r="S1004" s="479"/>
      <c r="T1004" s="199">
        <f t="shared" si="226"/>
        <v>102190.41000000003</v>
      </c>
      <c r="U1004" s="61">
        <f t="shared" si="227"/>
        <v>0.11382191852060751</v>
      </c>
      <c r="V1004" s="199">
        <f t="shared" si="231"/>
        <v>-200000</v>
      </c>
      <c r="W1004" s="61">
        <f t="shared" si="228"/>
        <v>-0.16666666666666666</v>
      </c>
      <c r="X1004" s="199">
        <f t="shared" si="229"/>
        <v>114000</v>
      </c>
      <c r="Y1004" s="61">
        <f t="shared" si="230"/>
        <v>0.12866817155756208</v>
      </c>
      <c r="AA1004" s="55"/>
      <c r="AB1004" s="55"/>
      <c r="AC1004" s="55"/>
      <c r="AD1004" s="55"/>
      <c r="AE1004" s="55"/>
      <c r="AF1004" s="55"/>
      <c r="AG1004" s="55"/>
      <c r="AH1004" s="55"/>
      <c r="AI1004" s="55"/>
      <c r="AJ1004" s="55"/>
      <c r="AK1004" s="55"/>
    </row>
    <row r="1005" spans="1:37" ht="21">
      <c r="A1005" s="407" t="s">
        <v>164</v>
      </c>
      <c r="B1005" s="408" t="s">
        <v>1977</v>
      </c>
      <c r="C1005" s="409" t="s">
        <v>3016</v>
      </c>
      <c r="D1005" s="409" t="s">
        <v>3011</v>
      </c>
      <c r="E1005" s="375" t="s">
        <v>166</v>
      </c>
      <c r="F1005" s="375" t="s">
        <v>165</v>
      </c>
      <c r="G1005" s="376"/>
      <c r="H1005" s="376"/>
      <c r="I1005" s="417"/>
      <c r="J1005" s="377"/>
      <c r="K1005" s="378"/>
      <c r="L1005" s="397"/>
      <c r="M1005" s="397"/>
      <c r="N1005" s="482">
        <v>0</v>
      </c>
      <c r="O1005" s="482">
        <v>0</v>
      </c>
      <c r="P1005" s="493">
        <v>0</v>
      </c>
      <c r="Q1005" s="482">
        <v>0</v>
      </c>
      <c r="R1005" s="482"/>
      <c r="S1005" s="479"/>
      <c r="T1005" s="199">
        <f t="shared" si="226"/>
        <v>0</v>
      </c>
      <c r="U1005" s="61" t="str">
        <f t="shared" si="227"/>
        <v/>
      </c>
      <c r="V1005" s="199">
        <f t="shared" si="231"/>
        <v>0</v>
      </c>
      <c r="W1005" s="61" t="str">
        <f t="shared" si="228"/>
        <v/>
      </c>
      <c r="X1005" s="199">
        <f t="shared" si="229"/>
        <v>0</v>
      </c>
      <c r="Y1005" s="61" t="str">
        <f t="shared" si="230"/>
        <v/>
      </c>
      <c r="AA1005" s="55"/>
      <c r="AB1005" s="55"/>
      <c r="AC1005" s="55"/>
      <c r="AD1005" s="55"/>
      <c r="AE1005" s="55"/>
      <c r="AF1005" s="55"/>
      <c r="AG1005" s="55"/>
      <c r="AH1005" s="55"/>
      <c r="AI1005" s="55"/>
      <c r="AJ1005" s="55"/>
      <c r="AK1005" s="55"/>
    </row>
    <row r="1006" spans="1:37" ht="31.5">
      <c r="A1006" s="398" t="s">
        <v>167</v>
      </c>
      <c r="B1006" s="415" t="s">
        <v>1977</v>
      </c>
      <c r="C1006" s="416" t="s">
        <v>3016</v>
      </c>
      <c r="D1006" s="416" t="s">
        <v>3009</v>
      </c>
      <c r="E1006" s="379" t="s">
        <v>4246</v>
      </c>
      <c r="F1006" s="379" t="s">
        <v>4247</v>
      </c>
      <c r="G1006" s="376" t="s">
        <v>337</v>
      </c>
      <c r="H1006" s="376" t="s">
        <v>1431</v>
      </c>
      <c r="I1006" s="417" t="s">
        <v>2641</v>
      </c>
      <c r="J1006" s="377" t="s">
        <v>2642</v>
      </c>
      <c r="K1006" s="378" t="s">
        <v>3383</v>
      </c>
      <c r="L1006" s="401" t="s">
        <v>621</v>
      </c>
      <c r="M1006" s="397"/>
      <c r="N1006" s="482">
        <v>93866.42</v>
      </c>
      <c r="O1006" s="482">
        <v>65000</v>
      </c>
      <c r="P1006" s="493">
        <v>208000</v>
      </c>
      <c r="Q1006" s="482">
        <v>65000</v>
      </c>
      <c r="R1006" s="482"/>
      <c r="S1006" s="479"/>
      <c r="T1006" s="199">
        <f t="shared" si="226"/>
        <v>-28866.42</v>
      </c>
      <c r="U1006" s="61">
        <f t="shared" si="227"/>
        <v>-0.30752658938095218</v>
      </c>
      <c r="V1006" s="199">
        <f t="shared" si="231"/>
        <v>0</v>
      </c>
      <c r="W1006" s="61">
        <f t="shared" si="228"/>
        <v>0</v>
      </c>
      <c r="X1006" s="199">
        <f t="shared" si="229"/>
        <v>-143000</v>
      </c>
      <c r="Y1006" s="61">
        <f t="shared" si="230"/>
        <v>-0.6875</v>
      </c>
      <c r="AA1006" s="55"/>
      <c r="AB1006" s="55"/>
      <c r="AC1006" s="55"/>
      <c r="AD1006" s="55"/>
      <c r="AE1006" s="55"/>
      <c r="AF1006" s="55"/>
      <c r="AG1006" s="55"/>
      <c r="AH1006" s="55"/>
      <c r="AI1006" s="55"/>
      <c r="AJ1006" s="55"/>
      <c r="AK1006" s="55"/>
    </row>
    <row r="1007" spans="1:37" ht="21">
      <c r="A1007" s="407" t="s">
        <v>168</v>
      </c>
      <c r="B1007" s="408" t="s">
        <v>1977</v>
      </c>
      <c r="C1007" s="409" t="s">
        <v>2008</v>
      </c>
      <c r="D1007" s="409" t="s">
        <v>3011</v>
      </c>
      <c r="E1007" s="375" t="s">
        <v>169</v>
      </c>
      <c r="F1007" s="375" t="s">
        <v>150</v>
      </c>
      <c r="G1007" s="376"/>
      <c r="H1007" s="376"/>
      <c r="I1007" s="417"/>
      <c r="J1007" s="377"/>
      <c r="K1007" s="378"/>
      <c r="L1007" s="397"/>
      <c r="M1007" s="397"/>
      <c r="N1007" s="482">
        <v>0</v>
      </c>
      <c r="O1007" s="482">
        <v>0</v>
      </c>
      <c r="P1007" s="493">
        <v>0</v>
      </c>
      <c r="Q1007" s="482">
        <v>0</v>
      </c>
      <c r="R1007" s="482"/>
      <c r="S1007" s="479"/>
      <c r="T1007" s="199">
        <f t="shared" si="226"/>
        <v>0</v>
      </c>
      <c r="U1007" s="61" t="str">
        <f t="shared" si="227"/>
        <v/>
      </c>
      <c r="V1007" s="199">
        <f t="shared" si="231"/>
        <v>0</v>
      </c>
      <c r="W1007" s="61" t="str">
        <f t="shared" si="228"/>
        <v/>
      </c>
      <c r="X1007" s="199">
        <f t="shared" si="229"/>
        <v>0</v>
      </c>
      <c r="Y1007" s="61" t="str">
        <f t="shared" si="230"/>
        <v/>
      </c>
      <c r="AA1007" s="55"/>
      <c r="AB1007" s="55"/>
      <c r="AC1007" s="55"/>
      <c r="AD1007" s="55"/>
      <c r="AE1007" s="55"/>
      <c r="AF1007" s="55"/>
      <c r="AG1007" s="55"/>
      <c r="AH1007" s="55"/>
      <c r="AI1007" s="55"/>
      <c r="AJ1007" s="55"/>
      <c r="AK1007" s="55"/>
    </row>
    <row r="1008" spans="1:37" ht="31.5">
      <c r="A1008" s="398" t="s">
        <v>170</v>
      </c>
      <c r="B1008" s="415" t="s">
        <v>1977</v>
      </c>
      <c r="C1008" s="416" t="s">
        <v>2008</v>
      </c>
      <c r="D1008" s="416" t="s">
        <v>3009</v>
      </c>
      <c r="E1008" s="379" t="s">
        <v>169</v>
      </c>
      <c r="F1008" s="379" t="s">
        <v>150</v>
      </c>
      <c r="G1008" s="376" t="s">
        <v>337</v>
      </c>
      <c r="H1008" s="376" t="s">
        <v>1431</v>
      </c>
      <c r="I1008" s="417" t="s">
        <v>2641</v>
      </c>
      <c r="J1008" s="377" t="s">
        <v>2642</v>
      </c>
      <c r="K1008" s="378" t="s">
        <v>3383</v>
      </c>
      <c r="L1008" s="401" t="s">
        <v>621</v>
      </c>
      <c r="M1008" s="397"/>
      <c r="N1008" s="482">
        <v>92426.28</v>
      </c>
      <c r="O1008" s="482">
        <v>170000</v>
      </c>
      <c r="P1008" s="493">
        <v>97000</v>
      </c>
      <c r="Q1008" s="482">
        <v>110000</v>
      </c>
      <c r="R1008" s="482"/>
      <c r="S1008" s="479"/>
      <c r="T1008" s="199">
        <f t="shared" si="226"/>
        <v>17573.72</v>
      </c>
      <c r="U1008" s="61">
        <f t="shared" si="227"/>
        <v>0.19013769676762932</v>
      </c>
      <c r="V1008" s="199">
        <f t="shared" si="231"/>
        <v>-60000</v>
      </c>
      <c r="W1008" s="61">
        <f t="shared" si="228"/>
        <v>-0.35294117647058826</v>
      </c>
      <c r="X1008" s="199">
        <f t="shared" si="229"/>
        <v>13000</v>
      </c>
      <c r="Y1008" s="61">
        <f t="shared" si="230"/>
        <v>0.13402061855670103</v>
      </c>
      <c r="AA1008" s="55"/>
      <c r="AB1008" s="55"/>
      <c r="AC1008" s="55"/>
      <c r="AD1008" s="55"/>
      <c r="AE1008" s="55"/>
      <c r="AF1008" s="55"/>
      <c r="AG1008" s="55"/>
      <c r="AH1008" s="55"/>
      <c r="AI1008" s="55"/>
      <c r="AJ1008" s="55"/>
      <c r="AK1008" s="55"/>
    </row>
    <row r="1009" spans="1:37" ht="21">
      <c r="A1009" s="402" t="s">
        <v>171</v>
      </c>
      <c r="B1009" s="403" t="s">
        <v>172</v>
      </c>
      <c r="C1009" s="404" t="s">
        <v>3010</v>
      </c>
      <c r="D1009" s="404" t="s">
        <v>3011</v>
      </c>
      <c r="E1009" s="370" t="s">
        <v>174</v>
      </c>
      <c r="F1009" s="370" t="s">
        <v>173</v>
      </c>
      <c r="G1009" s="371"/>
      <c r="H1009" s="371"/>
      <c r="I1009" s="405"/>
      <c r="J1009" s="372"/>
      <c r="K1009" s="373"/>
      <c r="L1009" s="406"/>
      <c r="M1009" s="397"/>
      <c r="N1009" s="483">
        <v>0</v>
      </c>
      <c r="O1009" s="483">
        <v>0</v>
      </c>
      <c r="P1009" s="494">
        <v>0</v>
      </c>
      <c r="Q1009" s="483">
        <v>0</v>
      </c>
      <c r="R1009" s="483"/>
      <c r="S1009" s="478"/>
      <c r="T1009" s="199">
        <f t="shared" si="226"/>
        <v>0</v>
      </c>
      <c r="U1009" s="61" t="str">
        <f t="shared" si="227"/>
        <v/>
      </c>
      <c r="V1009" s="199">
        <f t="shared" si="231"/>
        <v>0</v>
      </c>
      <c r="W1009" s="61" t="str">
        <f t="shared" si="228"/>
        <v/>
      </c>
      <c r="X1009" s="199">
        <f t="shared" si="229"/>
        <v>0</v>
      </c>
      <c r="Y1009" s="61" t="str">
        <f t="shared" si="230"/>
        <v/>
      </c>
      <c r="AA1009" s="55"/>
      <c r="AB1009" s="55"/>
      <c r="AC1009" s="55"/>
      <c r="AD1009" s="55"/>
      <c r="AE1009" s="55"/>
      <c r="AF1009" s="55"/>
      <c r="AG1009" s="55"/>
      <c r="AH1009" s="55"/>
      <c r="AI1009" s="55"/>
      <c r="AJ1009" s="55"/>
      <c r="AK1009" s="55"/>
    </row>
    <row r="1010" spans="1:37" ht="21">
      <c r="A1010" s="407" t="s">
        <v>175</v>
      </c>
      <c r="B1010" s="408" t="s">
        <v>172</v>
      </c>
      <c r="C1010" s="409" t="s">
        <v>3012</v>
      </c>
      <c r="D1010" s="409" t="s">
        <v>3011</v>
      </c>
      <c r="E1010" s="375" t="s">
        <v>176</v>
      </c>
      <c r="F1010" s="375" t="s">
        <v>5816</v>
      </c>
      <c r="G1010" s="376"/>
      <c r="H1010" s="376"/>
      <c r="I1010" s="417"/>
      <c r="J1010" s="377"/>
      <c r="K1010" s="378"/>
      <c r="L1010" s="397"/>
      <c r="M1010" s="397"/>
      <c r="N1010" s="482">
        <v>0</v>
      </c>
      <c r="O1010" s="482">
        <v>0</v>
      </c>
      <c r="P1010" s="493">
        <v>0</v>
      </c>
      <c r="Q1010" s="482">
        <v>0</v>
      </c>
      <c r="R1010" s="482"/>
      <c r="S1010" s="479"/>
      <c r="T1010" s="199">
        <f t="shared" si="226"/>
        <v>0</v>
      </c>
      <c r="U1010" s="61" t="str">
        <f t="shared" si="227"/>
        <v/>
      </c>
      <c r="V1010" s="199">
        <f t="shared" si="231"/>
        <v>0</v>
      </c>
      <c r="W1010" s="61" t="str">
        <f t="shared" si="228"/>
        <v/>
      </c>
      <c r="X1010" s="199">
        <f t="shared" si="229"/>
        <v>0</v>
      </c>
      <c r="Y1010" s="61" t="str">
        <f t="shared" si="230"/>
        <v/>
      </c>
      <c r="AA1010" s="55"/>
      <c r="AB1010" s="55"/>
      <c r="AC1010" s="55"/>
      <c r="AD1010" s="55"/>
      <c r="AE1010" s="55"/>
      <c r="AF1010" s="55"/>
      <c r="AG1010" s="55"/>
      <c r="AH1010" s="55"/>
      <c r="AI1010" s="55"/>
      <c r="AJ1010" s="55"/>
      <c r="AK1010" s="55"/>
    </row>
    <row r="1011" spans="1:37">
      <c r="A1011" s="398" t="s">
        <v>177</v>
      </c>
      <c r="B1011" s="415" t="s">
        <v>172</v>
      </c>
      <c r="C1011" s="416" t="s">
        <v>3012</v>
      </c>
      <c r="D1011" s="416" t="s">
        <v>3009</v>
      </c>
      <c r="E1011" s="379" t="s">
        <v>176</v>
      </c>
      <c r="F1011" s="379" t="s">
        <v>5816</v>
      </c>
      <c r="G1011" s="376" t="s">
        <v>841</v>
      </c>
      <c r="H1011" s="376" t="s">
        <v>2300</v>
      </c>
      <c r="I1011" s="417" t="s">
        <v>2301</v>
      </c>
      <c r="J1011" s="377" t="s">
        <v>717</v>
      </c>
      <c r="K1011" s="378" t="s">
        <v>722</v>
      </c>
      <c r="L1011" s="401" t="s">
        <v>716</v>
      </c>
      <c r="M1011" s="397"/>
      <c r="N1011" s="482">
        <v>293386.59999999998</v>
      </c>
      <c r="O1011" s="482">
        <v>20000</v>
      </c>
      <c r="P1011" s="493">
        <v>23000</v>
      </c>
      <c r="Q1011" s="482">
        <v>20000</v>
      </c>
      <c r="R1011" s="482"/>
      <c r="S1011" s="479"/>
      <c r="T1011" s="199">
        <f t="shared" si="226"/>
        <v>-273386.59999999998</v>
      </c>
      <c r="U1011" s="61">
        <f t="shared" si="227"/>
        <v>-0.93183056076862403</v>
      </c>
      <c r="V1011" s="199">
        <f t="shared" si="231"/>
        <v>0</v>
      </c>
      <c r="W1011" s="61">
        <f t="shared" si="228"/>
        <v>0</v>
      </c>
      <c r="X1011" s="199">
        <f t="shared" si="229"/>
        <v>-3000</v>
      </c>
      <c r="Y1011" s="61">
        <f t="shared" si="230"/>
        <v>-0.13043478260869565</v>
      </c>
      <c r="AA1011" s="55"/>
      <c r="AB1011" s="55"/>
      <c r="AC1011" s="55"/>
      <c r="AD1011" s="55"/>
      <c r="AE1011" s="55"/>
      <c r="AF1011" s="55"/>
      <c r="AG1011" s="55"/>
      <c r="AH1011" s="55"/>
      <c r="AI1011" s="55"/>
      <c r="AJ1011" s="55"/>
      <c r="AK1011" s="55"/>
    </row>
    <row r="1012" spans="1:37" ht="21">
      <c r="A1012" s="407" t="s">
        <v>178</v>
      </c>
      <c r="B1012" s="408" t="s">
        <v>172</v>
      </c>
      <c r="C1012" s="409" t="s">
        <v>3015</v>
      </c>
      <c r="D1012" s="409" t="s">
        <v>3011</v>
      </c>
      <c r="E1012" s="375" t="s">
        <v>180</v>
      </c>
      <c r="F1012" s="375" t="s">
        <v>179</v>
      </c>
      <c r="G1012" s="376"/>
      <c r="H1012" s="376"/>
      <c r="I1012" s="417"/>
      <c r="J1012" s="377"/>
      <c r="K1012" s="378"/>
      <c r="L1012" s="397"/>
      <c r="M1012" s="397"/>
      <c r="N1012" s="482">
        <v>0</v>
      </c>
      <c r="O1012" s="482">
        <v>0</v>
      </c>
      <c r="P1012" s="493">
        <v>0</v>
      </c>
      <c r="Q1012" s="482">
        <v>0</v>
      </c>
      <c r="R1012" s="482"/>
      <c r="S1012" s="479"/>
      <c r="T1012" s="199">
        <f t="shared" si="226"/>
        <v>0</v>
      </c>
      <c r="U1012" s="61" t="str">
        <f t="shared" si="227"/>
        <v/>
      </c>
      <c r="V1012" s="199">
        <f t="shared" si="231"/>
        <v>0</v>
      </c>
      <c r="W1012" s="61" t="str">
        <f t="shared" si="228"/>
        <v/>
      </c>
      <c r="X1012" s="199">
        <f t="shared" si="229"/>
        <v>0</v>
      </c>
      <c r="Y1012" s="61" t="str">
        <f t="shared" si="230"/>
        <v/>
      </c>
      <c r="AA1012" s="55"/>
      <c r="AB1012" s="55"/>
      <c r="AC1012" s="55"/>
      <c r="AD1012" s="55"/>
      <c r="AE1012" s="55"/>
      <c r="AF1012" s="55"/>
      <c r="AG1012" s="55"/>
      <c r="AH1012" s="55"/>
      <c r="AI1012" s="55"/>
      <c r="AJ1012" s="55"/>
      <c r="AK1012" s="55"/>
    </row>
    <row r="1013" spans="1:37">
      <c r="A1013" s="398" t="s">
        <v>669</v>
      </c>
      <c r="B1013" s="415" t="s">
        <v>172</v>
      </c>
      <c r="C1013" s="416" t="s">
        <v>3015</v>
      </c>
      <c r="D1013" s="416" t="s">
        <v>3009</v>
      </c>
      <c r="E1013" s="379" t="s">
        <v>180</v>
      </c>
      <c r="F1013" s="379" t="s">
        <v>179</v>
      </c>
      <c r="G1013" s="376" t="s">
        <v>223</v>
      </c>
      <c r="H1013" s="376" t="s">
        <v>3442</v>
      </c>
      <c r="I1013" s="417" t="s">
        <v>1414</v>
      </c>
      <c r="J1013" s="377" t="s">
        <v>3394</v>
      </c>
      <c r="K1013" s="378" t="s">
        <v>3396</v>
      </c>
      <c r="L1013" s="401" t="s">
        <v>621</v>
      </c>
      <c r="M1013" s="397"/>
      <c r="N1013" s="482">
        <v>0</v>
      </c>
      <c r="O1013" s="482">
        <v>0</v>
      </c>
      <c r="P1013" s="493">
        <v>0</v>
      </c>
      <c r="Q1013" s="482">
        <v>0</v>
      </c>
      <c r="R1013" s="482"/>
      <c r="S1013" s="479"/>
      <c r="T1013" s="199">
        <f t="shared" si="226"/>
        <v>0</v>
      </c>
      <c r="U1013" s="61" t="str">
        <f t="shared" si="227"/>
        <v/>
      </c>
      <c r="V1013" s="199">
        <f t="shared" si="231"/>
        <v>0</v>
      </c>
      <c r="W1013" s="61" t="str">
        <f t="shared" si="228"/>
        <v/>
      </c>
      <c r="X1013" s="199">
        <f t="shared" si="229"/>
        <v>0</v>
      </c>
      <c r="Y1013" s="61" t="str">
        <f t="shared" si="230"/>
        <v/>
      </c>
      <c r="AA1013" s="55"/>
      <c r="AB1013" s="55"/>
      <c r="AC1013" s="55"/>
      <c r="AD1013" s="55"/>
      <c r="AE1013" s="55"/>
      <c r="AF1013" s="55"/>
      <c r="AG1013" s="55"/>
      <c r="AH1013" s="55"/>
      <c r="AI1013" s="55"/>
      <c r="AJ1013" s="55"/>
      <c r="AK1013" s="55"/>
    </row>
    <row r="1014" spans="1:37" ht="21">
      <c r="A1014" s="407" t="s">
        <v>670</v>
      </c>
      <c r="B1014" s="408" t="s">
        <v>172</v>
      </c>
      <c r="C1014" s="409" t="s">
        <v>3016</v>
      </c>
      <c r="D1014" s="409" t="s">
        <v>3011</v>
      </c>
      <c r="E1014" s="375" t="s">
        <v>672</v>
      </c>
      <c r="F1014" s="375" t="s">
        <v>671</v>
      </c>
      <c r="G1014" s="376"/>
      <c r="H1014" s="376"/>
      <c r="I1014" s="417"/>
      <c r="J1014" s="377"/>
      <c r="K1014" s="378"/>
      <c r="L1014" s="397"/>
      <c r="M1014" s="397"/>
      <c r="N1014" s="482">
        <v>0</v>
      </c>
      <c r="O1014" s="482">
        <v>0</v>
      </c>
      <c r="P1014" s="493">
        <v>0</v>
      </c>
      <c r="Q1014" s="482">
        <v>0</v>
      </c>
      <c r="R1014" s="482"/>
      <c r="S1014" s="479"/>
      <c r="T1014" s="199">
        <f t="shared" si="226"/>
        <v>0</v>
      </c>
      <c r="U1014" s="61" t="str">
        <f t="shared" si="227"/>
        <v/>
      </c>
      <c r="V1014" s="199">
        <f t="shared" si="231"/>
        <v>0</v>
      </c>
      <c r="W1014" s="61" t="str">
        <f t="shared" si="228"/>
        <v/>
      </c>
      <c r="X1014" s="199">
        <f t="shared" si="229"/>
        <v>0</v>
      </c>
      <c r="Y1014" s="61" t="str">
        <f t="shared" si="230"/>
        <v/>
      </c>
      <c r="AA1014" s="55"/>
      <c r="AB1014" s="55"/>
      <c r="AC1014" s="55"/>
      <c r="AD1014" s="55"/>
      <c r="AE1014" s="55"/>
      <c r="AF1014" s="55"/>
      <c r="AG1014" s="55"/>
      <c r="AH1014" s="55"/>
      <c r="AI1014" s="55"/>
      <c r="AJ1014" s="55"/>
      <c r="AK1014" s="55"/>
    </row>
    <row r="1015" spans="1:37" ht="21">
      <c r="A1015" s="398" t="s">
        <v>673</v>
      </c>
      <c r="B1015" s="415" t="s">
        <v>172</v>
      </c>
      <c r="C1015" s="416" t="s">
        <v>3016</v>
      </c>
      <c r="D1015" s="416" t="s">
        <v>3009</v>
      </c>
      <c r="E1015" s="379" t="s">
        <v>2302</v>
      </c>
      <c r="F1015" s="379" t="s">
        <v>671</v>
      </c>
      <c r="G1015" s="376" t="s">
        <v>221</v>
      </c>
      <c r="H1015" s="376" t="s">
        <v>2802</v>
      </c>
      <c r="I1015" s="417" t="s">
        <v>2803</v>
      </c>
      <c r="J1015" s="377" t="s">
        <v>3394</v>
      </c>
      <c r="K1015" s="378" t="s">
        <v>3396</v>
      </c>
      <c r="L1015" s="401" t="s">
        <v>621</v>
      </c>
      <c r="M1015" s="397"/>
      <c r="N1015" s="482">
        <v>210806.12</v>
      </c>
      <c r="O1015" s="482">
        <v>200000</v>
      </c>
      <c r="P1015" s="493">
        <v>220000</v>
      </c>
      <c r="Q1015" s="482">
        <v>220000</v>
      </c>
      <c r="R1015" s="482"/>
      <c r="S1015" s="479"/>
      <c r="T1015" s="199">
        <f t="shared" si="226"/>
        <v>9193.8800000000047</v>
      </c>
      <c r="U1015" s="61">
        <f t="shared" si="227"/>
        <v>4.361296531618724E-2</v>
      </c>
      <c r="V1015" s="199">
        <f t="shared" si="231"/>
        <v>20000</v>
      </c>
      <c r="W1015" s="61">
        <f t="shared" si="228"/>
        <v>0.1</v>
      </c>
      <c r="X1015" s="199">
        <f t="shared" si="229"/>
        <v>0</v>
      </c>
      <c r="Y1015" s="61">
        <f t="shared" si="230"/>
        <v>0</v>
      </c>
      <c r="AA1015" s="55"/>
      <c r="AB1015" s="55"/>
      <c r="AC1015" s="55"/>
      <c r="AD1015" s="55"/>
      <c r="AE1015" s="55"/>
      <c r="AF1015" s="55"/>
      <c r="AG1015" s="55"/>
      <c r="AH1015" s="55"/>
      <c r="AI1015" s="55"/>
      <c r="AJ1015" s="55"/>
      <c r="AK1015" s="55"/>
    </row>
    <row r="1016" spans="1:37" ht="21">
      <c r="A1016" s="398" t="s">
        <v>2303</v>
      </c>
      <c r="B1016" s="415" t="s">
        <v>172</v>
      </c>
      <c r="C1016" s="416" t="s">
        <v>3016</v>
      </c>
      <c r="D1016" s="416" t="s">
        <v>3019</v>
      </c>
      <c r="E1016" s="379" t="s">
        <v>2304</v>
      </c>
      <c r="F1016" s="417" t="s">
        <v>2305</v>
      </c>
      <c r="G1016" s="376" t="s">
        <v>221</v>
      </c>
      <c r="H1016" s="376" t="s">
        <v>2802</v>
      </c>
      <c r="I1016" s="417" t="s">
        <v>2803</v>
      </c>
      <c r="J1016" s="377" t="s">
        <v>3394</v>
      </c>
      <c r="K1016" s="378" t="s">
        <v>3396</v>
      </c>
      <c r="L1016" s="401" t="s">
        <v>621</v>
      </c>
      <c r="M1016" s="397"/>
      <c r="N1016" s="482">
        <v>755620.90999999992</v>
      </c>
      <c r="O1016" s="482">
        <v>640000</v>
      </c>
      <c r="P1016" s="493">
        <v>407000</v>
      </c>
      <c r="Q1016" s="482">
        <v>640000</v>
      </c>
      <c r="R1016" s="482"/>
      <c r="S1016" s="479"/>
      <c r="T1016" s="199">
        <f t="shared" si="226"/>
        <v>-115620.90999999992</v>
      </c>
      <c r="U1016" s="61">
        <f t="shared" si="227"/>
        <v>-0.15301443947600646</v>
      </c>
      <c r="V1016" s="199">
        <f t="shared" si="231"/>
        <v>0</v>
      </c>
      <c r="W1016" s="61">
        <f t="shared" si="228"/>
        <v>0</v>
      </c>
      <c r="X1016" s="199">
        <f t="shared" si="229"/>
        <v>233000</v>
      </c>
      <c r="Y1016" s="61">
        <f t="shared" si="230"/>
        <v>0.5724815724815725</v>
      </c>
      <c r="AA1016" s="55"/>
      <c r="AB1016" s="55"/>
      <c r="AC1016" s="55"/>
      <c r="AD1016" s="55"/>
      <c r="AE1016" s="55"/>
      <c r="AF1016" s="55"/>
      <c r="AG1016" s="55"/>
      <c r="AH1016" s="55"/>
      <c r="AI1016" s="55"/>
      <c r="AJ1016" s="55"/>
      <c r="AK1016" s="55"/>
    </row>
    <row r="1017" spans="1:37" ht="21">
      <c r="A1017" s="407" t="s">
        <v>674</v>
      </c>
      <c r="B1017" s="408" t="s">
        <v>172</v>
      </c>
      <c r="C1017" s="409" t="s">
        <v>3017</v>
      </c>
      <c r="D1017" s="409" t="s">
        <v>3011</v>
      </c>
      <c r="E1017" s="375" t="s">
        <v>676</v>
      </c>
      <c r="F1017" s="375" t="s">
        <v>675</v>
      </c>
      <c r="G1017" s="376"/>
      <c r="H1017" s="376"/>
      <c r="I1017" s="417"/>
      <c r="J1017" s="377"/>
      <c r="K1017" s="378"/>
      <c r="L1017" s="397"/>
      <c r="M1017" s="397"/>
      <c r="N1017" s="482">
        <v>0</v>
      </c>
      <c r="O1017" s="482">
        <v>0</v>
      </c>
      <c r="P1017" s="493">
        <v>0</v>
      </c>
      <c r="Q1017" s="482">
        <v>0</v>
      </c>
      <c r="R1017" s="482"/>
      <c r="S1017" s="479"/>
      <c r="T1017" s="199">
        <f t="shared" si="226"/>
        <v>0</v>
      </c>
      <c r="U1017" s="61" t="str">
        <f t="shared" si="227"/>
        <v/>
      </c>
      <c r="V1017" s="199">
        <f t="shared" si="231"/>
        <v>0</v>
      </c>
      <c r="W1017" s="61" t="str">
        <f t="shared" si="228"/>
        <v/>
      </c>
      <c r="X1017" s="199">
        <f t="shared" si="229"/>
        <v>0</v>
      </c>
      <c r="Y1017" s="61" t="str">
        <f t="shared" si="230"/>
        <v/>
      </c>
      <c r="AA1017" s="55"/>
      <c r="AB1017" s="55"/>
      <c r="AC1017" s="55"/>
      <c r="AD1017" s="55"/>
      <c r="AE1017" s="55"/>
      <c r="AF1017" s="55"/>
      <c r="AG1017" s="55"/>
      <c r="AH1017" s="55"/>
      <c r="AI1017" s="55"/>
      <c r="AJ1017" s="55"/>
      <c r="AK1017" s="55"/>
    </row>
    <row r="1018" spans="1:37">
      <c r="A1018" s="398" t="s">
        <v>677</v>
      </c>
      <c r="B1018" s="415" t="s">
        <v>172</v>
      </c>
      <c r="C1018" s="416" t="s">
        <v>3017</v>
      </c>
      <c r="D1018" s="416" t="s">
        <v>3009</v>
      </c>
      <c r="E1018" s="379" t="s">
        <v>676</v>
      </c>
      <c r="F1018" s="379" t="s">
        <v>675</v>
      </c>
      <c r="G1018" s="376" t="s">
        <v>223</v>
      </c>
      <c r="H1018" s="376" t="s">
        <v>3442</v>
      </c>
      <c r="I1018" s="417" t="s">
        <v>1414</v>
      </c>
      <c r="J1018" s="377" t="s">
        <v>3394</v>
      </c>
      <c r="K1018" s="378" t="s">
        <v>3396</v>
      </c>
      <c r="L1018" s="401" t="s">
        <v>621</v>
      </c>
      <c r="M1018" s="397"/>
      <c r="N1018" s="482">
        <v>180218.77</v>
      </c>
      <c r="O1018" s="482">
        <v>280000</v>
      </c>
      <c r="P1018" s="493">
        <v>225000</v>
      </c>
      <c r="Q1018" s="482">
        <v>280000</v>
      </c>
      <c r="R1018" s="482"/>
      <c r="S1018" s="479"/>
      <c r="T1018" s="199">
        <f t="shared" si="226"/>
        <v>99781.23000000001</v>
      </c>
      <c r="U1018" s="61">
        <f t="shared" si="227"/>
        <v>0.55366724564816427</v>
      </c>
      <c r="V1018" s="199">
        <f t="shared" si="231"/>
        <v>0</v>
      </c>
      <c r="W1018" s="61">
        <f t="shared" si="228"/>
        <v>0</v>
      </c>
      <c r="X1018" s="199">
        <f t="shared" si="229"/>
        <v>55000</v>
      </c>
      <c r="Y1018" s="61">
        <f t="shared" si="230"/>
        <v>0.24444444444444444</v>
      </c>
      <c r="AA1018" s="55"/>
      <c r="AB1018" s="55"/>
      <c r="AC1018" s="55"/>
      <c r="AD1018" s="55"/>
      <c r="AE1018" s="55"/>
      <c r="AF1018" s="55"/>
      <c r="AG1018" s="55"/>
      <c r="AH1018" s="55"/>
      <c r="AI1018" s="55"/>
      <c r="AJ1018" s="55"/>
      <c r="AK1018" s="55"/>
    </row>
    <row r="1019" spans="1:37" ht="21">
      <c r="A1019" s="407" t="s">
        <v>678</v>
      </c>
      <c r="B1019" s="408" t="s">
        <v>172</v>
      </c>
      <c r="C1019" s="409" t="s">
        <v>2008</v>
      </c>
      <c r="D1019" s="409" t="s">
        <v>3011</v>
      </c>
      <c r="E1019" s="375" t="s">
        <v>174</v>
      </c>
      <c r="F1019" s="375" t="s">
        <v>679</v>
      </c>
      <c r="G1019" s="376"/>
      <c r="H1019" s="376"/>
      <c r="I1019" s="417"/>
      <c r="J1019" s="377"/>
      <c r="K1019" s="378"/>
      <c r="L1019" s="397"/>
      <c r="M1019" s="397"/>
      <c r="N1019" s="482">
        <v>0</v>
      </c>
      <c r="O1019" s="482">
        <v>0</v>
      </c>
      <c r="P1019" s="493">
        <v>0</v>
      </c>
      <c r="Q1019" s="482">
        <v>0</v>
      </c>
      <c r="R1019" s="482"/>
      <c r="S1019" s="479"/>
      <c r="T1019" s="199">
        <f t="shared" si="226"/>
        <v>0</v>
      </c>
      <c r="U1019" s="61" t="str">
        <f t="shared" si="227"/>
        <v/>
      </c>
      <c r="V1019" s="199">
        <f t="shared" si="231"/>
        <v>0</v>
      </c>
      <c r="W1019" s="61" t="str">
        <f t="shared" si="228"/>
        <v/>
      </c>
      <c r="X1019" s="199">
        <f t="shared" si="229"/>
        <v>0</v>
      </c>
      <c r="Y1019" s="61" t="str">
        <f t="shared" si="230"/>
        <v/>
      </c>
      <c r="AA1019" s="55"/>
      <c r="AB1019" s="55"/>
      <c r="AC1019" s="55"/>
      <c r="AD1019" s="55"/>
      <c r="AE1019" s="55"/>
      <c r="AF1019" s="55"/>
      <c r="AG1019" s="55"/>
      <c r="AH1019" s="55"/>
      <c r="AI1019" s="55"/>
      <c r="AJ1019" s="55"/>
      <c r="AK1019" s="55"/>
    </row>
    <row r="1020" spans="1:37" ht="21">
      <c r="A1020" s="398" t="s">
        <v>680</v>
      </c>
      <c r="B1020" s="415" t="s">
        <v>172</v>
      </c>
      <c r="C1020" s="416" t="s">
        <v>2008</v>
      </c>
      <c r="D1020" s="416" t="s">
        <v>3009</v>
      </c>
      <c r="E1020" s="379" t="s">
        <v>174</v>
      </c>
      <c r="F1020" s="379" t="s">
        <v>679</v>
      </c>
      <c r="G1020" s="376" t="s">
        <v>223</v>
      </c>
      <c r="H1020" s="376" t="s">
        <v>3442</v>
      </c>
      <c r="I1020" s="417" t="s">
        <v>1414</v>
      </c>
      <c r="J1020" s="377" t="s">
        <v>3394</v>
      </c>
      <c r="K1020" s="378" t="s">
        <v>3396</v>
      </c>
      <c r="L1020" s="401" t="s">
        <v>621</v>
      </c>
      <c r="M1020" s="397"/>
      <c r="N1020" s="482">
        <v>1605842.0299999998</v>
      </c>
      <c r="O1020" s="482">
        <v>2500000</v>
      </c>
      <c r="P1020" s="493">
        <v>1523000</v>
      </c>
      <c r="Q1020" s="482">
        <v>2000000</v>
      </c>
      <c r="R1020" s="482"/>
      <c r="S1020" s="479"/>
      <c r="T1020" s="199">
        <f t="shared" si="226"/>
        <v>394157.9700000002</v>
      </c>
      <c r="U1020" s="61">
        <f t="shared" si="227"/>
        <v>0.24545251814090346</v>
      </c>
      <c r="V1020" s="199">
        <f t="shared" si="231"/>
        <v>-500000</v>
      </c>
      <c r="W1020" s="61">
        <f t="shared" si="228"/>
        <v>-0.2</v>
      </c>
      <c r="X1020" s="199">
        <f t="shared" si="229"/>
        <v>477000</v>
      </c>
      <c r="Y1020" s="61">
        <f t="shared" si="230"/>
        <v>0.31319763624425478</v>
      </c>
      <c r="AA1020" s="55"/>
      <c r="AB1020" s="55"/>
      <c r="AC1020" s="55"/>
      <c r="AD1020" s="55"/>
      <c r="AE1020" s="55"/>
      <c r="AF1020" s="55"/>
      <c r="AG1020" s="55"/>
      <c r="AH1020" s="55"/>
      <c r="AI1020" s="55"/>
      <c r="AJ1020" s="55"/>
      <c r="AK1020" s="55"/>
    </row>
    <row r="1021" spans="1:37" ht="21">
      <c r="A1021" s="402" t="s">
        <v>681</v>
      </c>
      <c r="B1021" s="403" t="s">
        <v>682</v>
      </c>
      <c r="C1021" s="404" t="s">
        <v>3010</v>
      </c>
      <c r="D1021" s="404" t="s">
        <v>3011</v>
      </c>
      <c r="E1021" s="370" t="s">
        <v>684</v>
      </c>
      <c r="F1021" s="370" t="s">
        <v>683</v>
      </c>
      <c r="G1021" s="371"/>
      <c r="H1021" s="371"/>
      <c r="I1021" s="405"/>
      <c r="J1021" s="372"/>
      <c r="K1021" s="373"/>
      <c r="L1021" s="406"/>
      <c r="M1021" s="397"/>
      <c r="N1021" s="483">
        <v>0</v>
      </c>
      <c r="O1021" s="483">
        <v>0</v>
      </c>
      <c r="P1021" s="494">
        <v>0</v>
      </c>
      <c r="Q1021" s="483">
        <v>0</v>
      </c>
      <c r="R1021" s="483"/>
      <c r="S1021" s="478"/>
      <c r="T1021" s="199">
        <f t="shared" ref="T1021:T1075" si="237">IF(N1021="","",Q1021-N1021)</f>
        <v>0</v>
      </c>
      <c r="U1021" s="61" t="str">
        <f t="shared" ref="U1021:U1075" si="238">IF(N1021=0,"",T1021/N1021)</f>
        <v/>
      </c>
      <c r="V1021" s="199">
        <f t="shared" si="231"/>
        <v>0</v>
      </c>
      <c r="W1021" s="61" t="str">
        <f t="shared" ref="W1021:W1075" si="239">IF(O1021=0,"",V1021/O1021)</f>
        <v/>
      </c>
      <c r="X1021" s="199">
        <f t="shared" ref="X1021:X1075" si="240">IF(P1021="","",Q1021-P1021)</f>
        <v>0</v>
      </c>
      <c r="Y1021" s="61" t="str">
        <f t="shared" ref="Y1021:Y1075" si="241">IF(P1021=0,"",X1021/P1021)</f>
        <v/>
      </c>
      <c r="AA1021" s="55"/>
      <c r="AB1021" s="55"/>
      <c r="AC1021" s="55"/>
      <c r="AD1021" s="55"/>
      <c r="AE1021" s="55"/>
      <c r="AF1021" s="55"/>
      <c r="AG1021" s="55"/>
      <c r="AH1021" s="55"/>
      <c r="AI1021" s="55"/>
      <c r="AJ1021" s="55"/>
      <c r="AK1021" s="55"/>
    </row>
    <row r="1022" spans="1:37" ht="21">
      <c r="A1022" s="407" t="s">
        <v>685</v>
      </c>
      <c r="B1022" s="408" t="s">
        <v>682</v>
      </c>
      <c r="C1022" s="409" t="s">
        <v>3012</v>
      </c>
      <c r="D1022" s="409" t="s">
        <v>3011</v>
      </c>
      <c r="E1022" s="375" t="s">
        <v>686</v>
      </c>
      <c r="F1022" s="375" t="s">
        <v>2306</v>
      </c>
      <c r="G1022" s="376"/>
      <c r="H1022" s="376"/>
      <c r="I1022" s="417"/>
      <c r="J1022" s="377"/>
      <c r="K1022" s="378"/>
      <c r="L1022" s="397"/>
      <c r="M1022" s="397"/>
      <c r="N1022" s="482">
        <v>0</v>
      </c>
      <c r="O1022" s="482">
        <v>0</v>
      </c>
      <c r="P1022" s="493">
        <v>0</v>
      </c>
      <c r="Q1022" s="482">
        <v>0</v>
      </c>
      <c r="R1022" s="482"/>
      <c r="S1022" s="479"/>
      <c r="T1022" s="199">
        <f t="shared" ref="T1022:T1023" si="242">IF(N1022="","",Q1022-N1022)</f>
        <v>0</v>
      </c>
      <c r="U1022" s="61" t="str">
        <f t="shared" ref="U1022:U1023" si="243">IF(N1022=0,"",T1022/N1022)</f>
        <v/>
      </c>
      <c r="V1022" s="199">
        <f t="shared" si="231"/>
        <v>0</v>
      </c>
      <c r="W1022" s="61" t="str">
        <f t="shared" ref="W1022:W1023" si="244">IF(O1022=0,"",V1022/O1022)</f>
        <v/>
      </c>
      <c r="X1022" s="199">
        <f t="shared" ref="X1022:X1023" si="245">IF(P1022="","",Q1022-P1022)</f>
        <v>0</v>
      </c>
      <c r="Y1022" s="61" t="str">
        <f t="shared" ref="Y1022:Y1023" si="246">IF(P1022=0,"",X1022/P1022)</f>
        <v/>
      </c>
      <c r="AA1022" s="55"/>
      <c r="AB1022" s="55"/>
      <c r="AC1022" s="55"/>
      <c r="AD1022" s="55"/>
      <c r="AE1022" s="55"/>
      <c r="AF1022" s="55"/>
      <c r="AG1022" s="55"/>
      <c r="AH1022" s="55"/>
      <c r="AI1022" s="55"/>
      <c r="AJ1022" s="55"/>
      <c r="AK1022" s="55"/>
    </row>
    <row r="1023" spans="1:37">
      <c r="A1023" s="398" t="s">
        <v>687</v>
      </c>
      <c r="B1023" s="415" t="s">
        <v>682</v>
      </c>
      <c r="C1023" s="416" t="s">
        <v>3012</v>
      </c>
      <c r="D1023" s="416" t="s">
        <v>3009</v>
      </c>
      <c r="E1023" s="379" t="s">
        <v>689</v>
      </c>
      <c r="F1023" s="379" t="s">
        <v>688</v>
      </c>
      <c r="G1023" s="376" t="s">
        <v>795</v>
      </c>
      <c r="H1023" s="376" t="s">
        <v>2307</v>
      </c>
      <c r="I1023" s="417" t="s">
        <v>690</v>
      </c>
      <c r="J1023" s="377" t="s">
        <v>2742</v>
      </c>
      <c r="K1023" s="378" t="s">
        <v>2743</v>
      </c>
      <c r="L1023" s="401" t="s">
        <v>691</v>
      </c>
      <c r="M1023" s="397"/>
      <c r="N1023" s="482">
        <v>1.03</v>
      </c>
      <c r="O1023" s="482">
        <v>0</v>
      </c>
      <c r="P1023" s="493">
        <v>0</v>
      </c>
      <c r="Q1023" s="482">
        <v>0</v>
      </c>
      <c r="R1023" s="482"/>
      <c r="S1023" s="479"/>
      <c r="T1023" s="199">
        <f t="shared" si="242"/>
        <v>-1.03</v>
      </c>
      <c r="U1023" s="61">
        <f t="shared" si="243"/>
        <v>-1</v>
      </c>
      <c r="V1023" s="199">
        <f t="shared" si="231"/>
        <v>0</v>
      </c>
      <c r="W1023" s="61" t="str">
        <f t="shared" si="244"/>
        <v/>
      </c>
      <c r="X1023" s="199">
        <f t="shared" si="245"/>
        <v>0</v>
      </c>
      <c r="Y1023" s="61" t="str">
        <f t="shared" si="246"/>
        <v/>
      </c>
      <c r="AA1023" s="55"/>
      <c r="AB1023" s="55"/>
      <c r="AC1023" s="55"/>
      <c r="AD1023" s="55"/>
      <c r="AE1023" s="55"/>
      <c r="AF1023" s="55"/>
      <c r="AG1023" s="55"/>
      <c r="AH1023" s="55"/>
      <c r="AI1023" s="55"/>
      <c r="AJ1023" s="55"/>
      <c r="AK1023" s="55"/>
    </row>
    <row r="1024" spans="1:37" ht="21">
      <c r="A1024" s="398" t="s">
        <v>692</v>
      </c>
      <c r="B1024" s="415" t="s">
        <v>682</v>
      </c>
      <c r="C1024" s="416" t="s">
        <v>3012</v>
      </c>
      <c r="D1024" s="416" t="s">
        <v>3019</v>
      </c>
      <c r="E1024" s="379" t="s">
        <v>694</v>
      </c>
      <c r="F1024" s="379" t="s">
        <v>693</v>
      </c>
      <c r="G1024" s="376" t="s">
        <v>793</v>
      </c>
      <c r="H1024" s="376" t="s">
        <v>2308</v>
      </c>
      <c r="I1024" s="417" t="s">
        <v>2309</v>
      </c>
      <c r="J1024" s="377" t="s">
        <v>2742</v>
      </c>
      <c r="K1024" s="378" t="s">
        <v>2743</v>
      </c>
      <c r="L1024" s="401" t="s">
        <v>691</v>
      </c>
      <c r="M1024" s="397"/>
      <c r="N1024" s="482">
        <v>0</v>
      </c>
      <c r="O1024" s="482">
        <v>0</v>
      </c>
      <c r="P1024" s="493">
        <v>0</v>
      </c>
      <c r="Q1024" s="482">
        <v>0</v>
      </c>
      <c r="R1024" s="482"/>
      <c r="S1024" s="479"/>
      <c r="T1024" s="199">
        <f t="shared" si="237"/>
        <v>0</v>
      </c>
      <c r="U1024" s="61" t="str">
        <f t="shared" si="238"/>
        <v/>
      </c>
      <c r="V1024" s="199">
        <f t="shared" si="231"/>
        <v>0</v>
      </c>
      <c r="W1024" s="61" t="str">
        <f t="shared" si="239"/>
        <v/>
      </c>
      <c r="X1024" s="199">
        <f t="shared" si="240"/>
        <v>0</v>
      </c>
      <c r="Y1024" s="61" t="str">
        <f t="shared" si="241"/>
        <v/>
      </c>
      <c r="AA1024" s="55"/>
      <c r="AB1024" s="55"/>
      <c r="AC1024" s="55"/>
      <c r="AD1024" s="55"/>
      <c r="AE1024" s="55"/>
      <c r="AF1024" s="55"/>
      <c r="AG1024" s="55"/>
      <c r="AH1024" s="55"/>
      <c r="AI1024" s="55"/>
      <c r="AJ1024" s="55"/>
      <c r="AK1024" s="55"/>
    </row>
    <row r="1025" spans="1:37" ht="21">
      <c r="A1025" s="407" t="s">
        <v>695</v>
      </c>
      <c r="B1025" s="408" t="s">
        <v>682</v>
      </c>
      <c r="C1025" s="409" t="s">
        <v>3013</v>
      </c>
      <c r="D1025" s="409" t="s">
        <v>3011</v>
      </c>
      <c r="E1025" s="375" t="s">
        <v>697</v>
      </c>
      <c r="F1025" s="375" t="s">
        <v>696</v>
      </c>
      <c r="G1025" s="376"/>
      <c r="H1025" s="376"/>
      <c r="I1025" s="417"/>
      <c r="J1025" s="377"/>
      <c r="K1025" s="378"/>
      <c r="L1025" s="397"/>
      <c r="M1025" s="397"/>
      <c r="N1025" s="482">
        <v>0</v>
      </c>
      <c r="O1025" s="482">
        <v>0</v>
      </c>
      <c r="P1025" s="493">
        <v>0</v>
      </c>
      <c r="Q1025" s="482">
        <v>0</v>
      </c>
      <c r="R1025" s="482"/>
      <c r="S1025" s="479"/>
      <c r="T1025" s="199">
        <f t="shared" si="237"/>
        <v>0</v>
      </c>
      <c r="U1025" s="61" t="str">
        <f t="shared" si="238"/>
        <v/>
      </c>
      <c r="V1025" s="199">
        <f t="shared" si="231"/>
        <v>0</v>
      </c>
      <c r="W1025" s="61" t="str">
        <f t="shared" si="239"/>
        <v/>
      </c>
      <c r="X1025" s="199">
        <f t="shared" si="240"/>
        <v>0</v>
      </c>
      <c r="Y1025" s="61" t="str">
        <f t="shared" si="241"/>
        <v/>
      </c>
      <c r="AA1025" s="55"/>
      <c r="AB1025" s="55"/>
      <c r="AC1025" s="55"/>
      <c r="AD1025" s="55"/>
      <c r="AE1025" s="55"/>
      <c r="AF1025" s="55"/>
      <c r="AG1025" s="55"/>
      <c r="AH1025" s="55"/>
      <c r="AI1025" s="55"/>
      <c r="AJ1025" s="55"/>
      <c r="AK1025" s="55"/>
    </row>
    <row r="1026" spans="1:37" ht="21">
      <c r="A1026" s="398" t="s">
        <v>698</v>
      </c>
      <c r="B1026" s="415" t="s">
        <v>682</v>
      </c>
      <c r="C1026" s="416" t="s">
        <v>3013</v>
      </c>
      <c r="D1026" s="416" t="s">
        <v>3009</v>
      </c>
      <c r="E1026" s="379" t="s">
        <v>697</v>
      </c>
      <c r="F1026" s="379" t="s">
        <v>696</v>
      </c>
      <c r="G1026" s="376" t="s">
        <v>805</v>
      </c>
      <c r="H1026" s="376" t="s">
        <v>699</v>
      </c>
      <c r="I1026" s="417" t="s">
        <v>700</v>
      </c>
      <c r="J1026" s="377" t="s">
        <v>2742</v>
      </c>
      <c r="K1026" s="378" t="s">
        <v>2743</v>
      </c>
      <c r="L1026" s="401" t="s">
        <v>691</v>
      </c>
      <c r="M1026" s="397"/>
      <c r="N1026" s="482">
        <v>0</v>
      </c>
      <c r="O1026" s="482">
        <v>0</v>
      </c>
      <c r="P1026" s="493">
        <v>0</v>
      </c>
      <c r="Q1026" s="482">
        <v>0</v>
      </c>
      <c r="R1026" s="482"/>
      <c r="S1026" s="479"/>
      <c r="T1026" s="199">
        <f t="shared" si="237"/>
        <v>0</v>
      </c>
      <c r="U1026" s="61" t="str">
        <f t="shared" si="238"/>
        <v/>
      </c>
      <c r="V1026" s="199">
        <f t="shared" si="231"/>
        <v>0</v>
      </c>
      <c r="W1026" s="61" t="str">
        <f t="shared" si="239"/>
        <v/>
      </c>
      <c r="X1026" s="199">
        <f t="shared" si="240"/>
        <v>0</v>
      </c>
      <c r="Y1026" s="61" t="str">
        <f t="shared" si="241"/>
        <v/>
      </c>
      <c r="AA1026" s="55"/>
      <c r="AB1026" s="55"/>
      <c r="AC1026" s="55"/>
      <c r="AD1026" s="55"/>
      <c r="AE1026" s="55"/>
      <c r="AF1026" s="55"/>
      <c r="AG1026" s="55"/>
      <c r="AH1026" s="55"/>
      <c r="AI1026" s="55"/>
      <c r="AJ1026" s="55"/>
      <c r="AK1026" s="55"/>
    </row>
    <row r="1027" spans="1:37" ht="21">
      <c r="A1027" s="407" t="s">
        <v>701</v>
      </c>
      <c r="B1027" s="408" t="s">
        <v>682</v>
      </c>
      <c r="C1027" s="409" t="s">
        <v>2008</v>
      </c>
      <c r="D1027" s="409" t="s">
        <v>3011</v>
      </c>
      <c r="E1027" s="375" t="s">
        <v>703</v>
      </c>
      <c r="F1027" s="375" t="s">
        <v>702</v>
      </c>
      <c r="G1027" s="376"/>
      <c r="H1027" s="376"/>
      <c r="I1027" s="417"/>
      <c r="J1027" s="377"/>
      <c r="K1027" s="378"/>
      <c r="L1027" s="397"/>
      <c r="M1027" s="397"/>
      <c r="N1027" s="482">
        <v>0</v>
      </c>
      <c r="O1027" s="482">
        <v>0</v>
      </c>
      <c r="P1027" s="493">
        <v>0</v>
      </c>
      <c r="Q1027" s="482">
        <v>0</v>
      </c>
      <c r="R1027" s="482"/>
      <c r="S1027" s="479"/>
      <c r="T1027" s="199">
        <f t="shared" si="237"/>
        <v>0</v>
      </c>
      <c r="U1027" s="61" t="str">
        <f t="shared" si="238"/>
        <v/>
      </c>
      <c r="V1027" s="199">
        <f t="shared" ref="V1027:V1075" si="247">IF(O1027="","",Q1027-O1027)</f>
        <v>0</v>
      </c>
      <c r="W1027" s="61" t="str">
        <f t="shared" si="239"/>
        <v/>
      </c>
      <c r="X1027" s="199">
        <f t="shared" si="240"/>
        <v>0</v>
      </c>
      <c r="Y1027" s="61" t="str">
        <f t="shared" si="241"/>
        <v/>
      </c>
      <c r="AA1027" s="55"/>
      <c r="AB1027" s="55"/>
      <c r="AC1027" s="55"/>
      <c r="AD1027" s="55"/>
      <c r="AE1027" s="55"/>
      <c r="AF1027" s="55"/>
      <c r="AG1027" s="55"/>
      <c r="AH1027" s="55"/>
      <c r="AI1027" s="55"/>
      <c r="AJ1027" s="55"/>
      <c r="AK1027" s="55"/>
    </row>
    <row r="1028" spans="1:37">
      <c r="A1028" s="398" t="s">
        <v>704</v>
      </c>
      <c r="B1028" s="415" t="s">
        <v>682</v>
      </c>
      <c r="C1028" s="416" t="s">
        <v>2008</v>
      </c>
      <c r="D1028" s="416" t="s">
        <v>3009</v>
      </c>
      <c r="E1028" s="379" t="s">
        <v>4244</v>
      </c>
      <c r="F1028" s="379" t="s">
        <v>4245</v>
      </c>
      <c r="G1028" s="376" t="s">
        <v>797</v>
      </c>
      <c r="H1028" s="376" t="s">
        <v>2310</v>
      </c>
      <c r="I1028" s="417" t="s">
        <v>705</v>
      </c>
      <c r="J1028" s="377" t="s">
        <v>2742</v>
      </c>
      <c r="K1028" s="378" t="s">
        <v>2743</v>
      </c>
      <c r="L1028" s="401" t="s">
        <v>691</v>
      </c>
      <c r="M1028" s="397"/>
      <c r="N1028" s="482">
        <v>11186.4</v>
      </c>
      <c r="O1028" s="482">
        <v>10000</v>
      </c>
      <c r="P1028" s="493">
        <v>5000</v>
      </c>
      <c r="Q1028" s="482">
        <v>10000</v>
      </c>
      <c r="R1028" s="482"/>
      <c r="S1028" s="479"/>
      <c r="T1028" s="199">
        <f t="shared" si="237"/>
        <v>-1186.3999999999996</v>
      </c>
      <c r="U1028" s="61">
        <f t="shared" si="238"/>
        <v>-0.10605735536008007</v>
      </c>
      <c r="V1028" s="199">
        <f t="shared" si="247"/>
        <v>0</v>
      </c>
      <c r="W1028" s="61">
        <f t="shared" si="239"/>
        <v>0</v>
      </c>
      <c r="X1028" s="199">
        <f t="shared" si="240"/>
        <v>5000</v>
      </c>
      <c r="Y1028" s="61">
        <f t="shared" si="241"/>
        <v>1</v>
      </c>
      <c r="AA1028" s="55"/>
      <c r="AB1028" s="55"/>
      <c r="AC1028" s="55"/>
      <c r="AD1028" s="55"/>
      <c r="AE1028" s="55"/>
      <c r="AF1028" s="55"/>
      <c r="AG1028" s="55"/>
      <c r="AH1028" s="55"/>
      <c r="AI1028" s="55"/>
      <c r="AJ1028" s="55"/>
      <c r="AK1028" s="55"/>
    </row>
    <row r="1029" spans="1:37">
      <c r="A1029" s="398" t="s">
        <v>706</v>
      </c>
      <c r="B1029" s="415" t="s">
        <v>682</v>
      </c>
      <c r="C1029" s="416" t="s">
        <v>2008</v>
      </c>
      <c r="D1029" s="416" t="s">
        <v>3019</v>
      </c>
      <c r="E1029" s="379" t="s">
        <v>708</v>
      </c>
      <c r="F1029" s="379" t="s">
        <v>707</v>
      </c>
      <c r="G1029" s="376" t="s">
        <v>801</v>
      </c>
      <c r="H1029" s="376" t="s">
        <v>2311</v>
      </c>
      <c r="I1029" s="417" t="s">
        <v>709</v>
      </c>
      <c r="J1029" s="377" t="s">
        <v>2742</v>
      </c>
      <c r="K1029" s="378" t="s">
        <v>2743</v>
      </c>
      <c r="L1029" s="401" t="s">
        <v>691</v>
      </c>
      <c r="M1029" s="397"/>
      <c r="N1029" s="482">
        <v>0</v>
      </c>
      <c r="O1029" s="482">
        <v>0</v>
      </c>
      <c r="P1029" s="493">
        <v>0</v>
      </c>
      <c r="Q1029" s="482">
        <v>0</v>
      </c>
      <c r="R1029" s="482"/>
      <c r="S1029" s="479"/>
      <c r="T1029" s="199">
        <f t="shared" si="237"/>
        <v>0</v>
      </c>
      <c r="U1029" s="61" t="str">
        <f t="shared" si="238"/>
        <v/>
      </c>
      <c r="V1029" s="199">
        <f t="shared" si="247"/>
        <v>0</v>
      </c>
      <c r="W1029" s="61" t="str">
        <f t="shared" si="239"/>
        <v/>
      </c>
      <c r="X1029" s="199">
        <f t="shared" si="240"/>
        <v>0</v>
      </c>
      <c r="Y1029" s="61" t="str">
        <f t="shared" si="241"/>
        <v/>
      </c>
      <c r="AA1029" s="55"/>
      <c r="AB1029" s="55"/>
      <c r="AC1029" s="55"/>
      <c r="AD1029" s="55"/>
      <c r="AE1029" s="55"/>
      <c r="AF1029" s="55"/>
      <c r="AG1029" s="55"/>
      <c r="AH1029" s="55"/>
      <c r="AI1029" s="55"/>
      <c r="AJ1029" s="55"/>
      <c r="AK1029" s="55"/>
    </row>
    <row r="1030" spans="1:37" ht="21">
      <c r="A1030" s="433" t="s">
        <v>4971</v>
      </c>
      <c r="B1030" s="415" t="s">
        <v>682</v>
      </c>
      <c r="C1030" s="416" t="s">
        <v>2008</v>
      </c>
      <c r="D1030" s="416" t="s">
        <v>2485</v>
      </c>
      <c r="E1030" s="379" t="s">
        <v>4972</v>
      </c>
      <c r="F1030" s="379" t="s">
        <v>4973</v>
      </c>
      <c r="G1030" s="376" t="s">
        <v>803</v>
      </c>
      <c r="H1030" s="376" t="s">
        <v>4974</v>
      </c>
      <c r="I1030" s="417" t="s">
        <v>4975</v>
      </c>
      <c r="J1030" s="377" t="s">
        <v>2742</v>
      </c>
      <c r="K1030" s="374" t="s">
        <v>2743</v>
      </c>
      <c r="L1030" s="399" t="s">
        <v>691</v>
      </c>
      <c r="M1030" s="397"/>
      <c r="N1030" s="482">
        <v>0</v>
      </c>
      <c r="O1030" s="482">
        <v>0</v>
      </c>
      <c r="P1030" s="493">
        <v>0</v>
      </c>
      <c r="Q1030" s="482">
        <v>0</v>
      </c>
      <c r="R1030" s="482"/>
      <c r="S1030" s="479"/>
      <c r="T1030" s="199">
        <f t="shared" si="237"/>
        <v>0</v>
      </c>
      <c r="U1030" s="61" t="str">
        <f t="shared" si="238"/>
        <v/>
      </c>
      <c r="V1030" s="199">
        <f t="shared" si="247"/>
        <v>0</v>
      </c>
      <c r="W1030" s="61" t="str">
        <f t="shared" si="239"/>
        <v/>
      </c>
      <c r="X1030" s="199">
        <f t="shared" si="240"/>
        <v>0</v>
      </c>
      <c r="Y1030" s="61" t="str">
        <f t="shared" si="241"/>
        <v/>
      </c>
      <c r="AA1030" s="55"/>
      <c r="AB1030" s="55"/>
      <c r="AC1030" s="55"/>
      <c r="AD1030" s="55"/>
      <c r="AE1030" s="55"/>
      <c r="AF1030" s="55"/>
      <c r="AG1030" s="55"/>
      <c r="AH1030" s="55"/>
      <c r="AI1030" s="55"/>
      <c r="AJ1030" s="55"/>
      <c r="AK1030" s="55"/>
    </row>
    <row r="1031" spans="1:37">
      <c r="A1031" s="433" t="s">
        <v>4976</v>
      </c>
      <c r="B1031" s="415" t="s">
        <v>682</v>
      </c>
      <c r="C1031" s="416" t="s">
        <v>2008</v>
      </c>
      <c r="D1031" s="416" t="s">
        <v>2006</v>
      </c>
      <c r="E1031" s="379" t="s">
        <v>703</v>
      </c>
      <c r="F1031" s="379" t="s">
        <v>702</v>
      </c>
      <c r="G1031" s="376" t="s">
        <v>807</v>
      </c>
      <c r="H1031" s="376" t="s">
        <v>4977</v>
      </c>
      <c r="I1031" s="417" t="s">
        <v>4978</v>
      </c>
      <c r="J1031" s="377" t="s">
        <v>2742</v>
      </c>
      <c r="K1031" s="374" t="s">
        <v>2743</v>
      </c>
      <c r="L1031" s="399" t="s">
        <v>691</v>
      </c>
      <c r="M1031" s="397"/>
      <c r="N1031" s="482">
        <v>0</v>
      </c>
      <c r="O1031" s="482">
        <v>0</v>
      </c>
      <c r="P1031" s="493">
        <v>0</v>
      </c>
      <c r="Q1031" s="482">
        <v>0</v>
      </c>
      <c r="R1031" s="482"/>
      <c r="S1031" s="479"/>
      <c r="T1031" s="199">
        <f t="shared" si="237"/>
        <v>0</v>
      </c>
      <c r="U1031" s="61" t="str">
        <f t="shared" si="238"/>
        <v/>
      </c>
      <c r="V1031" s="199">
        <f t="shared" si="247"/>
        <v>0</v>
      </c>
      <c r="W1031" s="61" t="str">
        <f t="shared" si="239"/>
        <v/>
      </c>
      <c r="X1031" s="199">
        <f t="shared" si="240"/>
        <v>0</v>
      </c>
      <c r="Y1031" s="61" t="str">
        <f t="shared" si="241"/>
        <v/>
      </c>
      <c r="AA1031" s="55"/>
      <c r="AB1031" s="55"/>
      <c r="AC1031" s="55"/>
      <c r="AD1031" s="55"/>
      <c r="AE1031" s="55"/>
      <c r="AF1031" s="55"/>
      <c r="AG1031" s="55"/>
      <c r="AH1031" s="55"/>
      <c r="AI1031" s="55"/>
      <c r="AJ1031" s="55"/>
      <c r="AK1031" s="55"/>
    </row>
    <row r="1032" spans="1:37" ht="21">
      <c r="A1032" s="402" t="s">
        <v>710</v>
      </c>
      <c r="B1032" s="403" t="s">
        <v>711</v>
      </c>
      <c r="C1032" s="404" t="s">
        <v>3010</v>
      </c>
      <c r="D1032" s="404" t="s">
        <v>3011</v>
      </c>
      <c r="E1032" s="370" t="s">
        <v>2312</v>
      </c>
      <c r="F1032" s="370" t="s">
        <v>712</v>
      </c>
      <c r="G1032" s="371"/>
      <c r="H1032" s="371"/>
      <c r="I1032" s="405"/>
      <c r="J1032" s="372"/>
      <c r="K1032" s="373"/>
      <c r="L1032" s="406"/>
      <c r="M1032" s="397"/>
      <c r="N1032" s="483">
        <v>0</v>
      </c>
      <c r="O1032" s="483">
        <v>0</v>
      </c>
      <c r="P1032" s="494">
        <v>0</v>
      </c>
      <c r="Q1032" s="483">
        <v>0</v>
      </c>
      <c r="R1032" s="483"/>
      <c r="S1032" s="478"/>
      <c r="T1032" s="199">
        <f t="shared" si="237"/>
        <v>0</v>
      </c>
      <c r="U1032" s="61" t="str">
        <f t="shared" si="238"/>
        <v/>
      </c>
      <c r="V1032" s="199">
        <f t="shared" si="247"/>
        <v>0</v>
      </c>
      <c r="W1032" s="61" t="str">
        <f t="shared" si="239"/>
        <v/>
      </c>
      <c r="X1032" s="199">
        <f t="shared" si="240"/>
        <v>0</v>
      </c>
      <c r="Y1032" s="61" t="str">
        <f t="shared" si="241"/>
        <v/>
      </c>
      <c r="AA1032" s="55"/>
      <c r="AB1032" s="55"/>
      <c r="AC1032" s="55"/>
      <c r="AD1032" s="55"/>
      <c r="AE1032" s="55"/>
      <c r="AF1032" s="55"/>
      <c r="AG1032" s="55"/>
      <c r="AH1032" s="55"/>
      <c r="AI1032" s="55"/>
      <c r="AJ1032" s="55"/>
      <c r="AK1032" s="55"/>
    </row>
    <row r="1033" spans="1:37" ht="21">
      <c r="A1033" s="407" t="s">
        <v>714</v>
      </c>
      <c r="B1033" s="408" t="s">
        <v>711</v>
      </c>
      <c r="C1033" s="409" t="s">
        <v>3012</v>
      </c>
      <c r="D1033" s="409" t="s">
        <v>3011</v>
      </c>
      <c r="E1033" s="375" t="s">
        <v>713</v>
      </c>
      <c r="F1033" s="375" t="s">
        <v>712</v>
      </c>
      <c r="G1033" s="376"/>
      <c r="H1033" s="376"/>
      <c r="I1033" s="417"/>
      <c r="J1033" s="377"/>
      <c r="K1033" s="378"/>
      <c r="L1033" s="397"/>
      <c r="M1033" s="397"/>
      <c r="N1033" s="482">
        <v>0</v>
      </c>
      <c r="O1033" s="482">
        <v>0</v>
      </c>
      <c r="P1033" s="493">
        <v>0</v>
      </c>
      <c r="Q1033" s="482">
        <v>0</v>
      </c>
      <c r="R1033" s="482"/>
      <c r="S1033" s="479"/>
      <c r="T1033" s="199">
        <f t="shared" si="237"/>
        <v>0</v>
      </c>
      <c r="U1033" s="61" t="str">
        <f t="shared" si="238"/>
        <v/>
      </c>
      <c r="V1033" s="199">
        <f t="shared" si="247"/>
        <v>0</v>
      </c>
      <c r="W1033" s="61" t="str">
        <f t="shared" si="239"/>
        <v/>
      </c>
      <c r="X1033" s="199">
        <f t="shared" si="240"/>
        <v>0</v>
      </c>
      <c r="Y1033" s="61" t="str">
        <f t="shared" si="241"/>
        <v/>
      </c>
      <c r="AA1033" s="55"/>
      <c r="AB1033" s="55"/>
      <c r="AC1033" s="55"/>
      <c r="AD1033" s="55"/>
      <c r="AE1033" s="55"/>
      <c r="AF1033" s="55"/>
      <c r="AG1033" s="55"/>
      <c r="AH1033" s="55"/>
      <c r="AI1033" s="55"/>
      <c r="AJ1033" s="55"/>
      <c r="AK1033" s="55"/>
    </row>
    <row r="1034" spans="1:37" ht="31.5">
      <c r="A1034" s="398" t="s">
        <v>2313</v>
      </c>
      <c r="B1034" s="415" t="s">
        <v>711</v>
      </c>
      <c r="C1034" s="416" t="s">
        <v>3012</v>
      </c>
      <c r="D1034" s="416" t="s">
        <v>2674</v>
      </c>
      <c r="E1034" s="379" t="s">
        <v>4242</v>
      </c>
      <c r="F1034" s="379" t="s">
        <v>4243</v>
      </c>
      <c r="G1034" s="376" t="s">
        <v>1547</v>
      </c>
      <c r="H1034" s="357" t="s">
        <v>4979</v>
      </c>
      <c r="I1034" s="417" t="s">
        <v>2314</v>
      </c>
      <c r="J1034" s="377" t="s">
        <v>717</v>
      </c>
      <c r="K1034" s="378" t="s">
        <v>722</v>
      </c>
      <c r="L1034" s="401" t="s">
        <v>716</v>
      </c>
      <c r="M1034" s="397"/>
      <c r="N1034" s="482">
        <v>0</v>
      </c>
      <c r="O1034" s="482">
        <v>0</v>
      </c>
      <c r="P1034" s="493">
        <v>0</v>
      </c>
      <c r="Q1034" s="482">
        <v>0</v>
      </c>
      <c r="R1034" s="482"/>
      <c r="S1034" s="479"/>
      <c r="T1034" s="199">
        <f t="shared" si="237"/>
        <v>0</v>
      </c>
      <c r="U1034" s="61" t="str">
        <f t="shared" si="238"/>
        <v/>
      </c>
      <c r="V1034" s="199">
        <f t="shared" si="247"/>
        <v>0</v>
      </c>
      <c r="W1034" s="61" t="str">
        <f t="shared" si="239"/>
        <v/>
      </c>
      <c r="X1034" s="199">
        <f t="shared" si="240"/>
        <v>0</v>
      </c>
      <c r="Y1034" s="61" t="str">
        <f t="shared" si="241"/>
        <v/>
      </c>
      <c r="AA1034" s="55"/>
      <c r="AB1034" s="55"/>
      <c r="AC1034" s="55"/>
      <c r="AD1034" s="55"/>
      <c r="AE1034" s="55"/>
      <c r="AF1034" s="55"/>
      <c r="AG1034" s="55"/>
      <c r="AH1034" s="55"/>
      <c r="AI1034" s="55"/>
      <c r="AJ1034" s="55"/>
      <c r="AK1034" s="55"/>
    </row>
    <row r="1035" spans="1:37" ht="21">
      <c r="A1035" s="398" t="s">
        <v>2315</v>
      </c>
      <c r="B1035" s="415" t="s">
        <v>711</v>
      </c>
      <c r="C1035" s="416" t="s">
        <v>3012</v>
      </c>
      <c r="D1035" s="416" t="s">
        <v>1295</v>
      </c>
      <c r="E1035" s="379" t="s">
        <v>2316</v>
      </c>
      <c r="F1035" s="379" t="s">
        <v>2317</v>
      </c>
      <c r="G1035" s="376" t="s">
        <v>1548</v>
      </c>
      <c r="H1035" s="357" t="s">
        <v>4980</v>
      </c>
      <c r="I1035" s="417" t="s">
        <v>2318</v>
      </c>
      <c r="J1035" s="377" t="s">
        <v>717</v>
      </c>
      <c r="K1035" s="378" t="s">
        <v>722</v>
      </c>
      <c r="L1035" s="401" t="s">
        <v>716</v>
      </c>
      <c r="M1035" s="397"/>
      <c r="N1035" s="482">
        <v>5912383.2000000002</v>
      </c>
      <c r="O1035" s="482">
        <v>5000000</v>
      </c>
      <c r="P1035" s="493">
        <v>13178000</v>
      </c>
      <c r="Q1035" s="482">
        <v>5200000</v>
      </c>
      <c r="R1035" s="482"/>
      <c r="S1035" s="479"/>
      <c r="T1035" s="199">
        <f t="shared" si="237"/>
        <v>-712383.20000000019</v>
      </c>
      <c r="U1035" s="61">
        <f t="shared" si="238"/>
        <v>-0.12049002507144668</v>
      </c>
      <c r="V1035" s="199">
        <f t="shared" si="247"/>
        <v>200000</v>
      </c>
      <c r="W1035" s="61">
        <f t="shared" si="239"/>
        <v>0.04</v>
      </c>
      <c r="X1035" s="199">
        <f t="shared" si="240"/>
        <v>-7978000</v>
      </c>
      <c r="Y1035" s="61">
        <f t="shared" si="241"/>
        <v>-0.60540294430110786</v>
      </c>
      <c r="AA1035" s="55"/>
      <c r="AB1035" s="55"/>
      <c r="AC1035" s="55"/>
      <c r="AD1035" s="55"/>
      <c r="AE1035" s="55"/>
      <c r="AF1035" s="55"/>
      <c r="AG1035" s="55"/>
      <c r="AH1035" s="55"/>
      <c r="AI1035" s="55"/>
      <c r="AJ1035" s="55"/>
      <c r="AK1035" s="55"/>
    </row>
    <row r="1036" spans="1:37" ht="31.5">
      <c r="A1036" s="398" t="s">
        <v>2319</v>
      </c>
      <c r="B1036" s="415" t="s">
        <v>711</v>
      </c>
      <c r="C1036" s="416" t="s">
        <v>3012</v>
      </c>
      <c r="D1036" s="416" t="s">
        <v>1296</v>
      </c>
      <c r="E1036" s="379" t="s">
        <v>2320</v>
      </c>
      <c r="F1036" s="379" t="s">
        <v>2321</v>
      </c>
      <c r="G1036" s="376" t="s">
        <v>1549</v>
      </c>
      <c r="H1036" s="357" t="s">
        <v>4981</v>
      </c>
      <c r="I1036" s="417" t="s">
        <v>3067</v>
      </c>
      <c r="J1036" s="377" t="s">
        <v>717</v>
      </c>
      <c r="K1036" s="378" t="s">
        <v>722</v>
      </c>
      <c r="L1036" s="401" t="s">
        <v>716</v>
      </c>
      <c r="M1036" s="397"/>
      <c r="N1036" s="482">
        <v>31445.45</v>
      </c>
      <c r="O1036" s="482">
        <v>0</v>
      </c>
      <c r="P1036" s="493">
        <v>1500</v>
      </c>
      <c r="Q1036" s="482">
        <v>0</v>
      </c>
      <c r="R1036" s="482"/>
      <c r="S1036" s="479"/>
      <c r="T1036" s="199">
        <f t="shared" si="237"/>
        <v>-31445.45</v>
      </c>
      <c r="U1036" s="61">
        <f t="shared" si="238"/>
        <v>-1</v>
      </c>
      <c r="V1036" s="199">
        <f t="shared" si="247"/>
        <v>0</v>
      </c>
      <c r="W1036" s="61" t="str">
        <f t="shared" si="239"/>
        <v/>
      </c>
      <c r="X1036" s="199">
        <f t="shared" si="240"/>
        <v>-1500</v>
      </c>
      <c r="Y1036" s="61">
        <f t="shared" si="241"/>
        <v>-1</v>
      </c>
      <c r="AA1036" s="55"/>
      <c r="AB1036" s="55"/>
      <c r="AC1036" s="55"/>
      <c r="AD1036" s="55"/>
      <c r="AE1036" s="55"/>
      <c r="AF1036" s="55"/>
      <c r="AG1036" s="55"/>
      <c r="AH1036" s="55"/>
      <c r="AI1036" s="55"/>
      <c r="AJ1036" s="55"/>
      <c r="AK1036" s="55"/>
    </row>
    <row r="1037" spans="1:37" ht="31.5">
      <c r="A1037" s="398" t="s">
        <v>3068</v>
      </c>
      <c r="B1037" s="415" t="s">
        <v>711</v>
      </c>
      <c r="C1037" s="416" t="s">
        <v>3012</v>
      </c>
      <c r="D1037" s="416" t="s">
        <v>2323</v>
      </c>
      <c r="E1037" s="379" t="s">
        <v>3069</v>
      </c>
      <c r="F1037" s="379" t="s">
        <v>3070</v>
      </c>
      <c r="G1037" s="376" t="s">
        <v>1550</v>
      </c>
      <c r="H1037" s="357" t="s">
        <v>4982</v>
      </c>
      <c r="I1037" s="417" t="s">
        <v>3071</v>
      </c>
      <c r="J1037" s="377" t="s">
        <v>717</v>
      </c>
      <c r="K1037" s="378" t="s">
        <v>722</v>
      </c>
      <c r="L1037" s="401" t="s">
        <v>716</v>
      </c>
      <c r="M1037" s="397"/>
      <c r="N1037" s="482">
        <v>5170.07</v>
      </c>
      <c r="O1037" s="482">
        <v>0</v>
      </c>
      <c r="P1037" s="493">
        <v>9000</v>
      </c>
      <c r="Q1037" s="482">
        <v>0</v>
      </c>
      <c r="R1037" s="482"/>
      <c r="S1037" s="479"/>
      <c r="T1037" s="199">
        <f t="shared" si="237"/>
        <v>-5170.07</v>
      </c>
      <c r="U1037" s="61">
        <f t="shared" si="238"/>
        <v>-1</v>
      </c>
      <c r="V1037" s="199">
        <f t="shared" si="247"/>
        <v>0</v>
      </c>
      <c r="W1037" s="61" t="str">
        <f t="shared" si="239"/>
        <v/>
      </c>
      <c r="X1037" s="199">
        <f t="shared" si="240"/>
        <v>-9000</v>
      </c>
      <c r="Y1037" s="61">
        <f t="shared" si="241"/>
        <v>-1</v>
      </c>
      <c r="AA1037" s="55"/>
      <c r="AB1037" s="55"/>
      <c r="AC1037" s="55"/>
      <c r="AD1037" s="55"/>
      <c r="AE1037" s="55"/>
      <c r="AF1037" s="55"/>
      <c r="AG1037" s="55"/>
      <c r="AH1037" s="55"/>
      <c r="AI1037" s="55"/>
      <c r="AJ1037" s="55"/>
      <c r="AK1037" s="55"/>
    </row>
    <row r="1038" spans="1:37" ht="42">
      <c r="A1038" s="398" t="s">
        <v>3072</v>
      </c>
      <c r="B1038" s="415" t="s">
        <v>711</v>
      </c>
      <c r="C1038" s="416" t="s">
        <v>3012</v>
      </c>
      <c r="D1038" s="416" t="s">
        <v>2007</v>
      </c>
      <c r="E1038" s="379" t="s">
        <v>3073</v>
      </c>
      <c r="F1038" s="379" t="s">
        <v>5365</v>
      </c>
      <c r="G1038" s="376" t="s">
        <v>1551</v>
      </c>
      <c r="H1038" s="357" t="s">
        <v>4983</v>
      </c>
      <c r="I1038" s="417" t="s">
        <v>3074</v>
      </c>
      <c r="J1038" s="377" t="s">
        <v>717</v>
      </c>
      <c r="K1038" s="378" t="s">
        <v>722</v>
      </c>
      <c r="L1038" s="401" t="s">
        <v>716</v>
      </c>
      <c r="M1038" s="397"/>
      <c r="N1038" s="482">
        <v>1108.8599999999999</v>
      </c>
      <c r="O1038" s="482">
        <v>0</v>
      </c>
      <c r="P1038" s="493">
        <v>24700</v>
      </c>
      <c r="Q1038" s="482">
        <v>0</v>
      </c>
      <c r="R1038" s="482"/>
      <c r="S1038" s="479"/>
      <c r="T1038" s="199">
        <f t="shared" si="237"/>
        <v>-1108.8599999999999</v>
      </c>
      <c r="U1038" s="61">
        <f t="shared" si="238"/>
        <v>-1</v>
      </c>
      <c r="V1038" s="199">
        <f t="shared" si="247"/>
        <v>0</v>
      </c>
      <c r="W1038" s="61" t="str">
        <f t="shared" si="239"/>
        <v/>
      </c>
      <c r="X1038" s="199">
        <f t="shared" si="240"/>
        <v>-24700</v>
      </c>
      <c r="Y1038" s="61">
        <f t="shared" si="241"/>
        <v>-1</v>
      </c>
      <c r="AA1038" s="55"/>
      <c r="AB1038" s="55"/>
      <c r="AC1038" s="55"/>
      <c r="AD1038" s="55"/>
      <c r="AE1038" s="55"/>
      <c r="AF1038" s="55"/>
      <c r="AG1038" s="55"/>
      <c r="AH1038" s="55"/>
      <c r="AI1038" s="55"/>
      <c r="AJ1038" s="55"/>
      <c r="AK1038" s="55"/>
    </row>
    <row r="1039" spans="1:37" ht="31.5">
      <c r="A1039" s="398" t="s">
        <v>3075</v>
      </c>
      <c r="B1039" s="415" t="s">
        <v>711</v>
      </c>
      <c r="C1039" s="416" t="s">
        <v>3012</v>
      </c>
      <c r="D1039" s="416" t="s">
        <v>2324</v>
      </c>
      <c r="E1039" s="379" t="s">
        <v>3076</v>
      </c>
      <c r="F1039" s="379" t="s">
        <v>3077</v>
      </c>
      <c r="G1039" s="376" t="s">
        <v>1552</v>
      </c>
      <c r="H1039" s="357" t="s">
        <v>4984</v>
      </c>
      <c r="I1039" s="417" t="s">
        <v>3078</v>
      </c>
      <c r="J1039" s="377" t="s">
        <v>717</v>
      </c>
      <c r="K1039" s="378" t="s">
        <v>722</v>
      </c>
      <c r="L1039" s="401" t="s">
        <v>716</v>
      </c>
      <c r="M1039" s="397"/>
      <c r="N1039" s="482">
        <v>1141339.2699999998</v>
      </c>
      <c r="O1039" s="482">
        <v>0</v>
      </c>
      <c r="P1039" s="493">
        <v>1411000</v>
      </c>
      <c r="Q1039" s="482">
        <v>0</v>
      </c>
      <c r="R1039" s="482"/>
      <c r="S1039" s="479"/>
      <c r="T1039" s="199">
        <f t="shared" si="237"/>
        <v>-1141339.2699999998</v>
      </c>
      <c r="U1039" s="61">
        <f t="shared" si="238"/>
        <v>-1</v>
      </c>
      <c r="V1039" s="199">
        <f t="shared" si="247"/>
        <v>0</v>
      </c>
      <c r="W1039" s="61" t="str">
        <f t="shared" si="239"/>
        <v/>
      </c>
      <c r="X1039" s="199">
        <f t="shared" si="240"/>
        <v>-1411000</v>
      </c>
      <c r="Y1039" s="61">
        <f t="shared" si="241"/>
        <v>-1</v>
      </c>
      <c r="AA1039" s="55"/>
      <c r="AB1039" s="55"/>
      <c r="AC1039" s="55"/>
      <c r="AD1039" s="55"/>
      <c r="AE1039" s="55"/>
      <c r="AF1039" s="55"/>
      <c r="AG1039" s="55"/>
      <c r="AH1039" s="55"/>
      <c r="AI1039" s="55"/>
      <c r="AJ1039" s="55"/>
      <c r="AK1039" s="55"/>
    </row>
    <row r="1040" spans="1:37">
      <c r="A1040" s="398" t="s">
        <v>3079</v>
      </c>
      <c r="B1040" s="415" t="s">
        <v>711</v>
      </c>
      <c r="C1040" s="416" t="s">
        <v>3012</v>
      </c>
      <c r="D1040" s="416" t="s">
        <v>2326</v>
      </c>
      <c r="E1040" s="379" t="s">
        <v>3080</v>
      </c>
      <c r="F1040" s="379" t="s">
        <v>3081</v>
      </c>
      <c r="G1040" s="376" t="s">
        <v>1553</v>
      </c>
      <c r="H1040" s="357" t="s">
        <v>4985</v>
      </c>
      <c r="I1040" s="417" t="s">
        <v>715</v>
      </c>
      <c r="J1040" s="377" t="s">
        <v>717</v>
      </c>
      <c r="K1040" s="378" t="s">
        <v>722</v>
      </c>
      <c r="L1040" s="401" t="s">
        <v>716</v>
      </c>
      <c r="M1040" s="397"/>
      <c r="N1040" s="482">
        <v>6195865.9400000004</v>
      </c>
      <c r="O1040" s="482">
        <v>0</v>
      </c>
      <c r="P1040" s="493">
        <v>943769</v>
      </c>
      <c r="Q1040" s="482">
        <v>0</v>
      </c>
      <c r="R1040" s="482"/>
      <c r="S1040" s="479"/>
      <c r="T1040" s="199">
        <f t="shared" si="237"/>
        <v>-6195865.9400000004</v>
      </c>
      <c r="U1040" s="61">
        <f t="shared" si="238"/>
        <v>-1</v>
      </c>
      <c r="V1040" s="199">
        <f t="shared" si="247"/>
        <v>0</v>
      </c>
      <c r="W1040" s="61" t="str">
        <f t="shared" si="239"/>
        <v/>
      </c>
      <c r="X1040" s="199">
        <f t="shared" si="240"/>
        <v>-943769</v>
      </c>
      <c r="Y1040" s="61">
        <f t="shared" si="241"/>
        <v>-1</v>
      </c>
      <c r="AA1040" s="55"/>
      <c r="AB1040" s="55"/>
      <c r="AC1040" s="55"/>
      <c r="AD1040" s="55"/>
      <c r="AE1040" s="55"/>
      <c r="AF1040" s="55"/>
      <c r="AG1040" s="55"/>
      <c r="AH1040" s="55"/>
      <c r="AI1040" s="55"/>
      <c r="AJ1040" s="55"/>
      <c r="AK1040" s="55"/>
    </row>
    <row r="1041" spans="1:37">
      <c r="A1041" s="398" t="s">
        <v>718</v>
      </c>
      <c r="B1041" s="415" t="s">
        <v>711</v>
      </c>
      <c r="C1041" s="416" t="s">
        <v>3012</v>
      </c>
      <c r="D1041" s="416" t="s">
        <v>3019</v>
      </c>
      <c r="E1041" s="379" t="s">
        <v>720</v>
      </c>
      <c r="F1041" s="379" t="s">
        <v>719</v>
      </c>
      <c r="G1041" s="376" t="s">
        <v>410</v>
      </c>
      <c r="H1041" s="376" t="s">
        <v>721</v>
      </c>
      <c r="I1041" s="417" t="s">
        <v>722</v>
      </c>
      <c r="J1041" s="377" t="s">
        <v>717</v>
      </c>
      <c r="K1041" s="378" t="s">
        <v>722</v>
      </c>
      <c r="L1041" s="401" t="s">
        <v>716</v>
      </c>
      <c r="M1041" s="397"/>
      <c r="N1041" s="482">
        <v>99.75</v>
      </c>
      <c r="O1041" s="482">
        <v>0</v>
      </c>
      <c r="P1041" s="493">
        <v>0</v>
      </c>
      <c r="Q1041" s="482">
        <v>0</v>
      </c>
      <c r="R1041" s="482"/>
      <c r="S1041" s="479"/>
      <c r="T1041" s="199">
        <f t="shared" si="237"/>
        <v>-99.75</v>
      </c>
      <c r="U1041" s="61">
        <f t="shared" si="238"/>
        <v>-1</v>
      </c>
      <c r="V1041" s="199">
        <f t="shared" si="247"/>
        <v>0</v>
      </c>
      <c r="W1041" s="61" t="str">
        <f t="shared" si="239"/>
        <v/>
      </c>
      <c r="X1041" s="199">
        <f t="shared" si="240"/>
        <v>0</v>
      </c>
      <c r="Y1041" s="61" t="str">
        <f t="shared" si="241"/>
        <v/>
      </c>
      <c r="AA1041" s="55"/>
      <c r="AB1041" s="55"/>
      <c r="AC1041" s="55"/>
      <c r="AD1041" s="55"/>
      <c r="AE1041" s="55"/>
      <c r="AF1041" s="55"/>
      <c r="AG1041" s="55"/>
      <c r="AH1041" s="55"/>
      <c r="AI1041" s="55"/>
      <c r="AJ1041" s="55"/>
      <c r="AK1041" s="55"/>
    </row>
    <row r="1042" spans="1:37">
      <c r="A1042" s="398" t="s">
        <v>723</v>
      </c>
      <c r="B1042" s="415" t="s">
        <v>711</v>
      </c>
      <c r="C1042" s="416" t="s">
        <v>3012</v>
      </c>
      <c r="D1042" s="416" t="s">
        <v>2485</v>
      </c>
      <c r="E1042" s="379" t="s">
        <v>724</v>
      </c>
      <c r="F1042" s="379" t="s">
        <v>1677</v>
      </c>
      <c r="G1042" s="376" t="s">
        <v>410</v>
      </c>
      <c r="H1042" s="376" t="s">
        <v>721</v>
      </c>
      <c r="I1042" s="417" t="s">
        <v>722</v>
      </c>
      <c r="J1042" s="377" t="s">
        <v>717</v>
      </c>
      <c r="K1042" s="378" t="s">
        <v>722</v>
      </c>
      <c r="L1042" s="401" t="s">
        <v>716</v>
      </c>
      <c r="M1042" s="397"/>
      <c r="N1042" s="482">
        <v>15644.76</v>
      </c>
      <c r="O1042" s="482">
        <v>0</v>
      </c>
      <c r="P1042" s="493">
        <v>0</v>
      </c>
      <c r="Q1042" s="482">
        <v>0</v>
      </c>
      <c r="R1042" s="482"/>
      <c r="S1042" s="479"/>
      <c r="T1042" s="199">
        <f t="shared" ref="T1042" si="248">IF(N1042="","",Q1042-N1042)</f>
        <v>-15644.76</v>
      </c>
      <c r="U1042" s="61">
        <f t="shared" ref="U1042" si="249">IF(N1042=0,"",T1042/N1042)</f>
        <v>-1</v>
      </c>
      <c r="V1042" s="199">
        <f t="shared" si="247"/>
        <v>0</v>
      </c>
      <c r="W1042" s="61" t="str">
        <f t="shared" ref="W1042" si="250">IF(O1042=0,"",V1042/O1042)</f>
        <v/>
      </c>
      <c r="X1042" s="199">
        <f t="shared" ref="X1042" si="251">IF(P1042="","",Q1042-P1042)</f>
        <v>0</v>
      </c>
      <c r="Y1042" s="61" t="str">
        <f t="shared" ref="Y1042" si="252">IF(P1042=0,"",X1042/P1042)</f>
        <v/>
      </c>
      <c r="AA1042" s="55"/>
      <c r="AB1042" s="55"/>
      <c r="AC1042" s="55"/>
      <c r="AD1042" s="55"/>
      <c r="AE1042" s="55"/>
      <c r="AF1042" s="55"/>
      <c r="AG1042" s="55"/>
      <c r="AH1042" s="55"/>
      <c r="AI1042" s="55"/>
      <c r="AJ1042" s="55"/>
      <c r="AK1042" s="55"/>
    </row>
    <row r="1043" spans="1:37" ht="21">
      <c r="A1043" s="407" t="s">
        <v>725</v>
      </c>
      <c r="B1043" s="408" t="s">
        <v>711</v>
      </c>
      <c r="C1043" s="409" t="s">
        <v>3013</v>
      </c>
      <c r="D1043" s="409" t="s">
        <v>3011</v>
      </c>
      <c r="E1043" s="375" t="s">
        <v>727</v>
      </c>
      <c r="F1043" s="375" t="s">
        <v>726</v>
      </c>
      <c r="G1043" s="376"/>
      <c r="H1043" s="376"/>
      <c r="I1043" s="417"/>
      <c r="J1043" s="377"/>
      <c r="K1043" s="378"/>
      <c r="L1043" s="397"/>
      <c r="M1043" s="397"/>
      <c r="N1043" s="482">
        <v>0</v>
      </c>
      <c r="O1043" s="482">
        <v>0</v>
      </c>
      <c r="P1043" s="493">
        <v>0</v>
      </c>
      <c r="Q1043" s="482">
        <v>0</v>
      </c>
      <c r="R1043" s="482"/>
      <c r="S1043" s="479"/>
      <c r="T1043" s="199">
        <f t="shared" si="237"/>
        <v>0</v>
      </c>
      <c r="U1043" s="61" t="str">
        <f t="shared" si="238"/>
        <v/>
      </c>
      <c r="V1043" s="199">
        <f t="shared" si="247"/>
        <v>0</v>
      </c>
      <c r="W1043" s="61" t="str">
        <f t="shared" si="239"/>
        <v/>
      </c>
      <c r="X1043" s="199">
        <f t="shared" si="240"/>
        <v>0</v>
      </c>
      <c r="Y1043" s="61" t="str">
        <f t="shared" si="241"/>
        <v/>
      </c>
      <c r="AA1043" s="55"/>
      <c r="AB1043" s="55"/>
      <c r="AC1043" s="55"/>
      <c r="AD1043" s="55"/>
      <c r="AE1043" s="55"/>
      <c r="AF1043" s="55"/>
      <c r="AG1043" s="55"/>
      <c r="AH1043" s="55"/>
      <c r="AI1043" s="55"/>
      <c r="AJ1043" s="55"/>
      <c r="AK1043" s="55"/>
    </row>
    <row r="1044" spans="1:37" ht="21">
      <c r="A1044" s="398" t="s">
        <v>3082</v>
      </c>
      <c r="B1044" s="415" t="s">
        <v>711</v>
      </c>
      <c r="C1044" s="416" t="s">
        <v>3013</v>
      </c>
      <c r="D1044" s="416" t="s">
        <v>2674</v>
      </c>
      <c r="E1044" s="379" t="s">
        <v>4241</v>
      </c>
      <c r="F1044" s="379" t="s">
        <v>5366</v>
      </c>
      <c r="G1044" s="376" t="s">
        <v>1560</v>
      </c>
      <c r="H1044" s="376" t="s">
        <v>3083</v>
      </c>
      <c r="I1044" s="417" t="s">
        <v>3084</v>
      </c>
      <c r="J1044" s="377" t="s">
        <v>717</v>
      </c>
      <c r="K1044" s="378" t="s">
        <v>722</v>
      </c>
      <c r="L1044" s="401" t="s">
        <v>716</v>
      </c>
      <c r="M1044" s="397"/>
      <c r="N1044" s="482">
        <v>0</v>
      </c>
      <c r="O1044" s="482">
        <v>0</v>
      </c>
      <c r="P1044" s="493">
        <v>0</v>
      </c>
      <c r="Q1044" s="482">
        <v>0</v>
      </c>
      <c r="R1044" s="482"/>
      <c r="S1044" s="479"/>
      <c r="T1044" s="199">
        <f t="shared" si="237"/>
        <v>0</v>
      </c>
      <c r="U1044" s="61" t="str">
        <f t="shared" si="238"/>
        <v/>
      </c>
      <c r="V1044" s="199">
        <f t="shared" si="247"/>
        <v>0</v>
      </c>
      <c r="W1044" s="61" t="str">
        <f t="shared" si="239"/>
        <v/>
      </c>
      <c r="X1044" s="199">
        <f t="shared" si="240"/>
        <v>0</v>
      </c>
      <c r="Y1044" s="61" t="str">
        <f t="shared" si="241"/>
        <v/>
      </c>
      <c r="AA1044" s="55"/>
      <c r="AB1044" s="55"/>
      <c r="AC1044" s="55"/>
      <c r="AD1044" s="55"/>
      <c r="AE1044" s="55"/>
      <c r="AF1044" s="55"/>
      <c r="AG1044" s="55"/>
      <c r="AH1044" s="55"/>
      <c r="AI1044" s="55"/>
      <c r="AJ1044" s="55"/>
      <c r="AK1044" s="55"/>
    </row>
    <row r="1045" spans="1:37" ht="21">
      <c r="A1045" s="398" t="s">
        <v>3085</v>
      </c>
      <c r="B1045" s="415" t="s">
        <v>711</v>
      </c>
      <c r="C1045" s="416" t="s">
        <v>3013</v>
      </c>
      <c r="D1045" s="416" t="s">
        <v>1295</v>
      </c>
      <c r="E1045" s="379" t="s">
        <v>3086</v>
      </c>
      <c r="F1045" s="379" t="s">
        <v>3087</v>
      </c>
      <c r="G1045" s="376" t="s">
        <v>1562</v>
      </c>
      <c r="H1045" s="376" t="s">
        <v>3088</v>
      </c>
      <c r="I1045" s="417" t="s">
        <v>3089</v>
      </c>
      <c r="J1045" s="377" t="s">
        <v>717</v>
      </c>
      <c r="K1045" s="378" t="s">
        <v>722</v>
      </c>
      <c r="L1045" s="401" t="s">
        <v>716</v>
      </c>
      <c r="M1045" s="397"/>
      <c r="N1045" s="482">
        <v>70195.7</v>
      </c>
      <c r="O1045" s="482">
        <v>0</v>
      </c>
      <c r="P1045" s="493">
        <v>0</v>
      </c>
      <c r="Q1045" s="482">
        <v>0</v>
      </c>
      <c r="R1045" s="482"/>
      <c r="S1045" s="479"/>
      <c r="T1045" s="199">
        <f t="shared" si="237"/>
        <v>-70195.7</v>
      </c>
      <c r="U1045" s="61">
        <f t="shared" si="238"/>
        <v>-1</v>
      </c>
      <c r="V1045" s="199">
        <f t="shared" si="247"/>
        <v>0</v>
      </c>
      <c r="W1045" s="61" t="str">
        <f t="shared" si="239"/>
        <v/>
      </c>
      <c r="X1045" s="199">
        <f t="shared" si="240"/>
        <v>0</v>
      </c>
      <c r="Y1045" s="61" t="str">
        <f t="shared" si="241"/>
        <v/>
      </c>
      <c r="AA1045" s="55"/>
      <c r="AB1045" s="55"/>
      <c r="AC1045" s="55"/>
      <c r="AD1045" s="55"/>
      <c r="AE1045" s="55"/>
      <c r="AF1045" s="55"/>
      <c r="AG1045" s="55"/>
      <c r="AH1045" s="55"/>
      <c r="AI1045" s="55"/>
      <c r="AJ1045" s="55"/>
      <c r="AK1045" s="55"/>
    </row>
    <row r="1046" spans="1:37" ht="21">
      <c r="A1046" s="398" t="s">
        <v>3090</v>
      </c>
      <c r="B1046" s="415" t="s">
        <v>711</v>
      </c>
      <c r="C1046" s="416" t="s">
        <v>3013</v>
      </c>
      <c r="D1046" s="416" t="s">
        <v>1296</v>
      </c>
      <c r="E1046" s="379" t="s">
        <v>3091</v>
      </c>
      <c r="F1046" s="379" t="s">
        <v>3092</v>
      </c>
      <c r="G1046" s="376" t="s">
        <v>400</v>
      </c>
      <c r="H1046" s="376" t="s">
        <v>3093</v>
      </c>
      <c r="I1046" s="417" t="s">
        <v>3094</v>
      </c>
      <c r="J1046" s="377" t="s">
        <v>717</v>
      </c>
      <c r="K1046" s="378" t="s">
        <v>722</v>
      </c>
      <c r="L1046" s="401" t="s">
        <v>716</v>
      </c>
      <c r="M1046" s="397"/>
      <c r="N1046" s="482">
        <v>4025735.5</v>
      </c>
      <c r="O1046" s="482">
        <v>0</v>
      </c>
      <c r="P1046" s="493">
        <v>0</v>
      </c>
      <c r="Q1046" s="482">
        <v>0</v>
      </c>
      <c r="R1046" s="482"/>
      <c r="S1046" s="479"/>
      <c r="T1046" s="199">
        <f t="shared" si="237"/>
        <v>-4025735.5</v>
      </c>
      <c r="U1046" s="61">
        <f t="shared" si="238"/>
        <v>-1</v>
      </c>
      <c r="V1046" s="199">
        <f t="shared" si="247"/>
        <v>0</v>
      </c>
      <c r="W1046" s="61" t="str">
        <f t="shared" si="239"/>
        <v/>
      </c>
      <c r="X1046" s="199">
        <f t="shared" si="240"/>
        <v>0</v>
      </c>
      <c r="Y1046" s="61" t="str">
        <f t="shared" si="241"/>
        <v/>
      </c>
      <c r="AA1046" s="55"/>
      <c r="AB1046" s="55"/>
      <c r="AC1046" s="55"/>
      <c r="AD1046" s="55"/>
      <c r="AE1046" s="55"/>
      <c r="AF1046" s="55"/>
      <c r="AG1046" s="55"/>
      <c r="AH1046" s="55"/>
      <c r="AI1046" s="55"/>
      <c r="AJ1046" s="55"/>
      <c r="AK1046" s="55"/>
    </row>
    <row r="1047" spans="1:37" ht="21">
      <c r="A1047" s="398" t="s">
        <v>3095</v>
      </c>
      <c r="B1047" s="415" t="s">
        <v>711</v>
      </c>
      <c r="C1047" s="416" t="s">
        <v>3013</v>
      </c>
      <c r="D1047" s="416" t="s">
        <v>2323</v>
      </c>
      <c r="E1047" s="379" t="s">
        <v>3096</v>
      </c>
      <c r="F1047" s="379" t="s">
        <v>3097</v>
      </c>
      <c r="G1047" s="376" t="s">
        <v>402</v>
      </c>
      <c r="H1047" s="376" t="s">
        <v>3098</v>
      </c>
      <c r="I1047" s="417" t="s">
        <v>3099</v>
      </c>
      <c r="J1047" s="377" t="s">
        <v>717</v>
      </c>
      <c r="K1047" s="378" t="s">
        <v>722</v>
      </c>
      <c r="L1047" s="401" t="s">
        <v>716</v>
      </c>
      <c r="M1047" s="397"/>
      <c r="N1047" s="482">
        <v>26518</v>
      </c>
      <c r="O1047" s="482">
        <v>0</v>
      </c>
      <c r="P1047" s="493">
        <v>0</v>
      </c>
      <c r="Q1047" s="482">
        <v>0</v>
      </c>
      <c r="R1047" s="482"/>
      <c r="S1047" s="479"/>
      <c r="T1047" s="199">
        <f t="shared" si="237"/>
        <v>-26518</v>
      </c>
      <c r="U1047" s="61">
        <f t="shared" si="238"/>
        <v>-1</v>
      </c>
      <c r="V1047" s="199">
        <f t="shared" si="247"/>
        <v>0</v>
      </c>
      <c r="W1047" s="61" t="str">
        <f t="shared" si="239"/>
        <v/>
      </c>
      <c r="X1047" s="199">
        <f t="shared" si="240"/>
        <v>0</v>
      </c>
      <c r="Y1047" s="61" t="str">
        <f t="shared" si="241"/>
        <v/>
      </c>
      <c r="AA1047" s="55"/>
      <c r="AB1047" s="55"/>
      <c r="AC1047" s="55"/>
      <c r="AD1047" s="55"/>
      <c r="AE1047" s="55"/>
      <c r="AF1047" s="55"/>
      <c r="AG1047" s="55"/>
      <c r="AH1047" s="55"/>
      <c r="AI1047" s="55"/>
      <c r="AJ1047" s="55"/>
      <c r="AK1047" s="55"/>
    </row>
    <row r="1048" spans="1:37" ht="31.5">
      <c r="A1048" s="398" t="s">
        <v>3100</v>
      </c>
      <c r="B1048" s="415" t="s">
        <v>711</v>
      </c>
      <c r="C1048" s="416" t="s">
        <v>3013</v>
      </c>
      <c r="D1048" s="416" t="s">
        <v>2007</v>
      </c>
      <c r="E1048" s="379" t="s">
        <v>3101</v>
      </c>
      <c r="F1048" s="379" t="s">
        <v>5367</v>
      </c>
      <c r="G1048" s="376" t="s">
        <v>404</v>
      </c>
      <c r="H1048" s="376" t="s">
        <v>3102</v>
      </c>
      <c r="I1048" s="417" t="s">
        <v>3103</v>
      </c>
      <c r="J1048" s="377" t="s">
        <v>717</v>
      </c>
      <c r="K1048" s="378" t="s">
        <v>722</v>
      </c>
      <c r="L1048" s="401" t="s">
        <v>716</v>
      </c>
      <c r="M1048" s="397"/>
      <c r="N1048" s="482">
        <v>0</v>
      </c>
      <c r="O1048" s="482">
        <v>0</v>
      </c>
      <c r="P1048" s="493">
        <v>0</v>
      </c>
      <c r="Q1048" s="482">
        <v>0</v>
      </c>
      <c r="R1048" s="482"/>
      <c r="S1048" s="479"/>
      <c r="T1048" s="199">
        <f t="shared" si="237"/>
        <v>0</v>
      </c>
      <c r="U1048" s="61" t="str">
        <f t="shared" si="238"/>
        <v/>
      </c>
      <c r="V1048" s="199">
        <f t="shared" si="247"/>
        <v>0</v>
      </c>
      <c r="W1048" s="61" t="str">
        <f t="shared" si="239"/>
        <v/>
      </c>
      <c r="X1048" s="199">
        <f t="shared" si="240"/>
        <v>0</v>
      </c>
      <c r="Y1048" s="61" t="str">
        <f t="shared" si="241"/>
        <v/>
      </c>
      <c r="AA1048" s="55"/>
      <c r="AB1048" s="55"/>
      <c r="AC1048" s="55"/>
      <c r="AD1048" s="55"/>
      <c r="AE1048" s="55"/>
      <c r="AF1048" s="55"/>
      <c r="AG1048" s="55"/>
      <c r="AH1048" s="55"/>
      <c r="AI1048" s="55"/>
      <c r="AJ1048" s="55"/>
      <c r="AK1048" s="55"/>
    </row>
    <row r="1049" spans="1:37" ht="21">
      <c r="A1049" s="398" t="s">
        <v>3104</v>
      </c>
      <c r="B1049" s="415" t="s">
        <v>711</v>
      </c>
      <c r="C1049" s="416" t="s">
        <v>3013</v>
      </c>
      <c r="D1049" s="416" t="s">
        <v>2324</v>
      </c>
      <c r="E1049" s="379" t="s">
        <v>3105</v>
      </c>
      <c r="F1049" s="379" t="s">
        <v>3106</v>
      </c>
      <c r="G1049" s="376" t="s">
        <v>406</v>
      </c>
      <c r="H1049" s="376" t="s">
        <v>3524</v>
      </c>
      <c r="I1049" s="417" t="s">
        <v>3525</v>
      </c>
      <c r="J1049" s="377" t="s">
        <v>717</v>
      </c>
      <c r="K1049" s="378" t="s">
        <v>722</v>
      </c>
      <c r="L1049" s="401" t="s">
        <v>716</v>
      </c>
      <c r="M1049" s="397"/>
      <c r="N1049" s="482">
        <v>97772.760000000009</v>
      </c>
      <c r="O1049" s="482">
        <v>0</v>
      </c>
      <c r="P1049" s="493">
        <v>2800</v>
      </c>
      <c r="Q1049" s="482">
        <v>0</v>
      </c>
      <c r="R1049" s="482"/>
      <c r="S1049" s="479"/>
      <c r="T1049" s="199">
        <f t="shared" si="237"/>
        <v>-97772.760000000009</v>
      </c>
      <c r="U1049" s="61">
        <f t="shared" si="238"/>
        <v>-1</v>
      </c>
      <c r="V1049" s="199">
        <f t="shared" si="247"/>
        <v>0</v>
      </c>
      <c r="W1049" s="61" t="str">
        <f t="shared" si="239"/>
        <v/>
      </c>
      <c r="X1049" s="199">
        <f t="shared" si="240"/>
        <v>-2800</v>
      </c>
      <c r="Y1049" s="61">
        <f t="shared" si="241"/>
        <v>-1</v>
      </c>
      <c r="AA1049" s="55"/>
      <c r="AB1049" s="55"/>
      <c r="AC1049" s="55"/>
      <c r="AD1049" s="55"/>
      <c r="AE1049" s="55"/>
      <c r="AF1049" s="55"/>
      <c r="AG1049" s="55"/>
      <c r="AH1049" s="55"/>
      <c r="AI1049" s="55"/>
      <c r="AJ1049" s="55"/>
      <c r="AK1049" s="55"/>
    </row>
    <row r="1050" spans="1:37">
      <c r="A1050" s="398" t="s">
        <v>3526</v>
      </c>
      <c r="B1050" s="415" t="s">
        <v>711</v>
      </c>
      <c r="C1050" s="416" t="s">
        <v>3013</v>
      </c>
      <c r="D1050" s="416" t="s">
        <v>2326</v>
      </c>
      <c r="E1050" s="379" t="s">
        <v>3527</v>
      </c>
      <c r="F1050" s="379" t="s">
        <v>3528</v>
      </c>
      <c r="G1050" s="376" t="s">
        <v>408</v>
      </c>
      <c r="H1050" s="376" t="s">
        <v>728</v>
      </c>
      <c r="I1050" s="417" t="s">
        <v>729</v>
      </c>
      <c r="J1050" s="377" t="s">
        <v>717</v>
      </c>
      <c r="K1050" s="378" t="s">
        <v>722</v>
      </c>
      <c r="L1050" s="401" t="s">
        <v>716</v>
      </c>
      <c r="M1050" s="397"/>
      <c r="N1050" s="482">
        <v>14252079.08</v>
      </c>
      <c r="O1050" s="482">
        <v>0</v>
      </c>
      <c r="P1050" s="493">
        <v>0</v>
      </c>
      <c r="Q1050" s="482">
        <v>0</v>
      </c>
      <c r="R1050" s="482"/>
      <c r="S1050" s="479"/>
      <c r="T1050" s="199">
        <f t="shared" si="237"/>
        <v>-14252079.08</v>
      </c>
      <c r="U1050" s="61">
        <f t="shared" si="238"/>
        <v>-1</v>
      </c>
      <c r="V1050" s="199">
        <f t="shared" si="247"/>
        <v>0</v>
      </c>
      <c r="W1050" s="61" t="str">
        <f t="shared" si="239"/>
        <v/>
      </c>
      <c r="X1050" s="199">
        <f t="shared" si="240"/>
        <v>0</v>
      </c>
      <c r="Y1050" s="61" t="str">
        <f t="shared" si="241"/>
        <v/>
      </c>
      <c r="AA1050" s="55"/>
      <c r="AB1050" s="55"/>
      <c r="AC1050" s="55"/>
      <c r="AD1050" s="55"/>
      <c r="AE1050" s="55"/>
      <c r="AF1050" s="55"/>
      <c r="AG1050" s="55"/>
      <c r="AH1050" s="55"/>
      <c r="AI1050" s="55"/>
      <c r="AJ1050" s="55"/>
      <c r="AK1050" s="55"/>
    </row>
    <row r="1051" spans="1:37" ht="21">
      <c r="A1051" s="398" t="s">
        <v>4433</v>
      </c>
      <c r="B1051" s="415" t="s">
        <v>711</v>
      </c>
      <c r="C1051" s="416" t="s">
        <v>3013</v>
      </c>
      <c r="D1051" s="416" t="s">
        <v>2328</v>
      </c>
      <c r="E1051" s="379" t="s">
        <v>4434</v>
      </c>
      <c r="F1051" s="379" t="s">
        <v>4435</v>
      </c>
      <c r="G1051" s="376" t="s">
        <v>1562</v>
      </c>
      <c r="H1051" s="376" t="s">
        <v>3088</v>
      </c>
      <c r="I1051" s="417" t="s">
        <v>729</v>
      </c>
      <c r="J1051" s="377" t="s">
        <v>717</v>
      </c>
      <c r="K1051" s="378" t="s">
        <v>722</v>
      </c>
      <c r="L1051" s="401" t="s">
        <v>716</v>
      </c>
      <c r="M1051" s="397"/>
      <c r="N1051" s="482">
        <v>0</v>
      </c>
      <c r="O1051" s="482">
        <v>0</v>
      </c>
      <c r="P1051" s="493">
        <v>0</v>
      </c>
      <c r="Q1051" s="482">
        <v>0</v>
      </c>
      <c r="R1051" s="482"/>
      <c r="S1051" s="479"/>
      <c r="T1051" s="199">
        <f t="shared" si="237"/>
        <v>0</v>
      </c>
      <c r="U1051" s="61" t="str">
        <f t="shared" si="238"/>
        <v/>
      </c>
      <c r="V1051" s="199">
        <f t="shared" si="247"/>
        <v>0</v>
      </c>
      <c r="W1051" s="61" t="str">
        <f t="shared" si="239"/>
        <v/>
      </c>
      <c r="X1051" s="199">
        <f t="shared" si="240"/>
        <v>0</v>
      </c>
      <c r="Y1051" s="61" t="str">
        <f t="shared" si="241"/>
        <v/>
      </c>
      <c r="AA1051" s="55"/>
      <c r="AB1051" s="55"/>
      <c r="AC1051" s="55"/>
      <c r="AD1051" s="55"/>
      <c r="AE1051" s="55"/>
      <c r="AF1051" s="55"/>
      <c r="AG1051" s="55"/>
      <c r="AH1051" s="55"/>
      <c r="AI1051" s="55"/>
      <c r="AJ1051" s="55"/>
      <c r="AK1051" s="55"/>
    </row>
    <row r="1052" spans="1:37" ht="21">
      <c r="A1052" s="407" t="s">
        <v>730</v>
      </c>
      <c r="B1052" s="408" t="s">
        <v>711</v>
      </c>
      <c r="C1052" s="409" t="s">
        <v>3015</v>
      </c>
      <c r="D1052" s="409" t="s">
        <v>3011</v>
      </c>
      <c r="E1052" s="375" t="s">
        <v>732</v>
      </c>
      <c r="F1052" s="375" t="s">
        <v>731</v>
      </c>
      <c r="G1052" s="376"/>
      <c r="H1052" s="376"/>
      <c r="I1052" s="417"/>
      <c r="J1052" s="377"/>
      <c r="K1052" s="378"/>
      <c r="L1052" s="397"/>
      <c r="M1052" s="397"/>
      <c r="N1052" s="482">
        <v>0</v>
      </c>
      <c r="O1052" s="482">
        <v>0</v>
      </c>
      <c r="P1052" s="493">
        <v>0</v>
      </c>
      <c r="Q1052" s="482">
        <v>0</v>
      </c>
      <c r="R1052" s="482"/>
      <c r="S1052" s="479"/>
      <c r="T1052" s="199">
        <f t="shared" si="237"/>
        <v>0</v>
      </c>
      <c r="U1052" s="61" t="str">
        <f t="shared" si="238"/>
        <v/>
      </c>
      <c r="V1052" s="199">
        <f t="shared" si="247"/>
        <v>0</v>
      </c>
      <c r="W1052" s="61" t="str">
        <f t="shared" si="239"/>
        <v/>
      </c>
      <c r="X1052" s="199">
        <f t="shared" si="240"/>
        <v>0</v>
      </c>
      <c r="Y1052" s="61" t="str">
        <f t="shared" si="241"/>
        <v/>
      </c>
      <c r="AA1052" s="55"/>
      <c r="AB1052" s="55"/>
      <c r="AC1052" s="55"/>
      <c r="AD1052" s="55"/>
      <c r="AE1052" s="55"/>
      <c r="AF1052" s="55"/>
      <c r="AG1052" s="55"/>
      <c r="AH1052" s="55"/>
      <c r="AI1052" s="55"/>
      <c r="AJ1052" s="55"/>
      <c r="AK1052" s="55"/>
    </row>
    <row r="1053" spans="1:37">
      <c r="A1053" s="398" t="s">
        <v>733</v>
      </c>
      <c r="B1053" s="415" t="s">
        <v>711</v>
      </c>
      <c r="C1053" s="416" t="s">
        <v>3015</v>
      </c>
      <c r="D1053" s="416" t="s">
        <v>3009</v>
      </c>
      <c r="E1053" s="379" t="s">
        <v>735</v>
      </c>
      <c r="F1053" s="379" t="s">
        <v>734</v>
      </c>
      <c r="G1053" s="376" t="s">
        <v>809</v>
      </c>
      <c r="H1053" s="376" t="s">
        <v>736</v>
      </c>
      <c r="I1053" s="417" t="s">
        <v>737</v>
      </c>
      <c r="J1053" s="377" t="s">
        <v>2742</v>
      </c>
      <c r="K1053" s="378" t="s">
        <v>2743</v>
      </c>
      <c r="L1053" s="401" t="s">
        <v>691</v>
      </c>
      <c r="M1053" s="397"/>
      <c r="N1053" s="482">
        <v>0</v>
      </c>
      <c r="O1053" s="482">
        <v>0</v>
      </c>
      <c r="P1053" s="493">
        <v>0</v>
      </c>
      <c r="Q1053" s="482">
        <v>0</v>
      </c>
      <c r="R1053" s="482"/>
      <c r="S1053" s="479"/>
      <c r="T1053" s="199">
        <f t="shared" si="237"/>
        <v>0</v>
      </c>
      <c r="U1053" s="61" t="str">
        <f t="shared" si="238"/>
        <v/>
      </c>
      <c r="V1053" s="199">
        <f t="shared" si="247"/>
        <v>0</v>
      </c>
      <c r="W1053" s="61" t="str">
        <f t="shared" si="239"/>
        <v/>
      </c>
      <c r="X1053" s="199">
        <f t="shared" si="240"/>
        <v>0</v>
      </c>
      <c r="Y1053" s="61" t="str">
        <f t="shared" si="241"/>
        <v/>
      </c>
      <c r="AA1053" s="55"/>
      <c r="AB1053" s="55"/>
      <c r="AC1053" s="55"/>
      <c r="AD1053" s="55"/>
      <c r="AE1053" s="55"/>
      <c r="AF1053" s="55"/>
      <c r="AG1053" s="55"/>
      <c r="AH1053" s="55"/>
      <c r="AI1053" s="55"/>
      <c r="AJ1053" s="55"/>
      <c r="AK1053" s="55"/>
    </row>
    <row r="1054" spans="1:37" ht="21">
      <c r="A1054" s="398" t="s">
        <v>738</v>
      </c>
      <c r="B1054" s="415" t="s">
        <v>711</v>
      </c>
      <c r="C1054" s="416" t="s">
        <v>3015</v>
      </c>
      <c r="D1054" s="416" t="s">
        <v>3019</v>
      </c>
      <c r="E1054" s="379" t="s">
        <v>740</v>
      </c>
      <c r="F1054" s="379" t="s">
        <v>739</v>
      </c>
      <c r="G1054" s="376" t="s">
        <v>809</v>
      </c>
      <c r="H1054" s="376" t="s">
        <v>736</v>
      </c>
      <c r="I1054" s="417" t="s">
        <v>737</v>
      </c>
      <c r="J1054" s="377" t="s">
        <v>2742</v>
      </c>
      <c r="K1054" s="378" t="s">
        <v>2743</v>
      </c>
      <c r="L1054" s="401" t="s">
        <v>691</v>
      </c>
      <c r="M1054" s="397"/>
      <c r="N1054" s="482">
        <v>0</v>
      </c>
      <c r="O1054" s="482">
        <v>0</v>
      </c>
      <c r="P1054" s="493">
        <v>0</v>
      </c>
      <c r="Q1054" s="482">
        <v>0</v>
      </c>
      <c r="R1054" s="482"/>
      <c r="S1054" s="479"/>
      <c r="T1054" s="199">
        <f t="shared" si="237"/>
        <v>0</v>
      </c>
      <c r="U1054" s="61" t="str">
        <f t="shared" si="238"/>
        <v/>
      </c>
      <c r="V1054" s="199">
        <f t="shared" si="247"/>
        <v>0</v>
      </c>
      <c r="W1054" s="61" t="str">
        <f t="shared" si="239"/>
        <v/>
      </c>
      <c r="X1054" s="199">
        <f t="shared" si="240"/>
        <v>0</v>
      </c>
      <c r="Y1054" s="61" t="str">
        <f t="shared" si="241"/>
        <v/>
      </c>
      <c r="AA1054" s="55"/>
      <c r="AB1054" s="55"/>
      <c r="AC1054" s="55"/>
      <c r="AD1054" s="55"/>
      <c r="AE1054" s="55"/>
      <c r="AF1054" s="55"/>
      <c r="AG1054" s="55"/>
      <c r="AH1054" s="55"/>
      <c r="AI1054" s="55"/>
      <c r="AJ1054" s="55"/>
      <c r="AK1054" s="55"/>
    </row>
    <row r="1055" spans="1:37" ht="21">
      <c r="A1055" s="402" t="s">
        <v>741</v>
      </c>
      <c r="B1055" s="403" t="s">
        <v>742</v>
      </c>
      <c r="C1055" s="404" t="s">
        <v>3010</v>
      </c>
      <c r="D1055" s="404" t="s">
        <v>3011</v>
      </c>
      <c r="E1055" s="370" t="s">
        <v>744</v>
      </c>
      <c r="F1055" s="370" t="s">
        <v>743</v>
      </c>
      <c r="G1055" s="371"/>
      <c r="H1055" s="371"/>
      <c r="I1055" s="405"/>
      <c r="J1055" s="372"/>
      <c r="K1055" s="373"/>
      <c r="L1055" s="406"/>
      <c r="M1055" s="397"/>
      <c r="N1055" s="483">
        <v>0</v>
      </c>
      <c r="O1055" s="483">
        <v>0</v>
      </c>
      <c r="P1055" s="494">
        <v>0</v>
      </c>
      <c r="Q1055" s="483">
        <v>0</v>
      </c>
      <c r="R1055" s="483"/>
      <c r="S1055" s="478"/>
      <c r="T1055" s="199">
        <f t="shared" si="237"/>
        <v>0</v>
      </c>
      <c r="U1055" s="61" t="str">
        <f t="shared" si="238"/>
        <v/>
      </c>
      <c r="V1055" s="199">
        <f t="shared" si="247"/>
        <v>0</v>
      </c>
      <c r="W1055" s="61" t="str">
        <f t="shared" si="239"/>
        <v/>
      </c>
      <c r="X1055" s="199">
        <f t="shared" si="240"/>
        <v>0</v>
      </c>
      <c r="Y1055" s="61" t="str">
        <f t="shared" si="241"/>
        <v/>
      </c>
      <c r="AA1055" s="55"/>
      <c r="AB1055" s="55"/>
      <c r="AC1055" s="55"/>
      <c r="AD1055" s="55"/>
      <c r="AE1055" s="55"/>
      <c r="AF1055" s="55"/>
      <c r="AG1055" s="55"/>
      <c r="AH1055" s="55"/>
      <c r="AI1055" s="55"/>
      <c r="AJ1055" s="55"/>
      <c r="AK1055" s="55"/>
    </row>
    <row r="1056" spans="1:37" ht="21">
      <c r="A1056" s="407" t="s">
        <v>745</v>
      </c>
      <c r="B1056" s="408" t="s">
        <v>742</v>
      </c>
      <c r="C1056" s="409" t="s">
        <v>3012</v>
      </c>
      <c r="D1056" s="409" t="s">
        <v>3011</v>
      </c>
      <c r="E1056" s="375" t="s">
        <v>744</v>
      </c>
      <c r="F1056" s="375" t="s">
        <v>743</v>
      </c>
      <c r="G1056" s="376"/>
      <c r="H1056" s="376"/>
      <c r="I1056" s="417"/>
      <c r="J1056" s="377"/>
      <c r="K1056" s="378"/>
      <c r="L1056" s="397"/>
      <c r="M1056" s="397"/>
      <c r="N1056" s="482">
        <v>0</v>
      </c>
      <c r="O1056" s="482">
        <v>0</v>
      </c>
      <c r="P1056" s="493">
        <v>0</v>
      </c>
      <c r="Q1056" s="482">
        <v>0</v>
      </c>
      <c r="R1056" s="482"/>
      <c r="S1056" s="479"/>
      <c r="T1056" s="199">
        <f t="shared" si="237"/>
        <v>0</v>
      </c>
      <c r="U1056" s="61" t="str">
        <f t="shared" si="238"/>
        <v/>
      </c>
      <c r="V1056" s="199">
        <f t="shared" si="247"/>
        <v>0</v>
      </c>
      <c r="W1056" s="61" t="str">
        <f t="shared" si="239"/>
        <v/>
      </c>
      <c r="X1056" s="199">
        <f t="shared" si="240"/>
        <v>0</v>
      </c>
      <c r="Y1056" s="61" t="str">
        <f t="shared" si="241"/>
        <v/>
      </c>
      <c r="AA1056" s="55"/>
      <c r="AB1056" s="55"/>
      <c r="AC1056" s="55"/>
      <c r="AD1056" s="55"/>
      <c r="AE1056" s="55"/>
      <c r="AF1056" s="55"/>
      <c r="AG1056" s="55"/>
      <c r="AH1056" s="55"/>
      <c r="AI1056" s="55"/>
      <c r="AJ1056" s="55"/>
      <c r="AK1056" s="55"/>
    </row>
    <row r="1057" spans="1:37" ht="21">
      <c r="A1057" s="398" t="s">
        <v>746</v>
      </c>
      <c r="B1057" s="415" t="s">
        <v>742</v>
      </c>
      <c r="C1057" s="416" t="s">
        <v>3012</v>
      </c>
      <c r="D1057" s="416" t="s">
        <v>3009</v>
      </c>
      <c r="E1057" s="379" t="s">
        <v>744</v>
      </c>
      <c r="F1057" s="379" t="s">
        <v>743</v>
      </c>
      <c r="G1057" s="376" t="s">
        <v>828</v>
      </c>
      <c r="H1057" s="376" t="s">
        <v>748</v>
      </c>
      <c r="I1057" s="417" t="s">
        <v>747</v>
      </c>
      <c r="J1057" s="377" t="s">
        <v>748</v>
      </c>
      <c r="K1057" s="378" t="s">
        <v>747</v>
      </c>
      <c r="L1057" s="401" t="s">
        <v>691</v>
      </c>
      <c r="M1057" s="397"/>
      <c r="N1057" s="482">
        <v>0</v>
      </c>
      <c r="O1057" s="482">
        <v>0</v>
      </c>
      <c r="P1057" s="493">
        <v>0</v>
      </c>
      <c r="Q1057" s="482">
        <v>0</v>
      </c>
      <c r="R1057" s="482"/>
      <c r="S1057" s="479"/>
      <c r="T1057" s="199">
        <f t="shared" si="237"/>
        <v>0</v>
      </c>
      <c r="U1057" s="61" t="str">
        <f t="shared" si="238"/>
        <v/>
      </c>
      <c r="V1057" s="199">
        <f t="shared" si="247"/>
        <v>0</v>
      </c>
      <c r="W1057" s="61" t="str">
        <f t="shared" si="239"/>
        <v/>
      </c>
      <c r="X1057" s="199">
        <f t="shared" si="240"/>
        <v>0</v>
      </c>
      <c r="Y1057" s="61" t="str">
        <f t="shared" si="241"/>
        <v/>
      </c>
      <c r="AA1057" s="55"/>
      <c r="AB1057" s="55"/>
      <c r="AC1057" s="55"/>
      <c r="AD1057" s="55"/>
      <c r="AE1057" s="55"/>
      <c r="AF1057" s="55"/>
      <c r="AG1057" s="55"/>
      <c r="AH1057" s="55"/>
      <c r="AI1057" s="55"/>
      <c r="AJ1057" s="55"/>
      <c r="AK1057" s="55"/>
    </row>
    <row r="1058" spans="1:37" s="50" customFormat="1" ht="21">
      <c r="A1058" s="398" t="s">
        <v>749</v>
      </c>
      <c r="B1058" s="415" t="s">
        <v>742</v>
      </c>
      <c r="C1058" s="416" t="s">
        <v>3012</v>
      </c>
      <c r="D1058" s="416" t="s">
        <v>3019</v>
      </c>
      <c r="E1058" s="379" t="s">
        <v>751</v>
      </c>
      <c r="F1058" s="379" t="s">
        <v>750</v>
      </c>
      <c r="G1058" s="376" t="s">
        <v>828</v>
      </c>
      <c r="H1058" s="376" t="s">
        <v>748</v>
      </c>
      <c r="I1058" s="417" t="s">
        <v>747</v>
      </c>
      <c r="J1058" s="377" t="s">
        <v>748</v>
      </c>
      <c r="K1058" s="378" t="s">
        <v>747</v>
      </c>
      <c r="L1058" s="401" t="s">
        <v>691</v>
      </c>
      <c r="M1058" s="397"/>
      <c r="N1058" s="482">
        <v>0</v>
      </c>
      <c r="O1058" s="482">
        <v>0</v>
      </c>
      <c r="P1058" s="493">
        <v>0</v>
      </c>
      <c r="Q1058" s="482">
        <v>0</v>
      </c>
      <c r="R1058" s="482"/>
      <c r="S1058" s="479"/>
      <c r="T1058" s="201">
        <f t="shared" si="237"/>
        <v>0</v>
      </c>
      <c r="U1058" s="62" t="str">
        <f t="shared" si="238"/>
        <v/>
      </c>
      <c r="V1058" s="201">
        <f t="shared" si="247"/>
        <v>0</v>
      </c>
      <c r="W1058" s="62" t="str">
        <f t="shared" si="239"/>
        <v/>
      </c>
      <c r="X1058" s="201">
        <f t="shared" si="240"/>
        <v>0</v>
      </c>
      <c r="Y1058" s="62" t="str">
        <f t="shared" si="241"/>
        <v/>
      </c>
      <c r="Z1058" s="360"/>
      <c r="AA1058" s="55"/>
      <c r="AB1058" s="55"/>
      <c r="AC1058" s="55"/>
      <c r="AD1058" s="55"/>
      <c r="AE1058" s="55"/>
      <c r="AF1058" s="55"/>
      <c r="AG1058" s="55"/>
      <c r="AH1058" s="55"/>
      <c r="AI1058" s="55"/>
      <c r="AJ1058" s="55"/>
      <c r="AK1058" s="55"/>
    </row>
    <row r="1059" spans="1:37" ht="21">
      <c r="A1059" s="398" t="s">
        <v>752</v>
      </c>
      <c r="B1059" s="415" t="s">
        <v>742</v>
      </c>
      <c r="C1059" s="416" t="s">
        <v>3012</v>
      </c>
      <c r="D1059" s="416" t="s">
        <v>2485</v>
      </c>
      <c r="E1059" s="379" t="s">
        <v>754</v>
      </c>
      <c r="F1059" s="379" t="s">
        <v>753</v>
      </c>
      <c r="G1059" s="376" t="s">
        <v>828</v>
      </c>
      <c r="H1059" s="376" t="s">
        <v>748</v>
      </c>
      <c r="I1059" s="417" t="s">
        <v>747</v>
      </c>
      <c r="J1059" s="377" t="s">
        <v>748</v>
      </c>
      <c r="K1059" s="378" t="s">
        <v>747</v>
      </c>
      <c r="L1059" s="401" t="s">
        <v>691</v>
      </c>
      <c r="M1059" s="397"/>
      <c r="N1059" s="482">
        <v>0</v>
      </c>
      <c r="O1059" s="482">
        <v>0</v>
      </c>
      <c r="P1059" s="493">
        <v>0</v>
      </c>
      <c r="Q1059" s="482">
        <v>0</v>
      </c>
      <c r="R1059" s="482"/>
      <c r="S1059" s="479"/>
      <c r="T1059" s="199">
        <f t="shared" si="237"/>
        <v>0</v>
      </c>
      <c r="U1059" s="61" t="str">
        <f t="shared" si="238"/>
        <v/>
      </c>
      <c r="V1059" s="199">
        <f t="shared" si="247"/>
        <v>0</v>
      </c>
      <c r="W1059" s="61" t="str">
        <f t="shared" si="239"/>
        <v/>
      </c>
      <c r="X1059" s="199">
        <f t="shared" si="240"/>
        <v>0</v>
      </c>
      <c r="Y1059" s="61" t="str">
        <f t="shared" si="241"/>
        <v/>
      </c>
      <c r="AA1059" s="55"/>
      <c r="AB1059" s="55"/>
      <c r="AC1059" s="55"/>
      <c r="AD1059" s="55"/>
      <c r="AE1059" s="55"/>
      <c r="AF1059" s="55"/>
      <c r="AG1059" s="55"/>
      <c r="AH1059" s="55"/>
      <c r="AI1059" s="55"/>
      <c r="AJ1059" s="55"/>
      <c r="AK1059" s="55"/>
    </row>
    <row r="1060" spans="1:37" ht="21">
      <c r="A1060" s="398" t="s">
        <v>755</v>
      </c>
      <c r="B1060" s="415" t="s">
        <v>742</v>
      </c>
      <c r="C1060" s="416" t="s">
        <v>3012</v>
      </c>
      <c r="D1060" s="416" t="s">
        <v>1321</v>
      </c>
      <c r="E1060" s="379" t="s">
        <v>757</v>
      </c>
      <c r="F1060" s="379" t="s">
        <v>756</v>
      </c>
      <c r="G1060" s="376" t="s">
        <v>828</v>
      </c>
      <c r="H1060" s="376" t="s">
        <v>748</v>
      </c>
      <c r="I1060" s="417" t="s">
        <v>747</v>
      </c>
      <c r="J1060" s="377" t="s">
        <v>748</v>
      </c>
      <c r="K1060" s="378" t="s">
        <v>747</v>
      </c>
      <c r="L1060" s="401" t="s">
        <v>691</v>
      </c>
      <c r="M1060" s="397"/>
      <c r="N1060" s="482">
        <v>133835.73000000001</v>
      </c>
      <c r="O1060" s="482">
        <v>0</v>
      </c>
      <c r="P1060" s="493">
        <v>0</v>
      </c>
      <c r="Q1060" s="482">
        <v>0</v>
      </c>
      <c r="R1060" s="482"/>
      <c r="S1060" s="479"/>
      <c r="T1060" s="199">
        <f t="shared" si="237"/>
        <v>-133835.73000000001</v>
      </c>
      <c r="U1060" s="61">
        <f t="shared" si="238"/>
        <v>-1</v>
      </c>
      <c r="V1060" s="199">
        <f t="shared" si="247"/>
        <v>0</v>
      </c>
      <c r="W1060" s="61" t="str">
        <f t="shared" si="239"/>
        <v/>
      </c>
      <c r="X1060" s="199">
        <f t="shared" si="240"/>
        <v>0</v>
      </c>
      <c r="Y1060" s="61" t="str">
        <f t="shared" si="241"/>
        <v/>
      </c>
      <c r="AA1060" s="55"/>
      <c r="AB1060" s="55"/>
      <c r="AC1060" s="55"/>
      <c r="AD1060" s="55"/>
      <c r="AE1060" s="55"/>
      <c r="AF1060" s="55"/>
      <c r="AG1060" s="55"/>
      <c r="AH1060" s="55"/>
      <c r="AI1060" s="55"/>
      <c r="AJ1060" s="55"/>
      <c r="AK1060" s="55"/>
    </row>
    <row r="1061" spans="1:37" ht="21">
      <c r="A1061" s="398" t="s">
        <v>758</v>
      </c>
      <c r="B1061" s="415" t="s">
        <v>742</v>
      </c>
      <c r="C1061" s="416" t="s">
        <v>3012</v>
      </c>
      <c r="D1061" s="416" t="s">
        <v>1322</v>
      </c>
      <c r="E1061" s="379" t="s">
        <v>760</v>
      </c>
      <c r="F1061" s="379" t="s">
        <v>759</v>
      </c>
      <c r="G1061" s="376" t="s">
        <v>828</v>
      </c>
      <c r="H1061" s="376" t="s">
        <v>748</v>
      </c>
      <c r="I1061" s="417" t="s">
        <v>747</v>
      </c>
      <c r="J1061" s="377" t="s">
        <v>748</v>
      </c>
      <c r="K1061" s="378" t="s">
        <v>747</v>
      </c>
      <c r="L1061" s="401" t="s">
        <v>691</v>
      </c>
      <c r="M1061" s="397"/>
      <c r="N1061" s="482">
        <v>0</v>
      </c>
      <c r="O1061" s="482">
        <v>0</v>
      </c>
      <c r="P1061" s="493">
        <v>0</v>
      </c>
      <c r="Q1061" s="482">
        <v>0</v>
      </c>
      <c r="R1061" s="482"/>
      <c r="S1061" s="479"/>
      <c r="T1061" s="199">
        <f t="shared" si="237"/>
        <v>0</v>
      </c>
      <c r="U1061" s="61" t="str">
        <f t="shared" si="238"/>
        <v/>
      </c>
      <c r="V1061" s="199">
        <f t="shared" si="247"/>
        <v>0</v>
      </c>
      <c r="W1061" s="61" t="str">
        <f t="shared" si="239"/>
        <v/>
      </c>
      <c r="X1061" s="199">
        <f t="shared" si="240"/>
        <v>0</v>
      </c>
      <c r="Y1061" s="61" t="str">
        <f t="shared" si="241"/>
        <v/>
      </c>
      <c r="AA1061" s="55"/>
      <c r="AB1061" s="55"/>
      <c r="AC1061" s="55"/>
      <c r="AD1061" s="55"/>
      <c r="AE1061" s="55"/>
      <c r="AF1061" s="55"/>
      <c r="AG1061" s="55"/>
      <c r="AH1061" s="55"/>
      <c r="AI1061" s="55"/>
      <c r="AJ1061" s="55"/>
      <c r="AK1061" s="55"/>
    </row>
    <row r="1062" spans="1:37" ht="21">
      <c r="A1062" s="402" t="s">
        <v>761</v>
      </c>
      <c r="B1062" s="403" t="s">
        <v>2484</v>
      </c>
      <c r="C1062" s="404" t="s">
        <v>3010</v>
      </c>
      <c r="D1062" s="404" t="s">
        <v>3011</v>
      </c>
      <c r="E1062" s="370" t="s">
        <v>763</v>
      </c>
      <c r="F1062" s="370" t="s">
        <v>762</v>
      </c>
      <c r="G1062" s="371"/>
      <c r="H1062" s="371"/>
      <c r="I1062" s="405"/>
      <c r="J1062" s="372"/>
      <c r="K1062" s="373"/>
      <c r="L1062" s="406"/>
      <c r="M1062" s="397"/>
      <c r="N1062" s="483">
        <v>0</v>
      </c>
      <c r="O1062" s="483">
        <v>0</v>
      </c>
      <c r="P1062" s="494">
        <v>0</v>
      </c>
      <c r="Q1062" s="483">
        <v>0</v>
      </c>
      <c r="R1062" s="483"/>
      <c r="S1062" s="478"/>
      <c r="T1062" s="199">
        <f t="shared" si="237"/>
        <v>0</v>
      </c>
      <c r="U1062" s="61" t="str">
        <f t="shared" si="238"/>
        <v/>
      </c>
      <c r="V1062" s="199">
        <f t="shared" si="247"/>
        <v>0</v>
      </c>
      <c r="W1062" s="61" t="str">
        <f t="shared" si="239"/>
        <v/>
      </c>
      <c r="X1062" s="199">
        <f t="shared" si="240"/>
        <v>0</v>
      </c>
      <c r="Y1062" s="61" t="str">
        <f t="shared" si="241"/>
        <v/>
      </c>
      <c r="AA1062" s="55"/>
      <c r="AB1062" s="55"/>
      <c r="AC1062" s="55"/>
      <c r="AD1062" s="55"/>
      <c r="AE1062" s="55"/>
      <c r="AF1062" s="55"/>
      <c r="AG1062" s="55"/>
      <c r="AH1062" s="55"/>
      <c r="AI1062" s="55"/>
      <c r="AJ1062" s="55"/>
      <c r="AK1062" s="55"/>
    </row>
    <row r="1063" spans="1:37" ht="21">
      <c r="A1063" s="407" t="s">
        <v>764</v>
      </c>
      <c r="B1063" s="408" t="s">
        <v>2484</v>
      </c>
      <c r="C1063" s="409" t="s">
        <v>3012</v>
      </c>
      <c r="D1063" s="409" t="s">
        <v>3011</v>
      </c>
      <c r="E1063" s="375" t="s">
        <v>763</v>
      </c>
      <c r="F1063" s="375" t="s">
        <v>762</v>
      </c>
      <c r="G1063" s="376"/>
      <c r="H1063" s="376"/>
      <c r="I1063" s="417"/>
      <c r="J1063" s="377"/>
      <c r="K1063" s="378"/>
      <c r="L1063" s="397"/>
      <c r="M1063" s="397"/>
      <c r="N1063" s="482">
        <v>0</v>
      </c>
      <c r="O1063" s="482">
        <v>0</v>
      </c>
      <c r="P1063" s="493">
        <v>0</v>
      </c>
      <c r="Q1063" s="482">
        <v>0</v>
      </c>
      <c r="R1063" s="482"/>
      <c r="S1063" s="479"/>
      <c r="T1063" s="199">
        <f t="shared" si="237"/>
        <v>0</v>
      </c>
      <c r="U1063" s="61" t="str">
        <f t="shared" si="238"/>
        <v/>
      </c>
      <c r="V1063" s="199">
        <f t="shared" si="247"/>
        <v>0</v>
      </c>
      <c r="W1063" s="61" t="str">
        <f t="shared" si="239"/>
        <v/>
      </c>
      <c r="X1063" s="199">
        <f t="shared" si="240"/>
        <v>0</v>
      </c>
      <c r="Y1063" s="61" t="str">
        <f t="shared" si="241"/>
        <v/>
      </c>
      <c r="AA1063" s="55"/>
      <c r="AB1063" s="55"/>
      <c r="AC1063" s="55"/>
      <c r="AD1063" s="55"/>
      <c r="AE1063" s="55"/>
      <c r="AF1063" s="55"/>
      <c r="AG1063" s="55"/>
      <c r="AH1063" s="55"/>
      <c r="AI1063" s="55"/>
      <c r="AJ1063" s="55"/>
      <c r="AK1063" s="55"/>
    </row>
    <row r="1064" spans="1:37">
      <c r="A1064" s="398" t="s">
        <v>0</v>
      </c>
      <c r="B1064" s="415" t="s">
        <v>2484</v>
      </c>
      <c r="C1064" s="416" t="s">
        <v>3012</v>
      </c>
      <c r="D1064" s="416" t="s">
        <v>3009</v>
      </c>
      <c r="E1064" s="379" t="s">
        <v>763</v>
      </c>
      <c r="F1064" s="379" t="s">
        <v>762</v>
      </c>
      <c r="G1064" s="376" t="s">
        <v>837</v>
      </c>
      <c r="H1064" s="376" t="s">
        <v>3529</v>
      </c>
      <c r="I1064" s="417" t="s">
        <v>1</v>
      </c>
      <c r="J1064" s="377" t="s">
        <v>2</v>
      </c>
      <c r="K1064" s="378" t="s">
        <v>1</v>
      </c>
      <c r="L1064" s="401" t="s">
        <v>621</v>
      </c>
      <c r="M1064" s="397"/>
      <c r="N1064" s="482">
        <v>0</v>
      </c>
      <c r="O1064" s="482">
        <v>0</v>
      </c>
      <c r="P1064" s="493">
        <v>0</v>
      </c>
      <c r="Q1064" s="482">
        <v>0</v>
      </c>
      <c r="R1064" s="482"/>
      <c r="S1064" s="479"/>
      <c r="T1064" s="199">
        <f t="shared" si="237"/>
        <v>0</v>
      </c>
      <c r="U1064" s="61" t="str">
        <f t="shared" si="238"/>
        <v/>
      </c>
      <c r="V1064" s="199">
        <f t="shared" si="247"/>
        <v>0</v>
      </c>
      <c r="W1064" s="61" t="str">
        <f t="shared" si="239"/>
        <v/>
      </c>
      <c r="X1064" s="199">
        <f t="shared" si="240"/>
        <v>0</v>
      </c>
      <c r="Y1064" s="61" t="str">
        <f t="shared" si="241"/>
        <v/>
      </c>
      <c r="AA1064" s="55"/>
      <c r="AB1064" s="55"/>
      <c r="AC1064" s="55"/>
      <c r="AD1064" s="55"/>
      <c r="AE1064" s="55"/>
      <c r="AF1064" s="55"/>
      <c r="AG1064" s="55"/>
      <c r="AH1064" s="55"/>
      <c r="AI1064" s="55"/>
      <c r="AJ1064" s="55"/>
      <c r="AK1064" s="55"/>
    </row>
    <row r="1065" spans="1:37" ht="21">
      <c r="A1065" s="402" t="s">
        <v>3</v>
      </c>
      <c r="B1065" s="403" t="s">
        <v>4</v>
      </c>
      <c r="C1065" s="404" t="s">
        <v>3010</v>
      </c>
      <c r="D1065" s="404" t="s">
        <v>3011</v>
      </c>
      <c r="E1065" s="370" t="s">
        <v>6</v>
      </c>
      <c r="F1065" s="370" t="s">
        <v>5</v>
      </c>
      <c r="G1065" s="371"/>
      <c r="H1065" s="371"/>
      <c r="I1065" s="405"/>
      <c r="J1065" s="372"/>
      <c r="K1065" s="373"/>
      <c r="L1065" s="406"/>
      <c r="M1065" s="397"/>
      <c r="N1065" s="483">
        <v>0</v>
      </c>
      <c r="O1065" s="483">
        <v>0</v>
      </c>
      <c r="P1065" s="494">
        <v>0</v>
      </c>
      <c r="Q1065" s="483">
        <v>0</v>
      </c>
      <c r="R1065" s="483"/>
      <c r="S1065" s="478"/>
      <c r="T1065" s="199">
        <f t="shared" si="237"/>
        <v>0</v>
      </c>
      <c r="U1065" s="61" t="str">
        <f t="shared" si="238"/>
        <v/>
      </c>
      <c r="V1065" s="199">
        <f t="shared" si="247"/>
        <v>0</v>
      </c>
      <c r="W1065" s="61" t="str">
        <f t="shared" si="239"/>
        <v/>
      </c>
      <c r="X1065" s="199">
        <f t="shared" si="240"/>
        <v>0</v>
      </c>
      <c r="Y1065" s="61" t="str">
        <f t="shared" si="241"/>
        <v/>
      </c>
      <c r="AA1065" s="55"/>
      <c r="AB1065" s="55"/>
      <c r="AC1065" s="55"/>
      <c r="AD1065" s="55"/>
      <c r="AE1065" s="55"/>
      <c r="AF1065" s="55"/>
      <c r="AG1065" s="55"/>
      <c r="AH1065" s="55"/>
      <c r="AI1065" s="55"/>
      <c r="AJ1065" s="55"/>
      <c r="AK1065" s="55"/>
    </row>
    <row r="1066" spans="1:37" ht="21">
      <c r="A1066" s="407" t="s">
        <v>7</v>
      </c>
      <c r="B1066" s="408" t="s">
        <v>4</v>
      </c>
      <c r="C1066" s="409" t="s">
        <v>3012</v>
      </c>
      <c r="D1066" s="409" t="s">
        <v>3011</v>
      </c>
      <c r="E1066" s="375" t="s">
        <v>9</v>
      </c>
      <c r="F1066" s="375" t="s">
        <v>8</v>
      </c>
      <c r="G1066" s="383"/>
      <c r="H1066" s="383"/>
      <c r="I1066" s="417"/>
      <c r="J1066" s="377"/>
      <c r="K1066" s="378"/>
      <c r="L1066" s="397"/>
      <c r="M1066" s="397"/>
      <c r="N1066" s="485">
        <v>0</v>
      </c>
      <c r="O1066" s="485">
        <v>0</v>
      </c>
      <c r="P1066" s="496">
        <v>0</v>
      </c>
      <c r="Q1066" s="485">
        <v>0</v>
      </c>
      <c r="R1066" s="485"/>
      <c r="S1066" s="480"/>
      <c r="T1066" s="199">
        <f t="shared" si="237"/>
        <v>0</v>
      </c>
      <c r="U1066" s="61" t="str">
        <f t="shared" si="238"/>
        <v/>
      </c>
      <c r="V1066" s="199">
        <f t="shared" si="247"/>
        <v>0</v>
      </c>
      <c r="W1066" s="61" t="str">
        <f t="shared" si="239"/>
        <v/>
      </c>
      <c r="X1066" s="199">
        <f t="shared" si="240"/>
        <v>0</v>
      </c>
      <c r="Y1066" s="61" t="str">
        <f t="shared" si="241"/>
        <v/>
      </c>
      <c r="AA1066" s="55"/>
      <c r="AB1066" s="55"/>
      <c r="AC1066" s="55"/>
      <c r="AD1066" s="55"/>
      <c r="AE1066" s="55"/>
      <c r="AF1066" s="55"/>
      <c r="AG1066" s="55"/>
      <c r="AH1066" s="55"/>
      <c r="AI1066" s="55"/>
      <c r="AJ1066" s="55"/>
      <c r="AK1066" s="55"/>
    </row>
    <row r="1067" spans="1:37" ht="21">
      <c r="A1067" s="398" t="s">
        <v>10</v>
      </c>
      <c r="B1067" s="415" t="s">
        <v>4</v>
      </c>
      <c r="C1067" s="416" t="s">
        <v>3012</v>
      </c>
      <c r="D1067" s="416" t="s">
        <v>3009</v>
      </c>
      <c r="E1067" s="379" t="s">
        <v>9</v>
      </c>
      <c r="F1067" s="379" t="s">
        <v>8</v>
      </c>
      <c r="G1067" s="376" t="s">
        <v>215</v>
      </c>
      <c r="H1067" s="376" t="s">
        <v>3391</v>
      </c>
      <c r="I1067" s="417" t="s">
        <v>3393</v>
      </c>
      <c r="J1067" s="377" t="s">
        <v>3391</v>
      </c>
      <c r="K1067" s="378" t="s">
        <v>3393</v>
      </c>
      <c r="L1067" s="401" t="s">
        <v>11</v>
      </c>
      <c r="M1067" s="397"/>
      <c r="N1067" s="482">
        <v>0</v>
      </c>
      <c r="O1067" s="482">
        <v>0</v>
      </c>
      <c r="P1067" s="493">
        <v>0</v>
      </c>
      <c r="Q1067" s="482">
        <v>0</v>
      </c>
      <c r="R1067" s="482"/>
      <c r="S1067" s="479"/>
      <c r="T1067" s="199">
        <f t="shared" si="237"/>
        <v>0</v>
      </c>
      <c r="U1067" s="61" t="str">
        <f t="shared" si="238"/>
        <v/>
      </c>
      <c r="V1067" s="199">
        <f t="shared" si="247"/>
        <v>0</v>
      </c>
      <c r="W1067" s="61" t="str">
        <f t="shared" si="239"/>
        <v/>
      </c>
      <c r="X1067" s="199">
        <f t="shared" si="240"/>
        <v>0</v>
      </c>
      <c r="Y1067" s="61" t="str">
        <f t="shared" si="241"/>
        <v/>
      </c>
      <c r="AA1067" s="55"/>
      <c r="AB1067" s="55"/>
      <c r="AC1067" s="55"/>
      <c r="AD1067" s="55"/>
      <c r="AE1067" s="55"/>
      <c r="AF1067" s="55"/>
      <c r="AG1067" s="55"/>
      <c r="AH1067" s="55"/>
      <c r="AI1067" s="55"/>
      <c r="AJ1067" s="55"/>
      <c r="AK1067" s="55"/>
    </row>
    <row r="1068" spans="1:37" ht="21">
      <c r="A1068" s="407" t="s">
        <v>12</v>
      </c>
      <c r="B1068" s="408" t="s">
        <v>4</v>
      </c>
      <c r="C1068" s="409" t="s">
        <v>3013</v>
      </c>
      <c r="D1068" s="409" t="s">
        <v>3011</v>
      </c>
      <c r="E1068" s="375" t="s">
        <v>14</v>
      </c>
      <c r="F1068" s="375" t="s">
        <v>13</v>
      </c>
      <c r="G1068" s="376"/>
      <c r="H1068" s="376"/>
      <c r="I1068" s="417"/>
      <c r="J1068" s="377"/>
      <c r="K1068" s="378"/>
      <c r="L1068" s="397"/>
      <c r="M1068" s="397"/>
      <c r="N1068" s="482">
        <v>0</v>
      </c>
      <c r="O1068" s="482">
        <v>0</v>
      </c>
      <c r="P1068" s="493">
        <v>0</v>
      </c>
      <c r="Q1068" s="482">
        <v>0</v>
      </c>
      <c r="R1068" s="482"/>
      <c r="S1068" s="479"/>
      <c r="T1068" s="199">
        <f t="shared" si="237"/>
        <v>0</v>
      </c>
      <c r="U1068" s="61" t="str">
        <f t="shared" si="238"/>
        <v/>
      </c>
      <c r="V1068" s="199">
        <f t="shared" si="247"/>
        <v>0</v>
      </c>
      <c r="W1068" s="61" t="str">
        <f t="shared" si="239"/>
        <v/>
      </c>
      <c r="X1068" s="199">
        <f t="shared" si="240"/>
        <v>0</v>
      </c>
      <c r="Y1068" s="61" t="str">
        <f t="shared" si="241"/>
        <v/>
      </c>
      <c r="AA1068" s="55"/>
      <c r="AB1068" s="55"/>
      <c r="AC1068" s="55"/>
      <c r="AD1068" s="55"/>
      <c r="AE1068" s="55"/>
      <c r="AF1068" s="55"/>
      <c r="AG1068" s="55"/>
      <c r="AH1068" s="55"/>
      <c r="AI1068" s="55"/>
      <c r="AJ1068" s="55"/>
      <c r="AK1068" s="55"/>
    </row>
    <row r="1069" spans="1:37" ht="21">
      <c r="A1069" s="398" t="s">
        <v>15</v>
      </c>
      <c r="B1069" s="415" t="s">
        <v>4</v>
      </c>
      <c r="C1069" s="416" t="s">
        <v>3013</v>
      </c>
      <c r="D1069" s="416" t="s">
        <v>3009</v>
      </c>
      <c r="E1069" s="379" t="s">
        <v>14</v>
      </c>
      <c r="F1069" s="379" t="s">
        <v>13</v>
      </c>
      <c r="G1069" s="376" t="s">
        <v>215</v>
      </c>
      <c r="H1069" s="376" t="s">
        <v>3391</v>
      </c>
      <c r="I1069" s="417" t="s">
        <v>3393</v>
      </c>
      <c r="J1069" s="377" t="s">
        <v>3391</v>
      </c>
      <c r="K1069" s="378" t="s">
        <v>3393</v>
      </c>
      <c r="L1069" s="401" t="s">
        <v>11</v>
      </c>
      <c r="M1069" s="397"/>
      <c r="N1069" s="482">
        <v>0</v>
      </c>
      <c r="O1069" s="482">
        <v>0</v>
      </c>
      <c r="P1069" s="493">
        <v>0</v>
      </c>
      <c r="Q1069" s="482">
        <v>0</v>
      </c>
      <c r="R1069" s="482"/>
      <c r="S1069" s="479"/>
      <c r="T1069" s="199">
        <f t="shared" si="237"/>
        <v>0</v>
      </c>
      <c r="U1069" s="61" t="str">
        <f t="shared" si="238"/>
        <v/>
      </c>
      <c r="V1069" s="199">
        <f t="shared" si="247"/>
        <v>0</v>
      </c>
      <c r="W1069" s="61" t="str">
        <f t="shared" si="239"/>
        <v/>
      </c>
      <c r="X1069" s="199">
        <f t="shared" si="240"/>
        <v>0</v>
      </c>
      <c r="Y1069" s="61" t="str">
        <f t="shared" si="241"/>
        <v/>
      </c>
      <c r="AA1069" s="55"/>
      <c r="AB1069" s="55"/>
      <c r="AC1069" s="55"/>
      <c r="AD1069" s="55"/>
      <c r="AE1069" s="55"/>
      <c r="AF1069" s="55"/>
      <c r="AG1069" s="55"/>
      <c r="AH1069" s="55"/>
      <c r="AI1069" s="55"/>
      <c r="AJ1069" s="55"/>
      <c r="AK1069" s="55"/>
    </row>
    <row r="1070" spans="1:37" ht="21">
      <c r="A1070" s="407" t="s">
        <v>16</v>
      </c>
      <c r="B1070" s="408" t="s">
        <v>4</v>
      </c>
      <c r="C1070" s="409" t="s">
        <v>3015</v>
      </c>
      <c r="D1070" s="409" t="s">
        <v>3011</v>
      </c>
      <c r="E1070" s="375" t="s">
        <v>18</v>
      </c>
      <c r="F1070" s="375" t="s">
        <v>17</v>
      </c>
      <c r="G1070" s="376"/>
      <c r="H1070" s="376"/>
      <c r="I1070" s="417"/>
      <c r="J1070" s="377"/>
      <c r="K1070" s="378"/>
      <c r="L1070" s="397"/>
      <c r="M1070" s="397"/>
      <c r="N1070" s="482">
        <v>0</v>
      </c>
      <c r="O1070" s="482">
        <v>0</v>
      </c>
      <c r="P1070" s="493">
        <v>0</v>
      </c>
      <c r="Q1070" s="482">
        <v>0</v>
      </c>
      <c r="R1070" s="482"/>
      <c r="S1070" s="479"/>
      <c r="T1070" s="199">
        <f t="shared" si="237"/>
        <v>0</v>
      </c>
      <c r="U1070" s="61" t="str">
        <f t="shared" si="238"/>
        <v/>
      </c>
      <c r="V1070" s="199">
        <f t="shared" si="247"/>
        <v>0</v>
      </c>
      <c r="W1070" s="61" t="str">
        <f t="shared" si="239"/>
        <v/>
      </c>
      <c r="X1070" s="199">
        <f t="shared" si="240"/>
        <v>0</v>
      </c>
      <c r="Y1070" s="61" t="str">
        <f t="shared" si="241"/>
        <v/>
      </c>
      <c r="AA1070" s="55"/>
      <c r="AB1070" s="55"/>
      <c r="AC1070" s="55"/>
      <c r="AD1070" s="55"/>
      <c r="AE1070" s="55"/>
      <c r="AF1070" s="55"/>
      <c r="AG1070" s="55"/>
      <c r="AH1070" s="55"/>
      <c r="AI1070" s="55"/>
      <c r="AJ1070" s="55"/>
      <c r="AK1070" s="55"/>
    </row>
    <row r="1071" spans="1:37" ht="21">
      <c r="A1071" s="398" t="s">
        <v>19</v>
      </c>
      <c r="B1071" s="415" t="s">
        <v>4</v>
      </c>
      <c r="C1071" s="416" t="s">
        <v>3015</v>
      </c>
      <c r="D1071" s="416" t="s">
        <v>3009</v>
      </c>
      <c r="E1071" s="379" t="s">
        <v>20</v>
      </c>
      <c r="F1071" s="379" t="s">
        <v>17</v>
      </c>
      <c r="G1071" s="376" t="s">
        <v>205</v>
      </c>
      <c r="H1071" s="376" t="s">
        <v>3530</v>
      </c>
      <c r="I1071" s="417" t="s">
        <v>3531</v>
      </c>
      <c r="J1071" s="377" t="s">
        <v>3388</v>
      </c>
      <c r="K1071" s="378" t="s">
        <v>3390</v>
      </c>
      <c r="L1071" s="401" t="s">
        <v>11</v>
      </c>
      <c r="M1071" s="397"/>
      <c r="N1071" s="482">
        <v>24226047.809999999</v>
      </c>
      <c r="O1071" s="482">
        <v>23566000</v>
      </c>
      <c r="P1071" s="493">
        <v>24226000</v>
      </c>
      <c r="Q1071" s="482">
        <v>24226000</v>
      </c>
      <c r="R1071" s="482"/>
      <c r="S1071" s="479"/>
      <c r="T1071" s="199">
        <f t="shared" si="237"/>
        <v>-47.809999998658895</v>
      </c>
      <c r="U1071" s="61">
        <f t="shared" si="238"/>
        <v>-1.9734956511942465E-6</v>
      </c>
      <c r="V1071" s="199">
        <f t="shared" si="247"/>
        <v>660000</v>
      </c>
      <c r="W1071" s="61">
        <f t="shared" si="239"/>
        <v>2.800644997029619E-2</v>
      </c>
      <c r="X1071" s="199">
        <f t="shared" si="240"/>
        <v>0</v>
      </c>
      <c r="Y1071" s="61">
        <f t="shared" si="241"/>
        <v>0</v>
      </c>
      <c r="AA1071" s="55"/>
      <c r="AB1071" s="55"/>
      <c r="AC1071" s="55"/>
      <c r="AD1071" s="55"/>
      <c r="AE1071" s="55"/>
      <c r="AF1071" s="55"/>
      <c r="AG1071" s="55"/>
      <c r="AH1071" s="55"/>
      <c r="AI1071" s="55"/>
      <c r="AJ1071" s="55"/>
      <c r="AK1071" s="55"/>
    </row>
    <row r="1072" spans="1:37" ht="42">
      <c r="A1072" s="398" t="s">
        <v>3532</v>
      </c>
      <c r="B1072" s="415" t="s">
        <v>4</v>
      </c>
      <c r="C1072" s="416" t="s">
        <v>3015</v>
      </c>
      <c r="D1072" s="416" t="s">
        <v>3019</v>
      </c>
      <c r="E1072" s="379" t="s">
        <v>3533</v>
      </c>
      <c r="F1072" s="379" t="s">
        <v>3534</v>
      </c>
      <c r="G1072" s="459" t="s">
        <v>209</v>
      </c>
      <c r="H1072" s="459" t="s">
        <v>3535</v>
      </c>
      <c r="I1072" s="417" t="s">
        <v>3536</v>
      </c>
      <c r="J1072" s="377" t="s">
        <v>3388</v>
      </c>
      <c r="K1072" s="378" t="s">
        <v>3390</v>
      </c>
      <c r="L1072" s="401" t="s">
        <v>11</v>
      </c>
      <c r="M1072" s="397"/>
      <c r="N1072" s="482">
        <v>45661.93</v>
      </c>
      <c r="O1072" s="482">
        <v>55000</v>
      </c>
      <c r="P1072" s="493">
        <v>46000</v>
      </c>
      <c r="Q1072" s="482">
        <v>46000</v>
      </c>
      <c r="R1072" s="482"/>
      <c r="S1072" s="479"/>
      <c r="T1072" s="199">
        <f t="shared" si="237"/>
        <v>338.06999999999971</v>
      </c>
      <c r="U1072" s="61">
        <f t="shared" si="238"/>
        <v>7.4037606382384557E-3</v>
      </c>
      <c r="V1072" s="199">
        <f t="shared" si="247"/>
        <v>-9000</v>
      </c>
      <c r="W1072" s="61">
        <f t="shared" si="239"/>
        <v>-0.16363636363636364</v>
      </c>
      <c r="X1072" s="199">
        <f t="shared" si="240"/>
        <v>0</v>
      </c>
      <c r="Y1072" s="61">
        <f t="shared" si="241"/>
        <v>0</v>
      </c>
      <c r="AA1072" s="55"/>
      <c r="AB1072" s="55"/>
      <c r="AC1072" s="55"/>
      <c r="AD1072" s="55"/>
      <c r="AE1072" s="55"/>
      <c r="AF1072" s="55"/>
      <c r="AG1072" s="55"/>
      <c r="AH1072" s="55"/>
      <c r="AI1072" s="55"/>
      <c r="AJ1072" s="55"/>
      <c r="AK1072" s="55"/>
    </row>
    <row r="1073" spans="1:37" ht="42">
      <c r="A1073" s="398" t="s">
        <v>3537</v>
      </c>
      <c r="B1073" s="415" t="s">
        <v>4</v>
      </c>
      <c r="C1073" s="416" t="s">
        <v>3015</v>
      </c>
      <c r="D1073" s="416" t="s">
        <v>2485</v>
      </c>
      <c r="E1073" s="379" t="s">
        <v>3538</v>
      </c>
      <c r="F1073" s="379" t="s">
        <v>3539</v>
      </c>
      <c r="G1073" s="459" t="s">
        <v>211</v>
      </c>
      <c r="H1073" s="459" t="s">
        <v>3540</v>
      </c>
      <c r="I1073" s="417" t="s">
        <v>3541</v>
      </c>
      <c r="J1073" s="377" t="s">
        <v>3388</v>
      </c>
      <c r="K1073" s="378" t="s">
        <v>3390</v>
      </c>
      <c r="L1073" s="401" t="s">
        <v>11</v>
      </c>
      <c r="M1073" s="397"/>
      <c r="N1073" s="482">
        <v>7911.82</v>
      </c>
      <c r="O1073" s="482">
        <v>12000</v>
      </c>
      <c r="P1073" s="493">
        <v>8000</v>
      </c>
      <c r="Q1073" s="482">
        <v>8000</v>
      </c>
      <c r="R1073" s="482"/>
      <c r="S1073" s="479"/>
      <c r="T1073" s="199">
        <f t="shared" si="237"/>
        <v>88.180000000000291</v>
      </c>
      <c r="U1073" s="61">
        <f t="shared" si="238"/>
        <v>1.1145349616143984E-2</v>
      </c>
      <c r="V1073" s="199">
        <f t="shared" si="247"/>
        <v>-4000</v>
      </c>
      <c r="W1073" s="61">
        <f t="shared" si="239"/>
        <v>-0.33333333333333331</v>
      </c>
      <c r="X1073" s="199">
        <f t="shared" si="240"/>
        <v>0</v>
      </c>
      <c r="Y1073" s="61">
        <f t="shared" si="241"/>
        <v>0</v>
      </c>
      <c r="AA1073" s="55"/>
      <c r="AB1073" s="55"/>
      <c r="AC1073" s="55"/>
      <c r="AD1073" s="55"/>
      <c r="AE1073" s="55"/>
      <c r="AF1073" s="55"/>
      <c r="AG1073" s="55"/>
      <c r="AH1073" s="55"/>
      <c r="AI1073" s="55"/>
      <c r="AJ1073" s="55"/>
      <c r="AK1073" s="55"/>
    </row>
    <row r="1074" spans="1:37" ht="31.5">
      <c r="A1074" s="398" t="s">
        <v>3542</v>
      </c>
      <c r="B1074" s="415" t="s">
        <v>4</v>
      </c>
      <c r="C1074" s="416" t="s">
        <v>3015</v>
      </c>
      <c r="D1074" s="416" t="s">
        <v>1321</v>
      </c>
      <c r="E1074" s="379" t="s">
        <v>3543</v>
      </c>
      <c r="F1074" s="379" t="s">
        <v>3544</v>
      </c>
      <c r="G1074" s="459" t="s">
        <v>399</v>
      </c>
      <c r="H1074" s="459" t="s">
        <v>3545</v>
      </c>
      <c r="I1074" s="417" t="s">
        <v>2968</v>
      </c>
      <c r="J1074" s="377" t="s">
        <v>3388</v>
      </c>
      <c r="K1074" s="378" t="s">
        <v>3390</v>
      </c>
      <c r="L1074" s="401" t="s">
        <v>11</v>
      </c>
      <c r="M1074" s="397"/>
      <c r="N1074" s="482">
        <v>262793.87</v>
      </c>
      <c r="O1074" s="482">
        <v>0</v>
      </c>
      <c r="P1074" s="493">
        <v>263000</v>
      </c>
      <c r="Q1074" s="482">
        <v>263000</v>
      </c>
      <c r="R1074" s="482"/>
      <c r="S1074" s="479"/>
      <c r="T1074" s="199">
        <f t="shared" si="237"/>
        <v>206.13000000000466</v>
      </c>
      <c r="U1074" s="61">
        <f t="shared" si="238"/>
        <v>7.8437902680151812E-4</v>
      </c>
      <c r="V1074" s="199">
        <f t="shared" si="247"/>
        <v>263000</v>
      </c>
      <c r="W1074" s="61" t="str">
        <f t="shared" si="239"/>
        <v/>
      </c>
      <c r="X1074" s="199">
        <f t="shared" si="240"/>
        <v>0</v>
      </c>
      <c r="Y1074" s="61">
        <f t="shared" si="241"/>
        <v>0</v>
      </c>
      <c r="AA1074" s="55"/>
      <c r="AB1074" s="55"/>
      <c r="AC1074" s="55"/>
      <c r="AD1074" s="55"/>
      <c r="AE1074" s="55"/>
      <c r="AF1074" s="55"/>
      <c r="AG1074" s="55"/>
      <c r="AH1074" s="55"/>
      <c r="AI1074" s="55"/>
      <c r="AJ1074" s="55"/>
      <c r="AK1074" s="55"/>
    </row>
    <row r="1075" spans="1:37" ht="21">
      <c r="A1075" s="398" t="s">
        <v>4162</v>
      </c>
      <c r="B1075" s="415" t="s">
        <v>4</v>
      </c>
      <c r="C1075" s="416" t="s">
        <v>3015</v>
      </c>
      <c r="D1075" s="416" t="s">
        <v>1322</v>
      </c>
      <c r="E1075" s="379" t="s">
        <v>4163</v>
      </c>
      <c r="F1075" s="379" t="s">
        <v>4164</v>
      </c>
      <c r="G1075" s="459" t="s">
        <v>399</v>
      </c>
      <c r="H1075" s="459" t="s">
        <v>3545</v>
      </c>
      <c r="I1075" s="417" t="s">
        <v>2968</v>
      </c>
      <c r="J1075" s="377" t="s">
        <v>3388</v>
      </c>
      <c r="K1075" s="378" t="s">
        <v>3390</v>
      </c>
      <c r="L1075" s="462" t="s">
        <v>11</v>
      </c>
      <c r="M1075" s="397"/>
      <c r="N1075" s="482">
        <v>0</v>
      </c>
      <c r="O1075" s="482">
        <v>0</v>
      </c>
      <c r="P1075" s="493">
        <v>0</v>
      </c>
      <c r="Q1075" s="482">
        <v>0</v>
      </c>
      <c r="R1075" s="482"/>
      <c r="S1075" s="479"/>
      <c r="T1075" s="199">
        <f t="shared" si="237"/>
        <v>0</v>
      </c>
      <c r="U1075" s="61" t="str">
        <f t="shared" si="238"/>
        <v/>
      </c>
      <c r="V1075" s="199">
        <f t="shared" si="247"/>
        <v>0</v>
      </c>
      <c r="W1075" s="61" t="str">
        <f t="shared" si="239"/>
        <v/>
      </c>
      <c r="X1075" s="199">
        <f t="shared" si="240"/>
        <v>0</v>
      </c>
      <c r="Y1075" s="61" t="str">
        <f t="shared" si="241"/>
        <v/>
      </c>
      <c r="AA1075" s="55"/>
      <c r="AB1075" s="55"/>
      <c r="AC1075" s="55"/>
      <c r="AD1075" s="55"/>
      <c r="AE1075" s="55"/>
      <c r="AF1075" s="55"/>
      <c r="AG1075" s="55"/>
      <c r="AH1075" s="55"/>
      <c r="AI1075" s="55"/>
      <c r="AJ1075" s="55"/>
      <c r="AK1075" s="55"/>
    </row>
    <row r="1076" spans="1:37" ht="31.5">
      <c r="A1076" s="398" t="s">
        <v>4165</v>
      </c>
      <c r="B1076" s="415" t="s">
        <v>4</v>
      </c>
      <c r="C1076" s="416" t="s">
        <v>3015</v>
      </c>
      <c r="D1076" s="416" t="s">
        <v>2156</v>
      </c>
      <c r="E1076" s="379" t="s">
        <v>4166</v>
      </c>
      <c r="F1076" s="379" t="s">
        <v>4167</v>
      </c>
      <c r="G1076" s="459" t="s">
        <v>399</v>
      </c>
      <c r="H1076" s="459" t="s">
        <v>3545</v>
      </c>
      <c r="I1076" s="417" t="s">
        <v>2968</v>
      </c>
      <c r="J1076" s="377" t="s">
        <v>3388</v>
      </c>
      <c r="K1076" s="378" t="s">
        <v>3390</v>
      </c>
      <c r="L1076" s="462" t="s">
        <v>11</v>
      </c>
      <c r="M1076" s="397"/>
      <c r="N1076" s="482">
        <v>0</v>
      </c>
      <c r="O1076" s="482">
        <v>0</v>
      </c>
      <c r="P1076" s="493">
        <v>0</v>
      </c>
      <c r="Q1076" s="482">
        <v>0</v>
      </c>
      <c r="R1076" s="482"/>
      <c r="S1076" s="479"/>
      <c r="T1076" s="199">
        <f t="shared" ref="T1076:T1087" si="253">IF(N1076="","",Q1076-N1076)</f>
        <v>0</v>
      </c>
      <c r="U1076" s="61" t="str">
        <f t="shared" ref="U1076:U1087" si="254">IF(N1076=0,"",T1076/N1076)</f>
        <v/>
      </c>
      <c r="V1076" s="199">
        <f t="shared" ref="V1076:V1087" si="255">IF(O1076="","",Q1076-O1076)</f>
        <v>0</v>
      </c>
      <c r="W1076" s="61" t="str">
        <f t="shared" ref="W1076:W1087" si="256">IF(O1076=0,"",V1076/O1076)</f>
        <v/>
      </c>
      <c r="X1076" s="199">
        <f t="shared" ref="X1076:X1087" si="257">IF(P1076="","",Q1076-P1076)</f>
        <v>0</v>
      </c>
      <c r="Y1076" s="61" t="str">
        <f t="shared" ref="Y1076:Y1087" si="258">IF(P1076=0,"",X1076/P1076)</f>
        <v/>
      </c>
      <c r="AA1076" s="55"/>
      <c r="AB1076" s="55"/>
      <c r="AC1076" s="55"/>
      <c r="AD1076" s="55"/>
      <c r="AE1076" s="55"/>
      <c r="AF1076" s="55"/>
      <c r="AG1076" s="55"/>
      <c r="AH1076" s="55"/>
      <c r="AI1076" s="55"/>
      <c r="AJ1076" s="55"/>
      <c r="AK1076" s="55"/>
    </row>
    <row r="1077" spans="1:37" ht="31.5">
      <c r="A1077" s="398" t="s">
        <v>4168</v>
      </c>
      <c r="B1077" s="415" t="s">
        <v>4</v>
      </c>
      <c r="C1077" s="416" t="s">
        <v>3015</v>
      </c>
      <c r="D1077" s="416" t="s">
        <v>1589</v>
      </c>
      <c r="E1077" s="379" t="s">
        <v>5368</v>
      </c>
      <c r="F1077" s="379" t="s">
        <v>5369</v>
      </c>
      <c r="G1077" s="459" t="s">
        <v>213</v>
      </c>
      <c r="H1077" s="459" t="s">
        <v>2971</v>
      </c>
      <c r="I1077" s="417" t="s">
        <v>2972</v>
      </c>
      <c r="J1077" s="377" t="s">
        <v>3388</v>
      </c>
      <c r="K1077" s="378" t="s">
        <v>3390</v>
      </c>
      <c r="L1077" s="462" t="s">
        <v>11</v>
      </c>
      <c r="M1077" s="397"/>
      <c r="N1077" s="482">
        <v>0</v>
      </c>
      <c r="O1077" s="482">
        <v>0</v>
      </c>
      <c r="P1077" s="493">
        <v>0</v>
      </c>
      <c r="Q1077" s="482">
        <v>0</v>
      </c>
      <c r="R1077" s="482"/>
      <c r="S1077" s="479"/>
      <c r="T1077" s="199">
        <f t="shared" si="253"/>
        <v>0</v>
      </c>
      <c r="U1077" s="61" t="str">
        <f t="shared" si="254"/>
        <v/>
      </c>
      <c r="V1077" s="199">
        <f t="shared" si="255"/>
        <v>0</v>
      </c>
      <c r="W1077" s="61" t="str">
        <f t="shared" si="256"/>
        <v/>
      </c>
      <c r="X1077" s="199">
        <f t="shared" si="257"/>
        <v>0</v>
      </c>
      <c r="Y1077" s="61" t="str">
        <f t="shared" si="258"/>
        <v/>
      </c>
      <c r="AA1077" s="55"/>
      <c r="AB1077" s="55"/>
      <c r="AC1077" s="55"/>
      <c r="AD1077" s="55"/>
      <c r="AE1077" s="55"/>
      <c r="AF1077" s="55"/>
      <c r="AG1077" s="55"/>
      <c r="AH1077" s="55"/>
      <c r="AI1077" s="55"/>
      <c r="AJ1077" s="55"/>
      <c r="AK1077" s="55"/>
    </row>
    <row r="1078" spans="1:37" ht="42">
      <c r="A1078" s="407" t="s">
        <v>4418</v>
      </c>
      <c r="B1078" s="408" t="s">
        <v>4</v>
      </c>
      <c r="C1078" s="409" t="s">
        <v>2607</v>
      </c>
      <c r="D1078" s="409" t="s">
        <v>3011</v>
      </c>
      <c r="E1078" s="375" t="s">
        <v>4415</v>
      </c>
      <c r="F1078" s="375" t="s">
        <v>5817</v>
      </c>
      <c r="G1078" s="463"/>
      <c r="H1078" s="463"/>
      <c r="I1078" s="438"/>
      <c r="J1078" s="449"/>
      <c r="K1078" s="450"/>
      <c r="L1078" s="464"/>
      <c r="M1078" s="451"/>
      <c r="N1078" s="482">
        <v>0</v>
      </c>
      <c r="O1078" s="482">
        <v>0</v>
      </c>
      <c r="P1078" s="493">
        <v>0</v>
      </c>
      <c r="Q1078" s="482">
        <v>0</v>
      </c>
      <c r="R1078" s="482"/>
      <c r="S1078" s="479"/>
      <c r="T1078" s="199">
        <f t="shared" si="253"/>
        <v>0</v>
      </c>
      <c r="U1078" s="61" t="str">
        <f t="shared" si="254"/>
        <v/>
      </c>
      <c r="V1078" s="199">
        <f t="shared" si="255"/>
        <v>0</v>
      </c>
      <c r="W1078" s="61" t="str">
        <f t="shared" si="256"/>
        <v/>
      </c>
      <c r="X1078" s="199">
        <f t="shared" si="257"/>
        <v>0</v>
      </c>
      <c r="Y1078" s="61" t="str">
        <f t="shared" si="258"/>
        <v/>
      </c>
      <c r="AA1078" s="55"/>
      <c r="AB1078" s="55"/>
      <c r="AC1078" s="55"/>
      <c r="AD1078" s="55"/>
      <c r="AE1078" s="55"/>
      <c r="AF1078" s="55"/>
      <c r="AG1078" s="55"/>
      <c r="AH1078" s="55"/>
      <c r="AI1078" s="55"/>
      <c r="AJ1078" s="55"/>
      <c r="AK1078" s="55"/>
    </row>
    <row r="1079" spans="1:37" ht="21">
      <c r="A1079" s="398" t="s">
        <v>4419</v>
      </c>
      <c r="B1079" s="415" t="s">
        <v>4</v>
      </c>
      <c r="C1079" s="416" t="s">
        <v>2607</v>
      </c>
      <c r="D1079" s="416" t="s">
        <v>3009</v>
      </c>
      <c r="E1079" s="379" t="s">
        <v>4416</v>
      </c>
      <c r="F1079" s="379" t="s">
        <v>5818</v>
      </c>
      <c r="G1079" s="459" t="s">
        <v>205</v>
      </c>
      <c r="H1079" s="459" t="s">
        <v>3530</v>
      </c>
      <c r="I1079" s="417" t="s">
        <v>3531</v>
      </c>
      <c r="J1079" s="377" t="s">
        <v>3388</v>
      </c>
      <c r="K1079" s="378" t="s">
        <v>3390</v>
      </c>
      <c r="L1079" s="462" t="s">
        <v>11</v>
      </c>
      <c r="M1079" s="397"/>
      <c r="N1079" s="482">
        <v>250533.34</v>
      </c>
      <c r="O1079" s="482">
        <v>251000</v>
      </c>
      <c r="P1079" s="493">
        <v>251000</v>
      </c>
      <c r="Q1079" s="482">
        <v>251000</v>
      </c>
      <c r="R1079" s="482"/>
      <c r="S1079" s="479"/>
      <c r="T1079" s="199">
        <f t="shared" si="253"/>
        <v>466.66000000000349</v>
      </c>
      <c r="U1079" s="61">
        <f t="shared" si="254"/>
        <v>1.8626662623026679E-3</v>
      </c>
      <c r="V1079" s="199">
        <f t="shared" si="255"/>
        <v>0</v>
      </c>
      <c r="W1079" s="61">
        <f t="shared" si="256"/>
        <v>0</v>
      </c>
      <c r="X1079" s="199">
        <f t="shared" si="257"/>
        <v>0</v>
      </c>
      <c r="Y1079" s="61">
        <f t="shared" si="258"/>
        <v>0</v>
      </c>
      <c r="AA1079" s="55"/>
      <c r="AB1079" s="55"/>
      <c r="AC1079" s="55"/>
      <c r="AD1079" s="55"/>
      <c r="AE1079" s="55"/>
      <c r="AF1079" s="55"/>
      <c r="AG1079" s="55"/>
      <c r="AH1079" s="55"/>
      <c r="AI1079" s="55"/>
      <c r="AJ1079" s="55"/>
      <c r="AK1079" s="55"/>
    </row>
    <row r="1080" spans="1:37" ht="31.5">
      <c r="A1080" s="398" t="s">
        <v>4420</v>
      </c>
      <c r="B1080" s="415" t="s">
        <v>4</v>
      </c>
      <c r="C1080" s="416" t="s">
        <v>2607</v>
      </c>
      <c r="D1080" s="416" t="s">
        <v>3019</v>
      </c>
      <c r="E1080" s="379" t="s">
        <v>4417</v>
      </c>
      <c r="F1080" s="379" t="s">
        <v>5819</v>
      </c>
      <c r="G1080" s="459" t="s">
        <v>213</v>
      </c>
      <c r="H1080" s="459" t="s">
        <v>2971</v>
      </c>
      <c r="I1080" s="417" t="s">
        <v>2972</v>
      </c>
      <c r="J1080" s="377" t="s">
        <v>3388</v>
      </c>
      <c r="K1080" s="378" t="s">
        <v>3390</v>
      </c>
      <c r="L1080" s="462" t="s">
        <v>11</v>
      </c>
      <c r="M1080" s="397"/>
      <c r="N1080" s="482">
        <v>997.94</v>
      </c>
      <c r="O1080" s="482">
        <v>1000</v>
      </c>
      <c r="P1080" s="493">
        <v>1000</v>
      </c>
      <c r="Q1080" s="482">
        <v>1000</v>
      </c>
      <c r="R1080" s="482"/>
      <c r="S1080" s="479"/>
      <c r="T1080" s="199">
        <f t="shared" si="253"/>
        <v>2.0599999999999454</v>
      </c>
      <c r="U1080" s="61">
        <f t="shared" si="254"/>
        <v>2.0642523598612596E-3</v>
      </c>
      <c r="V1080" s="199">
        <f t="shared" si="255"/>
        <v>0</v>
      </c>
      <c r="W1080" s="61">
        <f t="shared" si="256"/>
        <v>0</v>
      </c>
      <c r="X1080" s="199">
        <f t="shared" si="257"/>
        <v>0</v>
      </c>
      <c r="Y1080" s="61">
        <f t="shared" si="258"/>
        <v>0</v>
      </c>
      <c r="AA1080" s="55"/>
      <c r="AB1080" s="55"/>
      <c r="AC1080" s="55"/>
      <c r="AD1080" s="55"/>
      <c r="AE1080" s="55"/>
      <c r="AF1080" s="55"/>
      <c r="AG1080" s="55"/>
      <c r="AH1080" s="55"/>
      <c r="AI1080" s="55"/>
      <c r="AJ1080" s="55"/>
      <c r="AK1080" s="55"/>
    </row>
    <row r="1081" spans="1:37" ht="31.5">
      <c r="A1081" s="398" t="s">
        <v>4237</v>
      </c>
      <c r="B1081" s="408" t="s">
        <v>4</v>
      </c>
      <c r="C1081" s="409" t="s">
        <v>2409</v>
      </c>
      <c r="D1081" s="409" t="s">
        <v>3011</v>
      </c>
      <c r="E1081" s="375" t="s">
        <v>4238</v>
      </c>
      <c r="F1081" s="375" t="s">
        <v>4239</v>
      </c>
      <c r="G1081" s="463"/>
      <c r="H1081" s="463"/>
      <c r="I1081" s="438"/>
      <c r="J1081" s="449"/>
      <c r="K1081" s="450"/>
      <c r="L1081" s="464"/>
      <c r="M1081" s="451"/>
      <c r="N1081" s="482">
        <v>0</v>
      </c>
      <c r="O1081" s="482">
        <v>0</v>
      </c>
      <c r="P1081" s="493">
        <v>0</v>
      </c>
      <c r="Q1081" s="482">
        <v>0</v>
      </c>
      <c r="R1081" s="482"/>
      <c r="S1081" s="479"/>
      <c r="T1081" s="199">
        <f t="shared" si="253"/>
        <v>0</v>
      </c>
      <c r="U1081" s="61" t="str">
        <f t="shared" si="254"/>
        <v/>
      </c>
      <c r="V1081" s="199">
        <f t="shared" si="255"/>
        <v>0</v>
      </c>
      <c r="W1081" s="61" t="str">
        <f t="shared" si="256"/>
        <v/>
      </c>
      <c r="X1081" s="199">
        <f t="shared" si="257"/>
        <v>0</v>
      </c>
      <c r="Y1081" s="61" t="str">
        <f t="shared" si="258"/>
        <v/>
      </c>
    </row>
    <row r="1082" spans="1:37" ht="31.5">
      <c r="A1082" s="398" t="s">
        <v>4240</v>
      </c>
      <c r="B1082" s="415" t="s">
        <v>4</v>
      </c>
      <c r="C1082" s="416" t="s">
        <v>2409</v>
      </c>
      <c r="D1082" s="416" t="s">
        <v>3009</v>
      </c>
      <c r="E1082" s="379" t="s">
        <v>4238</v>
      </c>
      <c r="F1082" s="379" t="s">
        <v>4239</v>
      </c>
      <c r="G1082" s="459" t="s">
        <v>205</v>
      </c>
      <c r="H1082" s="459" t="s">
        <v>3530</v>
      </c>
      <c r="I1082" s="417" t="s">
        <v>3531</v>
      </c>
      <c r="J1082" s="377" t="s">
        <v>3388</v>
      </c>
      <c r="K1082" s="378" t="s">
        <v>3390</v>
      </c>
      <c r="L1082" s="462" t="s">
        <v>11</v>
      </c>
      <c r="M1082" s="397"/>
      <c r="N1082" s="482">
        <v>0</v>
      </c>
      <c r="O1082" s="482">
        <v>0</v>
      </c>
      <c r="P1082" s="493">
        <v>0</v>
      </c>
      <c r="Q1082" s="482">
        <v>0</v>
      </c>
      <c r="R1082" s="482"/>
      <c r="S1082" s="479"/>
      <c r="T1082" s="199">
        <f t="shared" si="253"/>
        <v>0</v>
      </c>
      <c r="U1082" s="61" t="str">
        <f t="shared" si="254"/>
        <v/>
      </c>
      <c r="V1082" s="199">
        <f t="shared" si="255"/>
        <v>0</v>
      </c>
      <c r="W1082" s="61" t="str">
        <f t="shared" si="256"/>
        <v/>
      </c>
      <c r="X1082" s="199">
        <f t="shared" si="257"/>
        <v>0</v>
      </c>
      <c r="Y1082" s="61" t="str">
        <f t="shared" si="258"/>
        <v/>
      </c>
    </row>
    <row r="1083" spans="1:37" ht="31.5">
      <c r="A1083" s="407" t="s">
        <v>21</v>
      </c>
      <c r="B1083" s="408" t="s">
        <v>4</v>
      </c>
      <c r="C1083" s="409" t="s">
        <v>3016</v>
      </c>
      <c r="D1083" s="409" t="s">
        <v>3011</v>
      </c>
      <c r="E1083" s="375" t="s">
        <v>513</v>
      </c>
      <c r="F1083" s="375" t="s">
        <v>512</v>
      </c>
      <c r="G1083" s="376"/>
      <c r="H1083" s="376"/>
      <c r="I1083" s="417"/>
      <c r="J1083" s="377"/>
      <c r="K1083" s="378"/>
      <c r="L1083" s="397"/>
      <c r="M1083" s="397"/>
      <c r="N1083" s="482">
        <v>0</v>
      </c>
      <c r="O1083" s="482">
        <v>0</v>
      </c>
      <c r="P1083" s="493">
        <v>0</v>
      </c>
      <c r="Q1083" s="482">
        <v>0</v>
      </c>
      <c r="R1083" s="482"/>
      <c r="S1083" s="479"/>
      <c r="T1083" s="199">
        <f t="shared" si="253"/>
        <v>0</v>
      </c>
      <c r="U1083" s="61" t="str">
        <f t="shared" si="254"/>
        <v/>
      </c>
      <c r="V1083" s="199">
        <f t="shared" si="255"/>
        <v>0</v>
      </c>
      <c r="W1083" s="61" t="str">
        <f t="shared" si="256"/>
        <v/>
      </c>
      <c r="X1083" s="199">
        <f t="shared" si="257"/>
        <v>0</v>
      </c>
      <c r="Y1083" s="61" t="str">
        <f t="shared" si="258"/>
        <v/>
      </c>
    </row>
    <row r="1084" spans="1:37" ht="31.5">
      <c r="A1084" s="398" t="s">
        <v>514</v>
      </c>
      <c r="B1084" s="415" t="s">
        <v>4</v>
      </c>
      <c r="C1084" s="416" t="s">
        <v>3016</v>
      </c>
      <c r="D1084" s="416" t="s">
        <v>3009</v>
      </c>
      <c r="E1084" s="379" t="s">
        <v>513</v>
      </c>
      <c r="F1084" s="379" t="s">
        <v>512</v>
      </c>
      <c r="G1084" s="376" t="s">
        <v>207</v>
      </c>
      <c r="H1084" s="376" t="s">
        <v>2969</v>
      </c>
      <c r="I1084" s="417" t="s">
        <v>2970</v>
      </c>
      <c r="J1084" s="377" t="s">
        <v>3388</v>
      </c>
      <c r="K1084" s="378" t="s">
        <v>3390</v>
      </c>
      <c r="L1084" s="401" t="s">
        <v>11</v>
      </c>
      <c r="M1084" s="397"/>
      <c r="N1084" s="482">
        <v>181546.51</v>
      </c>
      <c r="O1084" s="482">
        <v>182000</v>
      </c>
      <c r="P1084" s="493">
        <v>182000</v>
      </c>
      <c r="Q1084" s="482">
        <v>182000</v>
      </c>
      <c r="R1084" s="482"/>
      <c r="S1084" s="479"/>
      <c r="T1084" s="199">
        <f t="shared" si="253"/>
        <v>453.48999999999069</v>
      </c>
      <c r="U1084" s="61">
        <f t="shared" si="254"/>
        <v>2.4979273906173723E-3</v>
      </c>
      <c r="V1084" s="199">
        <f t="shared" si="255"/>
        <v>0</v>
      </c>
      <c r="W1084" s="61">
        <f t="shared" si="256"/>
        <v>0</v>
      </c>
      <c r="X1084" s="199">
        <f t="shared" si="257"/>
        <v>0</v>
      </c>
      <c r="Y1084" s="61">
        <f t="shared" si="258"/>
        <v>0</v>
      </c>
    </row>
    <row r="1085" spans="1:37" ht="31.5">
      <c r="A1085" s="407" t="s">
        <v>515</v>
      </c>
      <c r="B1085" s="408" t="s">
        <v>4</v>
      </c>
      <c r="C1085" s="409" t="s">
        <v>3017</v>
      </c>
      <c r="D1085" s="409" t="s">
        <v>3011</v>
      </c>
      <c r="E1085" s="375" t="s">
        <v>517</v>
      </c>
      <c r="F1085" s="375" t="s">
        <v>516</v>
      </c>
      <c r="G1085" s="376"/>
      <c r="H1085" s="376"/>
      <c r="I1085" s="417"/>
      <c r="J1085" s="377"/>
      <c r="K1085" s="378"/>
      <c r="L1085" s="397"/>
      <c r="M1085" s="397"/>
      <c r="N1085" s="482">
        <v>0</v>
      </c>
      <c r="O1085" s="482">
        <v>0</v>
      </c>
      <c r="P1085" s="493">
        <v>0</v>
      </c>
      <c r="Q1085" s="482">
        <v>0</v>
      </c>
      <c r="R1085" s="482"/>
      <c r="S1085" s="479"/>
      <c r="T1085" s="199">
        <f t="shared" si="253"/>
        <v>0</v>
      </c>
      <c r="U1085" s="61" t="str">
        <f t="shared" si="254"/>
        <v/>
      </c>
      <c r="V1085" s="199">
        <f t="shared" si="255"/>
        <v>0</v>
      </c>
      <c r="W1085" s="61" t="str">
        <f t="shared" si="256"/>
        <v/>
      </c>
      <c r="X1085" s="199">
        <f t="shared" si="257"/>
        <v>0</v>
      </c>
      <c r="Y1085" s="61" t="str">
        <f t="shared" si="258"/>
        <v/>
      </c>
    </row>
    <row r="1086" spans="1:37" ht="31.5">
      <c r="A1086" s="398" t="s">
        <v>518</v>
      </c>
      <c r="B1086" s="415" t="s">
        <v>4</v>
      </c>
      <c r="C1086" s="416" t="s">
        <v>3017</v>
      </c>
      <c r="D1086" s="416" t="s">
        <v>3009</v>
      </c>
      <c r="E1086" s="379" t="s">
        <v>517</v>
      </c>
      <c r="F1086" s="379" t="s">
        <v>516</v>
      </c>
      <c r="G1086" s="376" t="s">
        <v>207</v>
      </c>
      <c r="H1086" s="376" t="s">
        <v>2969</v>
      </c>
      <c r="I1086" s="417" t="s">
        <v>2970</v>
      </c>
      <c r="J1086" s="377" t="s">
        <v>3388</v>
      </c>
      <c r="K1086" s="378" t="s">
        <v>3390</v>
      </c>
      <c r="L1086" s="401" t="s">
        <v>11</v>
      </c>
      <c r="M1086" s="397"/>
      <c r="N1086" s="482">
        <v>1125568.33</v>
      </c>
      <c r="O1086" s="482">
        <v>1127000</v>
      </c>
      <c r="P1086" s="493">
        <v>1126000</v>
      </c>
      <c r="Q1086" s="482">
        <v>1127000</v>
      </c>
      <c r="R1086" s="482"/>
      <c r="S1086" s="479"/>
      <c r="T1086" s="199">
        <f t="shared" si="253"/>
        <v>1431.6699999999255</v>
      </c>
      <c r="U1086" s="61">
        <f t="shared" si="254"/>
        <v>1.2719529875186923E-3</v>
      </c>
      <c r="V1086" s="199">
        <f t="shared" si="255"/>
        <v>0</v>
      </c>
      <c r="W1086" s="61">
        <f t="shared" si="256"/>
        <v>0</v>
      </c>
      <c r="X1086" s="199">
        <f t="shared" si="257"/>
        <v>1000</v>
      </c>
      <c r="Y1086" s="61">
        <f t="shared" si="258"/>
        <v>8.8809946714031975E-4</v>
      </c>
    </row>
    <row r="1087" spans="1:37" ht="21">
      <c r="A1087" s="407" t="s">
        <v>519</v>
      </c>
      <c r="B1087" s="408" t="s">
        <v>4</v>
      </c>
      <c r="C1087" s="409" t="s">
        <v>3020</v>
      </c>
      <c r="D1087" s="409" t="s">
        <v>3011</v>
      </c>
      <c r="E1087" s="375" t="s">
        <v>520</v>
      </c>
      <c r="F1087" s="375" t="s">
        <v>5820</v>
      </c>
      <c r="G1087" s="376"/>
      <c r="H1087" s="376"/>
      <c r="I1087" s="417"/>
      <c r="J1087" s="377"/>
      <c r="K1087" s="378"/>
      <c r="L1087" s="397"/>
      <c r="M1087" s="397"/>
      <c r="N1087" s="482">
        <v>0</v>
      </c>
      <c r="O1087" s="482">
        <v>0</v>
      </c>
      <c r="P1087" s="493">
        <v>0</v>
      </c>
      <c r="Q1087" s="482">
        <v>0</v>
      </c>
      <c r="R1087" s="482"/>
      <c r="S1087" s="479"/>
      <c r="T1087" s="199">
        <f t="shared" si="253"/>
        <v>0</v>
      </c>
      <c r="U1087" s="61" t="str">
        <f t="shared" si="254"/>
        <v/>
      </c>
      <c r="V1087" s="199">
        <f t="shared" si="255"/>
        <v>0</v>
      </c>
      <c r="W1087" s="61" t="str">
        <f t="shared" si="256"/>
        <v/>
      </c>
      <c r="X1087" s="199">
        <f t="shared" si="257"/>
        <v>0</v>
      </c>
      <c r="Y1087" s="61" t="str">
        <f t="shared" si="258"/>
        <v/>
      </c>
    </row>
    <row r="1088" spans="1:37" ht="31.5">
      <c r="A1088" s="465" t="s">
        <v>521</v>
      </c>
      <c r="B1088" s="466" t="s">
        <v>4</v>
      </c>
      <c r="C1088" s="467" t="s">
        <v>3020</v>
      </c>
      <c r="D1088" s="467" t="s">
        <v>3009</v>
      </c>
      <c r="E1088" s="468" t="s">
        <v>4169</v>
      </c>
      <c r="F1088" s="468" t="s">
        <v>5821</v>
      </c>
      <c r="G1088" s="384" t="s">
        <v>213</v>
      </c>
      <c r="H1088" s="384" t="s">
        <v>2971</v>
      </c>
      <c r="I1088" s="469" t="s">
        <v>2972</v>
      </c>
      <c r="J1088" s="470" t="s">
        <v>3388</v>
      </c>
      <c r="K1088" s="378" t="s">
        <v>3390</v>
      </c>
      <c r="L1088" s="401" t="s">
        <v>11</v>
      </c>
      <c r="M1088" s="397"/>
      <c r="N1088" s="486">
        <v>331416.95</v>
      </c>
      <c r="O1088" s="486">
        <v>250000</v>
      </c>
      <c r="P1088" s="497">
        <v>331000</v>
      </c>
      <c r="Q1088" s="486">
        <v>331000</v>
      </c>
      <c r="R1088" s="486"/>
      <c r="S1088" s="481"/>
      <c r="T1088" s="202">
        <f t="shared" ref="T1088" si="259">IF(N1088="","",Q1088-N1088)</f>
        <v>-416.95000000001164</v>
      </c>
      <c r="U1088" s="63">
        <f t="shared" ref="U1088" si="260">IF(N1088=0,"",T1088/N1088)</f>
        <v>-1.2580829073468077E-3</v>
      </c>
      <c r="V1088" s="202">
        <f t="shared" ref="V1088" si="261">IF(O1088="","",Q1088-O1088)</f>
        <v>81000</v>
      </c>
      <c r="W1088" s="63">
        <f t="shared" ref="W1088" si="262">IF(O1088=0,"",V1088/O1088)</f>
        <v>0.32400000000000001</v>
      </c>
      <c r="X1088" s="202">
        <f t="shared" ref="X1088" si="263">IF(P1088="","",Q1088-P1088)</f>
        <v>0</v>
      </c>
      <c r="Y1088" s="63">
        <f t="shared" ref="Y1088" si="264">IF(P1088=0,"",X1088/P1088)</f>
        <v>0</v>
      </c>
    </row>
    <row r="1089" spans="5:25">
      <c r="N1089" s="55"/>
      <c r="O1089" s="55"/>
      <c r="P1089" s="55"/>
      <c r="Q1089" s="55"/>
      <c r="R1089" s="55"/>
      <c r="S1089" s="55"/>
    </row>
    <row r="1090" spans="5:25">
      <c r="N1090" s="55"/>
      <c r="O1090" s="55"/>
      <c r="P1090" s="55"/>
      <c r="Q1090" s="55"/>
      <c r="R1090" s="55"/>
      <c r="S1090" s="55"/>
    </row>
    <row r="1091" spans="5:25">
      <c r="N1091" s="55"/>
      <c r="O1091" s="55"/>
      <c r="P1091" s="55"/>
      <c r="Q1091" s="55"/>
      <c r="R1091" s="55"/>
      <c r="S1091" s="55"/>
    </row>
    <row r="1092" spans="5:25">
      <c r="N1092" s="196"/>
      <c r="O1092" s="196"/>
      <c r="P1092" s="196"/>
      <c r="Q1092" s="196"/>
      <c r="R1092" s="196"/>
      <c r="S1092" s="196"/>
      <c r="T1092" s="196"/>
      <c r="U1092" s="196"/>
      <c r="V1092" s="196"/>
      <c r="W1092" s="196"/>
      <c r="X1092" s="196"/>
      <c r="Y1092" s="196"/>
    </row>
    <row r="1093" spans="5:25">
      <c r="N1093" s="196"/>
      <c r="O1093" s="196"/>
      <c r="P1093" s="196"/>
      <c r="Q1093" s="196"/>
      <c r="R1093" s="196"/>
      <c r="S1093" s="196"/>
      <c r="T1093" s="196"/>
      <c r="U1093" s="196"/>
      <c r="V1093" s="196"/>
      <c r="W1093" s="196"/>
      <c r="X1093" s="196"/>
      <c r="Y1093" s="196"/>
    </row>
    <row r="1094" spans="5:25">
      <c r="E1094" s="91" t="s">
        <v>522</v>
      </c>
      <c r="F1094" s="92" t="s">
        <v>3502</v>
      </c>
      <c r="G1094" s="93"/>
      <c r="H1094" s="93"/>
      <c r="I1094" s="471"/>
      <c r="J1094" s="94"/>
      <c r="K1094" s="472"/>
      <c r="L1094" s="472"/>
      <c r="M1094" s="473"/>
      <c r="N1094" s="203">
        <f t="shared" ref="N1094:S1094" si="265">SUM(N8:N851)</f>
        <v>1526656419.5199997</v>
      </c>
      <c r="O1094" s="103">
        <f t="shared" si="265"/>
        <v>1478789561.1900001</v>
      </c>
      <c r="P1094" s="206">
        <f t="shared" si="265"/>
        <v>1588606692</v>
      </c>
      <c r="Q1094" s="206">
        <f t="shared" si="265"/>
        <v>1489432233</v>
      </c>
      <c r="R1094" s="206">
        <f t="shared" si="265"/>
        <v>0</v>
      </c>
      <c r="S1094" s="207">
        <f t="shared" si="265"/>
        <v>0</v>
      </c>
      <c r="T1094" s="206">
        <f t="shared" ref="T1094:V1094" si="266">SUM(T8:T851)</f>
        <v>-37224186.519999944</v>
      </c>
      <c r="U1094" s="106">
        <f>IF(N1094=0,"",T1094/N1094)</f>
        <v>-2.4382818585797911E-2</v>
      </c>
      <c r="V1094" s="206">
        <f t="shared" si="266"/>
        <v>10642671.809999989</v>
      </c>
      <c r="W1094" s="106">
        <f t="shared" ref="W1094:W1096" si="267">IF(O1094=0,"",V1094/O1094)</f>
        <v>7.1968805361566799E-3</v>
      </c>
      <c r="X1094" s="206">
        <f t="shared" ref="X1094" si="268">SUM(X8:X851)</f>
        <v>-99174459</v>
      </c>
      <c r="Y1094" s="106">
        <f t="shared" ref="Y1094:Y1096" si="269">IF(P1094=0,"",X1094/P1094)</f>
        <v>-6.2428579395660759E-2</v>
      </c>
    </row>
    <row r="1095" spans="5:25">
      <c r="E1095" s="95" t="s">
        <v>523</v>
      </c>
      <c r="F1095" s="96" t="s">
        <v>3503</v>
      </c>
      <c r="G1095" s="97"/>
      <c r="H1095" s="97"/>
      <c r="I1095" s="474"/>
      <c r="J1095" s="98"/>
      <c r="K1095" s="472"/>
      <c r="L1095" s="472"/>
      <c r="M1095" s="473"/>
      <c r="N1095" s="204">
        <f t="shared" ref="N1095:S1095" si="270">SUM(N856:N1088)</f>
        <v>1553770626.2399998</v>
      </c>
      <c r="O1095" s="104">
        <f t="shared" si="270"/>
        <v>1478789561.1900001</v>
      </c>
      <c r="P1095" s="208">
        <f t="shared" si="270"/>
        <v>1589342508</v>
      </c>
      <c r="Q1095" s="208">
        <f t="shared" si="270"/>
        <v>1489432233</v>
      </c>
      <c r="R1095" s="208">
        <f t="shared" si="270"/>
        <v>0</v>
      </c>
      <c r="S1095" s="209">
        <f t="shared" si="270"/>
        <v>0</v>
      </c>
      <c r="T1095" s="208">
        <f t="shared" ref="T1095:V1095" si="271">SUM(T856:T1088)</f>
        <v>-64338393.240000159</v>
      </c>
      <c r="U1095" s="107">
        <f>IF(N1095=0,"",T1095/N1095)</f>
        <v>-4.1407909348688043E-2</v>
      </c>
      <c r="V1095" s="208">
        <f t="shared" si="271"/>
        <v>10642671.809999902</v>
      </c>
      <c r="W1095" s="107">
        <f t="shared" si="267"/>
        <v>7.196880536156621E-3</v>
      </c>
      <c r="X1095" s="208">
        <f t="shared" ref="X1095" si="272">SUM(X856:X1088)</f>
        <v>-99910275</v>
      </c>
      <c r="Y1095" s="107">
        <f t="shared" si="269"/>
        <v>-6.2862645714878221E-2</v>
      </c>
    </row>
    <row r="1096" spans="5:25">
      <c r="E1096" s="99" t="s">
        <v>524</v>
      </c>
      <c r="F1096" s="100" t="s">
        <v>3504</v>
      </c>
      <c r="G1096" s="101"/>
      <c r="H1096" s="101"/>
      <c r="I1096" s="475"/>
      <c r="J1096" s="102"/>
      <c r="K1096" s="472"/>
      <c r="L1096" s="472"/>
      <c r="M1096" s="473"/>
      <c r="N1096" s="205">
        <f t="shared" ref="N1096:S1096" si="273">N1095-N1094</f>
        <v>27114206.720000029</v>
      </c>
      <c r="O1096" s="105">
        <f t="shared" si="273"/>
        <v>0</v>
      </c>
      <c r="P1096" s="210">
        <f t="shared" si="273"/>
        <v>735816</v>
      </c>
      <c r="Q1096" s="210">
        <f>Q1095-Q1094</f>
        <v>0</v>
      </c>
      <c r="R1096" s="210">
        <f t="shared" si="273"/>
        <v>0</v>
      </c>
      <c r="S1096" s="211">
        <f t="shared" si="273"/>
        <v>0</v>
      </c>
      <c r="T1096" s="210">
        <f>T1095-T1094</f>
        <v>-27114206.720000215</v>
      </c>
      <c r="U1096" s="108">
        <f>IF(N1096=0,"",T1096/N1096)</f>
        <v>-1.0000000000000069</v>
      </c>
      <c r="V1096" s="210">
        <f>V1095-V1094</f>
        <v>-8.754432201385498E-8</v>
      </c>
      <c r="W1096" s="108" t="str">
        <f t="shared" si="267"/>
        <v/>
      </c>
      <c r="X1096" s="210">
        <f>X1095-X1094</f>
        <v>-735816</v>
      </c>
      <c r="Y1096" s="108">
        <f t="shared" si="269"/>
        <v>-1</v>
      </c>
    </row>
    <row r="1097" spans="5:25">
      <c r="P1097" s="490"/>
      <c r="Q1097" s="55"/>
    </row>
  </sheetData>
  <autoFilter ref="A4:AK1088" xr:uid="{1E5E7A8D-47C3-4F69-97EA-6CCAD2AFD106}"/>
  <mergeCells count="18">
    <mergeCell ref="N1:S1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T2:U2"/>
    <mergeCell ref="V2:W2"/>
    <mergeCell ref="X2:Y2"/>
    <mergeCell ref="T3:U3"/>
    <mergeCell ref="V3:W3"/>
    <mergeCell ref="X3:Y3"/>
  </mergeCells>
  <pageMargins left="0.23622047244094491" right="0.23622047244094491" top="0.51181102362204722" bottom="0.51181102362204722" header="0.59055118110236227" footer="0.35433070866141736"/>
  <pageSetup paperSize="9" scale="55" fitToHeight="0" orientation="landscape" r:id="rId1"/>
  <headerFooter alignWithMargins="0">
    <oddFooter>&amp;C&amp;"Verdana,Normale"pagina n. / Seite Nr. &amp;P/&amp;N</oddFooter>
  </headerFooter>
  <rowBreaks count="1" manualBreakCount="1">
    <brk id="847" max="16383" man="1"/>
  </rowBreaks>
  <colBreaks count="1" manualBreakCount="1">
    <brk id="10" max="109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89"/>
  <sheetViews>
    <sheetView showGridLines="0" tabSelected="1" view="pageBreakPreview" zoomScale="85" zoomScaleNormal="75" zoomScaleSheetLayoutView="85" workbookViewId="0">
      <pane xSplit="7" ySplit="8" topLeftCell="H108" activePane="bottomRight" state="frozen"/>
      <selection activeCell="Q1096" sqref="Q1096"/>
      <selection pane="topRight" activeCell="Q1096" sqref="Q1096"/>
      <selection pane="bottomLeft" activeCell="Q1096" sqref="Q1096"/>
      <selection pane="bottomRight" activeCell="H93" sqref="H93"/>
    </sheetView>
  </sheetViews>
  <sheetFormatPr defaultColWidth="10.42578125" defaultRowHeight="15"/>
  <cols>
    <col min="1" max="1" width="10.42578125" style="18"/>
    <col min="2" max="2" width="4" style="46" customWidth="1"/>
    <col min="3" max="3" width="4.5703125" style="46" customWidth="1"/>
    <col min="4" max="4" width="2.5703125" style="46" customWidth="1"/>
    <col min="5" max="6" width="4" style="46" customWidth="1"/>
    <col min="7" max="7" width="59.5703125" style="18" customWidth="1"/>
    <col min="8" max="8" width="21.85546875" style="18" customWidth="1"/>
    <col min="9" max="9" width="22.42578125" style="18" customWidth="1"/>
    <col min="10" max="10" width="19" style="18" bestFit="1" customWidth="1"/>
    <col min="11" max="11" width="15.28515625" style="18" bestFit="1" customWidth="1"/>
    <col min="12" max="12" width="1.28515625" style="18" customWidth="1"/>
    <col min="13" max="13" width="23.42578125" style="18" customWidth="1"/>
    <col min="14" max="16384" width="10.42578125" style="18"/>
  </cols>
  <sheetData>
    <row r="1" spans="1:13" s="10" customFormat="1" ht="36.75" customHeight="1">
      <c r="B1" s="526" t="s">
        <v>1356</v>
      </c>
      <c r="C1" s="526"/>
      <c r="D1" s="526"/>
      <c r="E1" s="526"/>
      <c r="F1" s="526"/>
      <c r="G1" s="526"/>
      <c r="H1" s="526"/>
      <c r="I1" s="526"/>
      <c r="J1" s="526"/>
      <c r="K1" s="526"/>
      <c r="L1" s="11"/>
      <c r="M1" s="11"/>
    </row>
    <row r="2" spans="1:13" s="10" customFormat="1">
      <c r="B2" s="12"/>
      <c r="C2" s="12"/>
      <c r="D2" s="12"/>
      <c r="E2" s="12"/>
      <c r="F2" s="12"/>
      <c r="G2" s="12"/>
    </row>
    <row r="3" spans="1:13" s="10" customFormat="1" ht="15.75" thickBot="1">
      <c r="B3" s="12"/>
      <c r="C3" s="12"/>
      <c r="D3" s="12"/>
      <c r="E3" s="12"/>
      <c r="F3" s="12"/>
      <c r="G3" s="12"/>
    </row>
    <row r="4" spans="1:13" s="13" customFormat="1" ht="27.6" customHeight="1">
      <c r="B4" s="14" t="s">
        <v>2677</v>
      </c>
      <c r="C4" s="15"/>
      <c r="D4" s="15"/>
      <c r="E4" s="15"/>
      <c r="F4" s="15"/>
      <c r="G4" s="15"/>
      <c r="H4" s="15"/>
      <c r="I4" s="181"/>
      <c r="J4" s="531" t="s">
        <v>4188</v>
      </c>
      <c r="K4" s="532"/>
      <c r="L4" s="532"/>
      <c r="M4" s="533"/>
    </row>
    <row r="5" spans="1:13" s="13" customFormat="1" ht="27.6" customHeight="1" thickBot="1">
      <c r="B5" s="16"/>
      <c r="C5" s="17"/>
      <c r="D5" s="17"/>
      <c r="E5" s="17"/>
      <c r="F5" s="17"/>
      <c r="G5" s="17"/>
      <c r="H5" s="17"/>
      <c r="I5" s="180"/>
      <c r="J5" s="182"/>
      <c r="K5" s="183"/>
      <c r="L5" s="184"/>
      <c r="M5" s="185"/>
    </row>
    <row r="6" spans="1:13" ht="15" customHeight="1" thickBot="1">
      <c r="B6" s="19"/>
      <c r="C6" s="19"/>
      <c r="D6" s="19"/>
      <c r="E6" s="19"/>
      <c r="F6" s="19"/>
      <c r="G6" s="19"/>
      <c r="H6" s="20"/>
    </row>
    <row r="7" spans="1:13" ht="39.75" customHeight="1">
      <c r="B7" s="21" t="s">
        <v>3505</v>
      </c>
      <c r="C7" s="22"/>
      <c r="D7" s="22"/>
      <c r="E7" s="22"/>
      <c r="F7" s="22"/>
      <c r="G7" s="23"/>
      <c r="H7" s="178" t="s">
        <v>3594</v>
      </c>
      <c r="I7" s="178" t="s">
        <v>4184</v>
      </c>
      <c r="J7" s="24" t="str">
        <f>CONCATENATE("VARIAZIONE ",  H8, " / ", I8)</f>
        <v>VARIAZIONE 2022 / 2021</v>
      </c>
      <c r="K7" s="25"/>
      <c r="M7" s="186" t="s">
        <v>270</v>
      </c>
    </row>
    <row r="8" spans="1:13" ht="23.25" customHeight="1">
      <c r="B8" s="26"/>
      <c r="C8" s="27"/>
      <c r="D8" s="27"/>
      <c r="E8" s="27"/>
      <c r="F8" s="27"/>
      <c r="G8" s="28"/>
      <c r="H8" s="29">
        <f>'pdc2019'!Q3</f>
        <v>2022</v>
      </c>
      <c r="I8" s="29">
        <f>'pdc2019'!P3</f>
        <v>2021</v>
      </c>
      <c r="J8" s="30" t="s">
        <v>2678</v>
      </c>
      <c r="K8" s="31" t="s">
        <v>3000</v>
      </c>
      <c r="M8" s="187">
        <f>'pdc2019'!N3</f>
        <v>2020</v>
      </c>
    </row>
    <row r="9" spans="1:13" s="32" customFormat="1">
      <c r="A9" s="109"/>
      <c r="B9" s="110" t="s">
        <v>3008</v>
      </c>
      <c r="C9" s="529" t="s">
        <v>1358</v>
      </c>
      <c r="D9" s="529"/>
      <c r="E9" s="529"/>
      <c r="F9" s="529"/>
      <c r="G9" s="530"/>
      <c r="H9" s="111"/>
      <c r="I9" s="111"/>
      <c r="J9" s="112"/>
      <c r="K9" s="113"/>
      <c r="L9" s="114"/>
      <c r="M9" s="188"/>
    </row>
    <row r="10" spans="1:13" s="32" customFormat="1">
      <c r="A10" s="109"/>
      <c r="B10" s="115"/>
      <c r="C10" s="116" t="s">
        <v>2679</v>
      </c>
      <c r="D10" s="527" t="s">
        <v>2680</v>
      </c>
      <c r="E10" s="527"/>
      <c r="F10" s="527"/>
      <c r="G10" s="528"/>
      <c r="H10" s="117">
        <f>H11+H12+H19+H24</f>
        <v>1339665048</v>
      </c>
      <c r="I10" s="117">
        <f>I11+I12+I19+I24</f>
        <v>1418952912</v>
      </c>
      <c r="J10" s="118">
        <f t="shared" ref="J10:J36" si="0">H10-I10</f>
        <v>-79287864</v>
      </c>
      <c r="K10" s="119">
        <f t="shared" ref="K10:K36" si="1">IF(I10=0,"-    ",J10/I10)</f>
        <v>-5.58777273928312E-2</v>
      </c>
      <c r="L10" s="114"/>
      <c r="M10" s="189">
        <f>M11+M12+M19+M24</f>
        <v>1395113640.4300005</v>
      </c>
    </row>
    <row r="11" spans="1:13" s="13" customFormat="1" ht="30" customHeight="1">
      <c r="A11" s="109" t="s">
        <v>438</v>
      </c>
      <c r="B11" s="120"/>
      <c r="C11" s="121"/>
      <c r="D11" s="122"/>
      <c r="E11" s="121" t="s">
        <v>2681</v>
      </c>
      <c r="F11" s="524" t="s">
        <v>2682</v>
      </c>
      <c r="G11" s="525"/>
      <c r="H11" s="124">
        <f>SUMIF('pdc2019'!$J$8:$J$1163,'CE statale'!$A11,'pdc2019'!$Q$8:$Q$1171)</f>
        <v>1308550048</v>
      </c>
      <c r="I11" s="124">
        <f>SUMIF('pdc2019'!$J$8:$J$1163,'CE statale'!$A11,'pdc2019'!$P$8:$P$1171)</f>
        <v>1377727308</v>
      </c>
      <c r="J11" s="125">
        <f t="shared" si="0"/>
        <v>-69177260</v>
      </c>
      <c r="K11" s="126">
        <f t="shared" si="1"/>
        <v>-5.0211140911783393E-2</v>
      </c>
      <c r="L11" s="109"/>
      <c r="M11" s="190">
        <f>SUMIF('pdc2019'!$J$8:$J$1163,'CE statale'!$A11,'pdc2019'!$N$8:$N$1171)</f>
        <v>1327201405.0200005</v>
      </c>
    </row>
    <row r="12" spans="1:13" s="13" customFormat="1">
      <c r="A12" s="109"/>
      <c r="B12" s="120"/>
      <c r="C12" s="121"/>
      <c r="D12" s="122"/>
      <c r="E12" s="121" t="s">
        <v>2683</v>
      </c>
      <c r="F12" s="524" t="s">
        <v>2684</v>
      </c>
      <c r="G12" s="525"/>
      <c r="H12" s="124">
        <f>SUM(H13:H18)</f>
        <v>30815000</v>
      </c>
      <c r="I12" s="124">
        <f>SUM(I13:I18)</f>
        <v>41075604</v>
      </c>
      <c r="J12" s="125">
        <f t="shared" si="0"/>
        <v>-10260604</v>
      </c>
      <c r="K12" s="126">
        <f t="shared" si="1"/>
        <v>-0.24979800662213025</v>
      </c>
      <c r="L12" s="109"/>
      <c r="M12" s="190">
        <f>SUM(M13:M18)</f>
        <v>67734306.670000002</v>
      </c>
    </row>
    <row r="13" spans="1:13" s="33" customFormat="1">
      <c r="A13" s="109" t="s">
        <v>2685</v>
      </c>
      <c r="B13" s="127"/>
      <c r="C13" s="128"/>
      <c r="D13" s="129"/>
      <c r="E13" s="128"/>
      <c r="F13" s="130" t="s">
        <v>2679</v>
      </c>
      <c r="G13" s="133" t="s">
        <v>2686</v>
      </c>
      <c r="H13" s="131">
        <f>SUMIF('pdc2019'!$J$8:$J$1163,'CE statale'!$A13,'pdc2019'!$Q$8:$Q$1171)</f>
        <v>0</v>
      </c>
      <c r="I13" s="131">
        <f>SUMIF('pdc2019'!$J$8:$J$1163,'CE statale'!$A13,'pdc2019'!$P$8:$P$1171)</f>
        <v>0</v>
      </c>
      <c r="J13" s="131">
        <f t="shared" si="0"/>
        <v>0</v>
      </c>
      <c r="K13" s="126" t="str">
        <f t="shared" si="1"/>
        <v xml:space="preserve">-    </v>
      </c>
      <c r="L13" s="132"/>
      <c r="M13" s="191">
        <f>SUMIF('pdc2019'!$J$8:$J$1163,'CE statale'!$A13,'pdc2019'!$N$8:$N$1171)</f>
        <v>0</v>
      </c>
    </row>
    <row r="14" spans="1:13" s="33" customFormat="1" ht="30" customHeight="1">
      <c r="A14" s="132" t="s">
        <v>2687</v>
      </c>
      <c r="B14" s="127"/>
      <c r="C14" s="128"/>
      <c r="D14" s="129"/>
      <c r="E14" s="128"/>
      <c r="F14" s="130" t="s">
        <v>2688</v>
      </c>
      <c r="G14" s="133" t="s">
        <v>2689</v>
      </c>
      <c r="H14" s="131">
        <f>SUMIF('pdc2019'!$J$8:$J$1163,'CE statale'!$A14,'pdc2019'!$Q$8:$Q$1171)</f>
        <v>0</v>
      </c>
      <c r="I14" s="131">
        <f>SUMIF('pdc2019'!$J$8:$J$1163,'CE statale'!$A14,'pdc2019'!$P$8:$P$1171)</f>
        <v>0</v>
      </c>
      <c r="J14" s="131">
        <f t="shared" si="0"/>
        <v>0</v>
      </c>
      <c r="K14" s="126" t="str">
        <f t="shared" si="1"/>
        <v xml:space="preserve">-    </v>
      </c>
      <c r="L14" s="132"/>
      <c r="M14" s="191">
        <f>SUMIF('pdc2019'!$J$8:$J$1163,'CE statale'!$A14,'pdc2019'!$N$8:$N$1171)</f>
        <v>0</v>
      </c>
    </row>
    <row r="15" spans="1:13" s="33" customFormat="1" ht="30" customHeight="1">
      <c r="A15" s="109" t="s">
        <v>2690</v>
      </c>
      <c r="B15" s="127"/>
      <c r="C15" s="128"/>
      <c r="D15" s="129"/>
      <c r="E15" s="128"/>
      <c r="F15" s="130" t="s">
        <v>2691</v>
      </c>
      <c r="G15" s="133" t="s">
        <v>2692</v>
      </c>
      <c r="H15" s="131">
        <f>SUMIF('pdc2019'!$J$8:$J$1163,'CE statale'!$A15,'pdc2019'!$Q$8:$Q$1171)</f>
        <v>30815000</v>
      </c>
      <c r="I15" s="131">
        <f>SUMIF('pdc2019'!$J$8:$J$1163,'CE statale'!$A15,'pdc2019'!$P$8:$P$1171)</f>
        <v>41075604</v>
      </c>
      <c r="J15" s="131">
        <f t="shared" si="0"/>
        <v>-10260604</v>
      </c>
      <c r="K15" s="126">
        <f t="shared" si="1"/>
        <v>-0.24979800662213025</v>
      </c>
      <c r="L15" s="132"/>
      <c r="M15" s="191">
        <f>SUMIF('pdc2019'!$J$8:$J$1163,'CE statale'!$A15,'pdc2019'!$N$8:$N$1171)</f>
        <v>38925732</v>
      </c>
    </row>
    <row r="16" spans="1:13" s="33" customFormat="1">
      <c r="A16" s="132" t="s">
        <v>2693</v>
      </c>
      <c r="B16" s="127"/>
      <c r="C16" s="128"/>
      <c r="D16" s="129"/>
      <c r="E16" s="128"/>
      <c r="F16" s="130" t="s">
        <v>2694</v>
      </c>
      <c r="G16" s="133" t="s">
        <v>2695</v>
      </c>
      <c r="H16" s="131">
        <f>SUMIF('pdc2019'!$J$8:$J$1163,'CE statale'!$A16,'pdc2019'!$Q$8:$Q$1171)</f>
        <v>0</v>
      </c>
      <c r="I16" s="131">
        <f>SUMIF('pdc2019'!$J$8:$J$1163,'CE statale'!$A16,'pdc2019'!$P$8:$P$1171)</f>
        <v>0</v>
      </c>
      <c r="J16" s="131">
        <f t="shared" si="0"/>
        <v>0</v>
      </c>
      <c r="K16" s="126" t="str">
        <f t="shared" si="1"/>
        <v xml:space="preserve">-    </v>
      </c>
      <c r="L16" s="132"/>
      <c r="M16" s="191">
        <f>SUMIF('pdc2019'!$J$8:$J$1163,'CE statale'!$A16,'pdc2019'!$N$8:$N$1171)</f>
        <v>65000</v>
      </c>
    </row>
    <row r="17" spans="1:13" s="33" customFormat="1">
      <c r="A17" s="109" t="s">
        <v>3358</v>
      </c>
      <c r="B17" s="127"/>
      <c r="C17" s="128"/>
      <c r="D17" s="129"/>
      <c r="E17" s="128"/>
      <c r="F17" s="130" t="s">
        <v>3359</v>
      </c>
      <c r="G17" s="133" t="s">
        <v>3360</v>
      </c>
      <c r="H17" s="131">
        <f>SUMIF('pdc2019'!$J$8:$J$1163,'CE statale'!$A17,'pdc2019'!$Q$8:$Q$1171)</f>
        <v>0</v>
      </c>
      <c r="I17" s="131">
        <f>SUMIF('pdc2019'!$J$8:$J$1163,'CE statale'!$A17,'pdc2019'!$P$8:$P$1171)</f>
        <v>0</v>
      </c>
      <c r="J17" s="131">
        <f t="shared" si="0"/>
        <v>0</v>
      </c>
      <c r="K17" s="134" t="str">
        <f t="shared" si="1"/>
        <v xml:space="preserve">-    </v>
      </c>
      <c r="L17" s="132"/>
      <c r="M17" s="191">
        <f>SUMIF('pdc2019'!$J$8:$J$1163,'CE statale'!$A17,'pdc2019'!$N$8:$N$1171)</f>
        <v>0</v>
      </c>
    </row>
    <row r="18" spans="1:13" s="33" customFormat="1">
      <c r="A18" s="132" t="s">
        <v>3361</v>
      </c>
      <c r="B18" s="127"/>
      <c r="C18" s="128"/>
      <c r="D18" s="129"/>
      <c r="E18" s="128"/>
      <c r="F18" s="130" t="s">
        <v>3362</v>
      </c>
      <c r="G18" s="133" t="s">
        <v>3363</v>
      </c>
      <c r="H18" s="131">
        <f>SUMIF('pdc2019'!$J$8:$J$1163,'CE statale'!$A18,'pdc2019'!$Q$8:$Q$1171)</f>
        <v>0</v>
      </c>
      <c r="I18" s="131">
        <f>SUMIF('pdc2019'!$J$8:$J$1163,'CE statale'!$A18,'pdc2019'!$P$8:$P$1171)</f>
        <v>0</v>
      </c>
      <c r="J18" s="131">
        <f t="shared" si="0"/>
        <v>0</v>
      </c>
      <c r="K18" s="126" t="str">
        <f t="shared" si="1"/>
        <v xml:space="preserve">-    </v>
      </c>
      <c r="L18" s="132"/>
      <c r="M18" s="191">
        <f>SUMIF('pdc2019'!$J$8:$J$1163,'CE statale'!$A18,'pdc2019'!$N$8:$N$1171)</f>
        <v>28743574.670000002</v>
      </c>
    </row>
    <row r="19" spans="1:13" s="13" customFormat="1">
      <c r="A19" s="109"/>
      <c r="B19" s="120"/>
      <c r="C19" s="121"/>
      <c r="D19" s="122"/>
      <c r="E19" s="121" t="s">
        <v>3364</v>
      </c>
      <c r="F19" s="524" t="s">
        <v>3365</v>
      </c>
      <c r="G19" s="525"/>
      <c r="H19" s="124">
        <f>SUM(H20:H23)</f>
        <v>300000</v>
      </c>
      <c r="I19" s="124">
        <f>SUM(I20:I23)</f>
        <v>150000</v>
      </c>
      <c r="J19" s="125">
        <f t="shared" si="0"/>
        <v>150000</v>
      </c>
      <c r="K19" s="126">
        <f t="shared" si="1"/>
        <v>1</v>
      </c>
      <c r="L19" s="109"/>
      <c r="M19" s="190">
        <f>SUM(M20:M23)</f>
        <v>177928.74</v>
      </c>
    </row>
    <row r="20" spans="1:13" s="13" customFormat="1">
      <c r="A20" s="109" t="s">
        <v>3366</v>
      </c>
      <c r="B20" s="120"/>
      <c r="C20" s="121"/>
      <c r="D20" s="122"/>
      <c r="E20" s="122"/>
      <c r="F20" s="135" t="s">
        <v>2679</v>
      </c>
      <c r="G20" s="133" t="s">
        <v>3367</v>
      </c>
      <c r="H20" s="131">
        <f>SUMIF('pdc2019'!$J$8:$J$1163,'CE statale'!$A20,'pdc2019'!$Q$8:$Q$1171)</f>
        <v>0</v>
      </c>
      <c r="I20" s="131">
        <f>SUMIF('pdc2019'!$J$8:$J$1163,'CE statale'!$A20,'pdc2019'!$P$8:$P$1171)</f>
        <v>0</v>
      </c>
      <c r="J20" s="131">
        <f t="shared" si="0"/>
        <v>0</v>
      </c>
      <c r="K20" s="136" t="str">
        <f t="shared" si="1"/>
        <v xml:space="preserve">-    </v>
      </c>
      <c r="L20" s="109"/>
      <c r="M20" s="191">
        <f>SUMIF('pdc2019'!$J$8:$J$1163,'CE statale'!$A20,'pdc2019'!$N$8:$N$1171)</f>
        <v>0</v>
      </c>
    </row>
    <row r="21" spans="1:13" s="13" customFormat="1">
      <c r="A21" s="109" t="s">
        <v>3313</v>
      </c>
      <c r="B21" s="120"/>
      <c r="C21" s="121"/>
      <c r="D21" s="122"/>
      <c r="E21" s="122"/>
      <c r="F21" s="135" t="s">
        <v>2688</v>
      </c>
      <c r="G21" s="133" t="s">
        <v>3368</v>
      </c>
      <c r="H21" s="131">
        <f>SUMIF('pdc2019'!$J$8:$J$1163,'CE statale'!$A21,'pdc2019'!$Q$8:$Q$1171)</f>
        <v>0</v>
      </c>
      <c r="I21" s="131">
        <f>SUMIF('pdc2019'!$J$8:$J$1163,'CE statale'!$A21,'pdc2019'!$P$8:$P$1171)</f>
        <v>0</v>
      </c>
      <c r="J21" s="131">
        <f t="shared" si="0"/>
        <v>0</v>
      </c>
      <c r="K21" s="136" t="str">
        <f t="shared" si="1"/>
        <v xml:space="preserve">-    </v>
      </c>
      <c r="L21" s="109"/>
      <c r="M21" s="191">
        <f>SUMIF('pdc2019'!$J$8:$J$1163,'CE statale'!$A21,'pdc2019'!$N$8:$N$1171)</f>
        <v>127928.74</v>
      </c>
    </row>
    <row r="22" spans="1:13" s="13" customFormat="1">
      <c r="A22" s="109" t="s">
        <v>2873</v>
      </c>
      <c r="B22" s="120"/>
      <c r="C22" s="121"/>
      <c r="D22" s="122"/>
      <c r="E22" s="122"/>
      <c r="F22" s="135" t="s">
        <v>2691</v>
      </c>
      <c r="G22" s="133" t="s">
        <v>3369</v>
      </c>
      <c r="H22" s="131">
        <f>SUMIF('pdc2019'!$J$8:$J$1163,'CE statale'!$A22,'pdc2019'!$Q$8:$Q$1171)</f>
        <v>300000</v>
      </c>
      <c r="I22" s="131">
        <f>SUMIF('pdc2019'!$J$8:$J$1163,'CE statale'!$A22,'pdc2019'!$P$8:$P$1171)</f>
        <v>150000</v>
      </c>
      <c r="J22" s="131">
        <f t="shared" si="0"/>
        <v>150000</v>
      </c>
      <c r="K22" s="136">
        <f t="shared" si="1"/>
        <v>1</v>
      </c>
      <c r="L22" s="109"/>
      <c r="M22" s="191">
        <f>SUMIF('pdc2019'!$J$8:$J$1163,'CE statale'!$A22,'pdc2019'!$N$8:$N$1171)</f>
        <v>50000</v>
      </c>
    </row>
    <row r="23" spans="1:13" s="13" customFormat="1">
      <c r="A23" s="109" t="s">
        <v>3322</v>
      </c>
      <c r="B23" s="120"/>
      <c r="C23" s="121"/>
      <c r="D23" s="122"/>
      <c r="E23" s="122"/>
      <c r="F23" s="135" t="s">
        <v>2694</v>
      </c>
      <c r="G23" s="133" t="s">
        <v>3370</v>
      </c>
      <c r="H23" s="131">
        <f>SUMIF('pdc2019'!$J$8:$J$1163,'CE statale'!$A23,'pdc2019'!$Q$8:$Q$1171)</f>
        <v>0</v>
      </c>
      <c r="I23" s="131">
        <f>SUMIF('pdc2019'!$J$8:$J$1163,'CE statale'!$A23,'pdc2019'!$P$8:$P$1171)</f>
        <v>0</v>
      </c>
      <c r="J23" s="131">
        <f t="shared" si="0"/>
        <v>0</v>
      </c>
      <c r="K23" s="136" t="str">
        <f t="shared" si="1"/>
        <v xml:space="preserve">-    </v>
      </c>
      <c r="L23" s="109"/>
      <c r="M23" s="191">
        <f>SUMIF('pdc2019'!$J$8:$J$1163,'CE statale'!$A23,'pdc2019'!$N$8:$N$1171)</f>
        <v>0</v>
      </c>
    </row>
    <row r="24" spans="1:13" s="13" customFormat="1">
      <c r="A24" s="109" t="s">
        <v>3371</v>
      </c>
      <c r="B24" s="120"/>
      <c r="C24" s="121"/>
      <c r="D24" s="122"/>
      <c r="E24" s="121" t="s">
        <v>3372</v>
      </c>
      <c r="F24" s="524" t="s">
        <v>3373</v>
      </c>
      <c r="G24" s="525"/>
      <c r="H24" s="124">
        <f>SUMIF('pdc2019'!$J$8:$J$1163,'CE statale'!$A24,'pdc2019'!$Q$8:$Q$1171)</f>
        <v>0</v>
      </c>
      <c r="I24" s="131">
        <f>SUMIF('pdc2019'!$J$8:$J$1163,'CE statale'!$A24,'pdc2019'!$P$8:$P$1171)</f>
        <v>0</v>
      </c>
      <c r="J24" s="125">
        <f t="shared" si="0"/>
        <v>0</v>
      </c>
      <c r="K24" s="126" t="str">
        <f t="shared" si="1"/>
        <v xml:space="preserve">-    </v>
      </c>
      <c r="L24" s="109"/>
      <c r="M24" s="191">
        <f>SUMIF('pdc2019'!$J$8:$J$1163,'CE statale'!$A24,'pdc2019'!$N$8:$N$1171)</f>
        <v>0</v>
      </c>
    </row>
    <row r="25" spans="1:13" s="32" customFormat="1">
      <c r="A25" s="109" t="s">
        <v>3374</v>
      </c>
      <c r="B25" s="137"/>
      <c r="C25" s="116" t="s">
        <v>2688</v>
      </c>
      <c r="D25" s="527" t="s">
        <v>3375</v>
      </c>
      <c r="E25" s="527"/>
      <c r="F25" s="527"/>
      <c r="G25" s="528"/>
      <c r="H25" s="117">
        <f>SUMIF('pdc2019'!$J$8:$J$1163,'CE statale'!$A25,'pdc2019'!$Q$8:$Q$1171)</f>
        <v>0</v>
      </c>
      <c r="I25" s="117">
        <f>SUMIF('pdc2019'!$J$8:$J$1163,'CE statale'!$A25,'pdc2019'!$P$8:$P$1171)</f>
        <v>0</v>
      </c>
      <c r="J25" s="118">
        <f t="shared" si="0"/>
        <v>0</v>
      </c>
      <c r="K25" s="119" t="str">
        <f t="shared" si="1"/>
        <v xml:space="preserve">-    </v>
      </c>
      <c r="L25" s="114"/>
      <c r="M25" s="189">
        <f>SUMIF('pdc2019'!$J$8:$J$1163,'CE statale'!$A25,'pdc2019'!$N$8:$N$1171)</f>
        <v>-2684</v>
      </c>
    </row>
    <row r="26" spans="1:13" s="32" customFormat="1">
      <c r="A26" s="109" t="s">
        <v>3336</v>
      </c>
      <c r="B26" s="137"/>
      <c r="C26" s="116" t="s">
        <v>2691</v>
      </c>
      <c r="D26" s="527" t="s">
        <v>3376</v>
      </c>
      <c r="E26" s="527"/>
      <c r="F26" s="527"/>
      <c r="G26" s="528"/>
      <c r="H26" s="117">
        <f>SUMIF('pdc2019'!$J$8:$J$1163,'CE statale'!$A26,'pdc2019'!$Q$8:$Q$1171)</f>
        <v>29191000</v>
      </c>
      <c r="I26" s="117">
        <f>SUMIF('pdc2019'!$J$8:$J$1163,'CE statale'!$A26,'pdc2019'!$P$8:$P$1171)</f>
        <v>38213000</v>
      </c>
      <c r="J26" s="118">
        <f t="shared" si="0"/>
        <v>-9022000</v>
      </c>
      <c r="K26" s="119">
        <f t="shared" si="1"/>
        <v>-0.23609766309894539</v>
      </c>
      <c r="L26" s="114"/>
      <c r="M26" s="189">
        <f>SUMIF('pdc2019'!$J$8:$J$1163,'CE statale'!$A26,'pdc2019'!$N$8:$N$1171)</f>
        <v>423293.04</v>
      </c>
    </row>
    <row r="27" spans="1:13" s="32" customFormat="1">
      <c r="A27" s="109"/>
      <c r="B27" s="115"/>
      <c r="C27" s="116" t="s">
        <v>2694</v>
      </c>
      <c r="D27" s="527" t="s">
        <v>3377</v>
      </c>
      <c r="E27" s="527"/>
      <c r="F27" s="527"/>
      <c r="G27" s="528"/>
      <c r="H27" s="117">
        <f>SUM(H28:H30)</f>
        <v>47383185</v>
      </c>
      <c r="I27" s="117">
        <f>SUM(I28:I30)</f>
        <v>51856827</v>
      </c>
      <c r="J27" s="118">
        <f t="shared" si="0"/>
        <v>-4473642</v>
      </c>
      <c r="K27" s="119">
        <f t="shared" si="1"/>
        <v>-8.6269103969666333E-2</v>
      </c>
      <c r="L27" s="114"/>
      <c r="M27" s="189">
        <f>SUM(M28:M30)</f>
        <v>56899549.75</v>
      </c>
    </row>
    <row r="28" spans="1:13" s="13" customFormat="1" ht="30" customHeight="1">
      <c r="A28" s="109" t="s">
        <v>3131</v>
      </c>
      <c r="B28" s="120"/>
      <c r="C28" s="121"/>
      <c r="D28" s="122"/>
      <c r="E28" s="121" t="s">
        <v>2681</v>
      </c>
      <c r="F28" s="524" t="s">
        <v>3379</v>
      </c>
      <c r="G28" s="525"/>
      <c r="H28" s="124">
        <f>SUMIF('pdc2019'!$J$8:$J$1163,'CE statale'!$A28,'pdc2019'!$Q$8:$Q$1171)</f>
        <v>30231890</v>
      </c>
      <c r="I28" s="124">
        <f>SUMIF('pdc2019'!$J$8:$J$1163,'CE statale'!$A28,'pdc2019'!$P$8:$P$1171)</f>
        <v>37579532</v>
      </c>
      <c r="J28" s="125">
        <f t="shared" si="0"/>
        <v>-7347642</v>
      </c>
      <c r="K28" s="126">
        <f t="shared" si="1"/>
        <v>-0.1955224455695723</v>
      </c>
      <c r="L28" s="109"/>
      <c r="M28" s="190">
        <f>SUMIF('pdc2019'!$J$8:$J$1163,'CE statale'!$A28,'pdc2019'!$N$8:$N$1171)</f>
        <v>43793513.200000003</v>
      </c>
    </row>
    <row r="29" spans="1:13" s="13" customFormat="1">
      <c r="A29" s="109" t="s">
        <v>2776</v>
      </c>
      <c r="B29" s="120"/>
      <c r="C29" s="121"/>
      <c r="D29" s="122"/>
      <c r="E29" s="121" t="s">
        <v>2683</v>
      </c>
      <c r="F29" s="524" t="s">
        <v>3381</v>
      </c>
      <c r="G29" s="525"/>
      <c r="H29" s="124">
        <f>SUMIF('pdc2019'!$J$8:$J$1163,'CE statale'!$A29,'pdc2019'!$Q$8:$Q$1171)</f>
        <v>3400000</v>
      </c>
      <c r="I29" s="124">
        <f>SUMIF('pdc2019'!$J$8:$J$1163,'CE statale'!$A29,'pdc2019'!$P$8:$P$1171)</f>
        <v>3087000</v>
      </c>
      <c r="J29" s="125">
        <f t="shared" si="0"/>
        <v>313000</v>
      </c>
      <c r="K29" s="126">
        <f t="shared" si="1"/>
        <v>0.101392938127632</v>
      </c>
      <c r="L29" s="109"/>
      <c r="M29" s="190">
        <f>SUMIF('pdc2019'!$J$8:$J$1163,'CE statale'!$A29,'pdc2019'!$N$8:$N$1171)</f>
        <v>2059880.8</v>
      </c>
    </row>
    <row r="30" spans="1:13" s="13" customFormat="1">
      <c r="A30" s="109" t="s">
        <v>2642</v>
      </c>
      <c r="B30" s="120"/>
      <c r="C30" s="121"/>
      <c r="D30" s="122"/>
      <c r="E30" s="121" t="s">
        <v>3364</v>
      </c>
      <c r="F30" s="524" t="s">
        <v>3383</v>
      </c>
      <c r="G30" s="525"/>
      <c r="H30" s="124">
        <f>SUMIF('pdc2019'!$J$8:$J$1163,'CE statale'!$A30,'pdc2019'!$Q$8:$Q$1171)</f>
        <v>13751295</v>
      </c>
      <c r="I30" s="124">
        <f>SUMIF('pdc2019'!$J$8:$J$1163,'CE statale'!$A30,'pdc2019'!$P$8:$P$1171)</f>
        <v>11190295</v>
      </c>
      <c r="J30" s="125">
        <f t="shared" si="0"/>
        <v>2561000</v>
      </c>
      <c r="K30" s="126">
        <f t="shared" si="1"/>
        <v>0.22885902471740022</v>
      </c>
      <c r="L30" s="109"/>
      <c r="M30" s="190">
        <f>SUMIF('pdc2019'!$J$8:$J$1163,'CE statale'!$A30,'pdc2019'!$N$8:$N$1171)</f>
        <v>11046155.749999996</v>
      </c>
    </row>
    <row r="31" spans="1:13" s="32" customFormat="1">
      <c r="A31" s="109" t="s">
        <v>3384</v>
      </c>
      <c r="B31" s="137"/>
      <c r="C31" s="116" t="s">
        <v>3359</v>
      </c>
      <c r="D31" s="527" t="s">
        <v>3385</v>
      </c>
      <c r="E31" s="527"/>
      <c r="F31" s="527"/>
      <c r="G31" s="528"/>
      <c r="H31" s="117">
        <f>SUMIF('pdc2019'!$J$8:$J$1163,'CE statale'!$A31,'pdc2019'!$Q$8:$Q$1171)</f>
        <v>18400000</v>
      </c>
      <c r="I31" s="117">
        <f>SUMIF('pdc2019'!$J$8:$J$1163,'CE statale'!$A31,'pdc2019'!$P$8:$P$1171)</f>
        <v>16769000</v>
      </c>
      <c r="J31" s="118">
        <f t="shared" si="0"/>
        <v>1631000</v>
      </c>
      <c r="K31" s="119">
        <f t="shared" si="1"/>
        <v>9.7262806368894991E-2</v>
      </c>
      <c r="L31" s="114"/>
      <c r="M31" s="189">
        <f>SUMIF('pdc2019'!$J$8:$J$1163,'CE statale'!$A31,'pdc2019'!$N$8:$N$1171)</f>
        <v>24067725.890000001</v>
      </c>
    </row>
    <row r="32" spans="1:13" s="32" customFormat="1">
      <c r="A32" s="109" t="s">
        <v>3386</v>
      </c>
      <c r="B32" s="137"/>
      <c r="C32" s="116" t="s">
        <v>3362</v>
      </c>
      <c r="D32" s="527" t="s">
        <v>3387</v>
      </c>
      <c r="E32" s="527"/>
      <c r="F32" s="527"/>
      <c r="G32" s="528"/>
      <c r="H32" s="117">
        <f>SUMIF('pdc2019'!$J$8:$J$1163,'CE statale'!$A32,'pdc2019'!$Q$8:$Q$1171)</f>
        <v>18998000</v>
      </c>
      <c r="I32" s="117">
        <f>SUMIF('pdc2019'!$J$8:$J$1163,'CE statale'!$A32,'pdc2019'!$P$8:$P$1171)</f>
        <v>18629000</v>
      </c>
      <c r="J32" s="118">
        <f t="shared" si="0"/>
        <v>369000</v>
      </c>
      <c r="K32" s="119">
        <f t="shared" si="1"/>
        <v>1.9807826507058885E-2</v>
      </c>
      <c r="L32" s="114"/>
      <c r="M32" s="189">
        <f>SUMIF('pdc2019'!$J$8:$J$1163,'CE statale'!$A32,'pdc2019'!$N$8:$N$1171)</f>
        <v>15099195.709999999</v>
      </c>
    </row>
    <row r="33" spans="1:13" s="32" customFormat="1">
      <c r="A33" s="109" t="s">
        <v>3388</v>
      </c>
      <c r="B33" s="137"/>
      <c r="C33" s="116" t="s">
        <v>3389</v>
      </c>
      <c r="D33" s="527" t="s">
        <v>3390</v>
      </c>
      <c r="E33" s="527"/>
      <c r="F33" s="527"/>
      <c r="G33" s="528"/>
      <c r="H33" s="117">
        <f>SUMIF('pdc2019'!$J$8:$J$1163,'CE statale'!$A33,'pdc2019'!$Q$8:$Q$1171)</f>
        <v>26435000</v>
      </c>
      <c r="I33" s="117">
        <f>SUMIF('pdc2019'!$J$8:$J$1163,'CE statale'!$A33,'pdc2019'!$P$8:$P$1171)</f>
        <v>26434000</v>
      </c>
      <c r="J33" s="118">
        <f t="shared" si="0"/>
        <v>1000</v>
      </c>
      <c r="K33" s="119">
        <f t="shared" si="1"/>
        <v>3.783006733751986E-5</v>
      </c>
      <c r="L33" s="114"/>
      <c r="M33" s="189">
        <f>SUMIF('pdc2019'!$J$8:$J$1163,'CE statale'!$A33,'pdc2019'!$N$8:$N$1171)</f>
        <v>26432478.500000004</v>
      </c>
    </row>
    <row r="34" spans="1:13" s="32" customFormat="1">
      <c r="A34" s="109" t="s">
        <v>3391</v>
      </c>
      <c r="B34" s="137"/>
      <c r="C34" s="116" t="s">
        <v>3392</v>
      </c>
      <c r="D34" s="527" t="s">
        <v>3393</v>
      </c>
      <c r="E34" s="527"/>
      <c r="F34" s="527"/>
      <c r="G34" s="528"/>
      <c r="H34" s="117">
        <f>SUMIF('pdc2019'!$J$8:$J$1163,'CE statale'!$A34,'pdc2019'!$Q$8:$Q$1171)</f>
        <v>0</v>
      </c>
      <c r="I34" s="117">
        <f>SUMIF('pdc2019'!$J$8:$J$1163,'CE statale'!$A34,'pdc2019'!$P$8:$P$1171)</f>
        <v>0</v>
      </c>
      <c r="J34" s="118">
        <f t="shared" si="0"/>
        <v>0</v>
      </c>
      <c r="K34" s="119" t="str">
        <f t="shared" si="1"/>
        <v xml:space="preserve">-    </v>
      </c>
      <c r="L34" s="114"/>
      <c r="M34" s="189">
        <f>SUMIF('pdc2019'!$J$8:$J$1163,'CE statale'!$A34,'pdc2019'!$N$8:$N$1171)</f>
        <v>0</v>
      </c>
    </row>
    <row r="35" spans="1:13" s="32" customFormat="1">
      <c r="A35" s="109" t="s">
        <v>3394</v>
      </c>
      <c r="B35" s="137"/>
      <c r="C35" s="116" t="s">
        <v>3395</v>
      </c>
      <c r="D35" s="527" t="s">
        <v>3396</v>
      </c>
      <c r="E35" s="527"/>
      <c r="F35" s="527"/>
      <c r="G35" s="528"/>
      <c r="H35" s="117">
        <f>SUMIF('pdc2019'!$J$8:$J$1163,'CE statale'!$A35,'pdc2019'!$Q$8:$Q$1171)</f>
        <v>4130000</v>
      </c>
      <c r="I35" s="117">
        <f>SUMIF('pdc2019'!$J$8:$J$1163,'CE statale'!$A35,'pdc2019'!$P$8:$P$1171)</f>
        <v>2889000</v>
      </c>
      <c r="J35" s="118">
        <f t="shared" si="0"/>
        <v>1241000</v>
      </c>
      <c r="K35" s="119">
        <f t="shared" si="1"/>
        <v>0.42956040152301833</v>
      </c>
      <c r="L35" s="114"/>
      <c r="M35" s="189">
        <f>SUMIF('pdc2019'!$J$8:$J$1163,'CE statale'!$A35,'pdc2019'!$N$8:$N$1171)</f>
        <v>3523658.82</v>
      </c>
    </row>
    <row r="36" spans="1:13" s="32" customFormat="1">
      <c r="A36" s="109"/>
      <c r="B36" s="138"/>
      <c r="C36" s="139" t="s">
        <v>3397</v>
      </c>
      <c r="D36" s="139"/>
      <c r="E36" s="139"/>
      <c r="F36" s="139"/>
      <c r="G36" s="140"/>
      <c r="H36" s="141">
        <f>H10+H25+H26+H27+SUM(H31:H35)</f>
        <v>1484202233</v>
      </c>
      <c r="I36" s="141">
        <f>I10+I25+I26+I27+SUM(I31:I35)</f>
        <v>1573743739</v>
      </c>
      <c r="J36" s="142">
        <f t="shared" si="0"/>
        <v>-89541506</v>
      </c>
      <c r="K36" s="143">
        <f t="shared" si="1"/>
        <v>-5.6897132475263817E-2</v>
      </c>
      <c r="L36" s="114"/>
      <c r="M36" s="192">
        <f>M10+M25+M26+M27+SUM(M31:M35)</f>
        <v>1521556858.1400006</v>
      </c>
    </row>
    <row r="37" spans="1:13" s="13" customFormat="1">
      <c r="A37" s="109"/>
      <c r="B37" s="144"/>
      <c r="C37" s="121"/>
      <c r="D37" s="122"/>
      <c r="E37" s="122"/>
      <c r="F37" s="122"/>
      <c r="G37" s="123"/>
      <c r="H37" s="124"/>
      <c r="I37" s="124"/>
      <c r="J37" s="125"/>
      <c r="K37" s="126"/>
      <c r="L37" s="109"/>
      <c r="M37" s="190"/>
    </row>
    <row r="38" spans="1:13" s="32" customFormat="1">
      <c r="A38" s="109"/>
      <c r="B38" s="115" t="s">
        <v>2004</v>
      </c>
      <c r="C38" s="529" t="s">
        <v>2045</v>
      </c>
      <c r="D38" s="529"/>
      <c r="E38" s="529"/>
      <c r="F38" s="529"/>
      <c r="G38" s="530"/>
      <c r="H38" s="117"/>
      <c r="I38" s="117"/>
      <c r="J38" s="118"/>
      <c r="K38" s="119"/>
      <c r="L38" s="114"/>
      <c r="M38" s="189"/>
    </row>
    <row r="39" spans="1:13" s="32" customFormat="1">
      <c r="A39" s="109"/>
      <c r="B39" s="137"/>
      <c r="C39" s="116" t="s">
        <v>2679</v>
      </c>
      <c r="D39" s="527" t="s">
        <v>2046</v>
      </c>
      <c r="E39" s="527"/>
      <c r="F39" s="527"/>
      <c r="G39" s="528"/>
      <c r="H39" s="117">
        <f>SUM(H40:H41)</f>
        <v>217363499</v>
      </c>
      <c r="I39" s="117">
        <f>SUM(I40:I41)</f>
        <v>251609856</v>
      </c>
      <c r="J39" s="118">
        <f t="shared" ref="J39:J86" si="2">H39-I39</f>
        <v>-34246357</v>
      </c>
      <c r="K39" s="119">
        <f t="shared" ref="K39:K86" si="3">IF(I39=0,"-    ",J39/I39)</f>
        <v>-0.13610896466631259</v>
      </c>
      <c r="L39" s="114"/>
      <c r="M39" s="189">
        <f>SUM(M40:M41)</f>
        <v>241577354.19999999</v>
      </c>
    </row>
    <row r="40" spans="1:13" s="13" customFormat="1">
      <c r="A40" s="109" t="s">
        <v>3453</v>
      </c>
      <c r="B40" s="120"/>
      <c r="C40" s="121"/>
      <c r="D40" s="122"/>
      <c r="E40" s="121" t="s">
        <v>2681</v>
      </c>
      <c r="F40" s="524" t="s">
        <v>3398</v>
      </c>
      <c r="G40" s="525"/>
      <c r="H40" s="124">
        <f>SUMIF('pdc2019'!$J$8:$J$1163,'CE statale'!$A40,'pdc2019'!$Q$8:$Q$1171)</f>
        <v>198933499</v>
      </c>
      <c r="I40" s="124">
        <f>SUMIF('pdc2019'!$J$8:$J$1163,'CE statale'!$A40,'pdc2019'!$P$8:$P$1171)</f>
        <v>233519436</v>
      </c>
      <c r="J40" s="125">
        <f t="shared" si="2"/>
        <v>-34585937</v>
      </c>
      <c r="K40" s="126">
        <f t="shared" si="3"/>
        <v>-0.14810731642911298</v>
      </c>
      <c r="L40" s="109"/>
      <c r="M40" s="190">
        <f>SUMIF('pdc2019'!$J$8:$J$1163,'CE statale'!$A40,'pdc2019'!$N$8:$N$1171)</f>
        <v>222824994.11999997</v>
      </c>
    </row>
    <row r="41" spans="1:13" s="13" customFormat="1">
      <c r="A41" s="109" t="s">
        <v>2939</v>
      </c>
      <c r="B41" s="120"/>
      <c r="C41" s="121"/>
      <c r="D41" s="122"/>
      <c r="E41" s="121" t="s">
        <v>2683</v>
      </c>
      <c r="F41" s="524" t="s">
        <v>3399</v>
      </c>
      <c r="G41" s="525"/>
      <c r="H41" s="124">
        <f>SUMIF('pdc2019'!$J$8:$J$1163,'CE statale'!$A41,'pdc2019'!$Q$8:$Q$1171)</f>
        <v>18430000</v>
      </c>
      <c r="I41" s="124">
        <f>SUMIF('pdc2019'!$J$8:$J$1163,'CE statale'!$A41,'pdc2019'!$P$8:$P$1171)</f>
        <v>18090420</v>
      </c>
      <c r="J41" s="125">
        <f t="shared" si="2"/>
        <v>339580</v>
      </c>
      <c r="K41" s="126">
        <f t="shared" si="3"/>
        <v>1.8771261253193679E-2</v>
      </c>
      <c r="L41" s="109"/>
      <c r="M41" s="190">
        <f>SUMIF('pdc2019'!$J$8:$J$1163,'CE statale'!$A41,'pdc2019'!$N$8:$N$1171)</f>
        <v>18752360.080000002</v>
      </c>
    </row>
    <row r="42" spans="1:13" s="32" customFormat="1">
      <c r="A42" s="109"/>
      <c r="B42" s="137"/>
      <c r="C42" s="116" t="s">
        <v>2688</v>
      </c>
      <c r="D42" s="527" t="s">
        <v>3400</v>
      </c>
      <c r="E42" s="527"/>
      <c r="F42" s="527"/>
      <c r="G42" s="528"/>
      <c r="H42" s="117">
        <f>SUM(H43:H59)</f>
        <v>364031734</v>
      </c>
      <c r="I42" s="117">
        <f>SUM(I43:I59)</f>
        <v>392157890</v>
      </c>
      <c r="J42" s="118">
        <f t="shared" si="2"/>
        <v>-28126156</v>
      </c>
      <c r="K42" s="119">
        <f t="shared" si="3"/>
        <v>-7.1721509925504745E-2</v>
      </c>
      <c r="L42" s="114"/>
      <c r="M42" s="189">
        <f>SUM(M43:M59)</f>
        <v>358936656.20999998</v>
      </c>
    </row>
    <row r="43" spans="1:13" s="13" customFormat="1">
      <c r="A43" s="109" t="s">
        <v>2002</v>
      </c>
      <c r="B43" s="144"/>
      <c r="C43" s="121"/>
      <c r="D43" s="122"/>
      <c r="E43" s="121" t="s">
        <v>2681</v>
      </c>
      <c r="F43" s="524" t="s">
        <v>3401</v>
      </c>
      <c r="G43" s="525"/>
      <c r="H43" s="124">
        <f>SUMIF('pdc2019'!$J$8:$J$1163,'CE statale'!$A43,'pdc2019'!$Q$8:$Q$1171)</f>
        <v>74176216</v>
      </c>
      <c r="I43" s="124">
        <f>SUMIF('pdc2019'!$J$8:$J$1163,'CE statale'!$A43,'pdc2019'!$P$8:$P$1171)</f>
        <v>86174199</v>
      </c>
      <c r="J43" s="125">
        <f t="shared" si="2"/>
        <v>-11997983</v>
      </c>
      <c r="K43" s="126">
        <f t="shared" si="3"/>
        <v>-0.13922941134619657</v>
      </c>
      <c r="L43" s="109"/>
      <c r="M43" s="190">
        <f>SUMIF('pdc2019'!$J$8:$J$1163,'CE statale'!$A43,'pdc2019'!$N$8:$N$1171)</f>
        <v>70104662.899999991</v>
      </c>
    </row>
    <row r="44" spans="1:13" s="13" customFormat="1">
      <c r="A44" s="109" t="s">
        <v>1293</v>
      </c>
      <c r="B44" s="144"/>
      <c r="C44" s="121"/>
      <c r="D44" s="122"/>
      <c r="E44" s="121" t="s">
        <v>2683</v>
      </c>
      <c r="F44" s="524" t="s">
        <v>3402</v>
      </c>
      <c r="G44" s="525"/>
      <c r="H44" s="124">
        <f>SUMIF('pdc2019'!$J$8:$J$1163,'CE statale'!$A44,'pdc2019'!$Q$8:$Q$1171)</f>
        <v>43543967</v>
      </c>
      <c r="I44" s="124">
        <f>SUMIF('pdc2019'!$J$8:$J$1163,'CE statale'!$A44,'pdc2019'!$P$8:$P$1171)</f>
        <v>43584455</v>
      </c>
      <c r="J44" s="125">
        <f t="shared" si="2"/>
        <v>-40488</v>
      </c>
      <c r="K44" s="126">
        <f t="shared" si="3"/>
        <v>-9.2895505977991461E-4</v>
      </c>
      <c r="L44" s="109"/>
      <c r="M44" s="190">
        <f>SUMIF('pdc2019'!$J$8:$J$1163,'CE statale'!$A44,'pdc2019'!$N$8:$N$1171)</f>
        <v>44501343.609999999</v>
      </c>
    </row>
    <row r="45" spans="1:13" s="13" customFormat="1">
      <c r="A45" s="109" t="s">
        <v>2460</v>
      </c>
      <c r="B45" s="144"/>
      <c r="C45" s="121"/>
      <c r="D45" s="145"/>
      <c r="E45" s="121" t="s">
        <v>3364</v>
      </c>
      <c r="F45" s="524" t="s">
        <v>3403</v>
      </c>
      <c r="G45" s="525"/>
      <c r="H45" s="124">
        <f>SUMIF('pdc2019'!$J$8:$J$1163,'CE statale'!$A45,'pdc2019'!$Q$8:$Q$1171)</f>
        <v>19799687</v>
      </c>
      <c r="I45" s="124">
        <f>SUMIF('pdc2019'!$J$8:$J$1163,'CE statale'!$A45,'pdc2019'!$P$8:$P$1171)</f>
        <v>19416947</v>
      </c>
      <c r="J45" s="125">
        <f t="shared" si="2"/>
        <v>382740</v>
      </c>
      <c r="K45" s="126">
        <f t="shared" si="3"/>
        <v>1.971164673828486E-2</v>
      </c>
      <c r="L45" s="109"/>
      <c r="M45" s="190">
        <f>SUMIF('pdc2019'!$J$8:$J$1163,'CE statale'!$A45,'pdc2019'!$N$8:$N$1171)</f>
        <v>16430672.080000002</v>
      </c>
    </row>
    <row r="46" spans="1:13" s="13" customFormat="1">
      <c r="A46" s="109" t="s">
        <v>1897</v>
      </c>
      <c r="B46" s="144"/>
      <c r="C46" s="121"/>
      <c r="D46" s="145"/>
      <c r="E46" s="121" t="s">
        <v>3372</v>
      </c>
      <c r="F46" s="524" t="s">
        <v>3404</v>
      </c>
      <c r="G46" s="525"/>
      <c r="H46" s="124">
        <f>SUMIF('pdc2019'!$J$8:$J$1163,'CE statale'!$A46,'pdc2019'!$Q$8:$Q$1171)</f>
        <v>175000</v>
      </c>
      <c r="I46" s="124">
        <f>SUMIF('pdc2019'!$J$8:$J$1163,'CE statale'!$A46,'pdc2019'!$P$8:$P$1171)</f>
        <v>175000</v>
      </c>
      <c r="J46" s="125">
        <f t="shared" si="2"/>
        <v>0</v>
      </c>
      <c r="K46" s="126">
        <f t="shared" si="3"/>
        <v>0</v>
      </c>
      <c r="L46" s="109"/>
      <c r="M46" s="190">
        <f>SUMIF('pdc2019'!$J$8:$J$1163,'CE statale'!$A46,'pdc2019'!$N$8:$N$1171)</f>
        <v>158300.48000000001</v>
      </c>
    </row>
    <row r="47" spans="1:13" s="13" customFormat="1">
      <c r="A47" s="109" t="s">
        <v>1947</v>
      </c>
      <c r="B47" s="144"/>
      <c r="C47" s="121"/>
      <c r="D47" s="145"/>
      <c r="E47" s="121" t="s">
        <v>3405</v>
      </c>
      <c r="F47" s="524" t="s">
        <v>3406</v>
      </c>
      <c r="G47" s="525"/>
      <c r="H47" s="124">
        <f>SUMIF('pdc2019'!$J$8:$J$1163,'CE statale'!$A47,'pdc2019'!$Q$8:$Q$1171)</f>
        <v>20073000</v>
      </c>
      <c r="I47" s="124">
        <f>SUMIF('pdc2019'!$J$8:$J$1163,'CE statale'!$A47,'pdc2019'!$P$8:$P$1171)</f>
        <v>24739000</v>
      </c>
      <c r="J47" s="125">
        <f t="shared" si="2"/>
        <v>-4666000</v>
      </c>
      <c r="K47" s="126">
        <f t="shared" si="3"/>
        <v>-0.1886090787824892</v>
      </c>
      <c r="L47" s="109"/>
      <c r="M47" s="190">
        <f>SUMIF('pdc2019'!$J$8:$J$1163,'CE statale'!$A47,'pdc2019'!$N$8:$N$1171)</f>
        <v>24719951.289999999</v>
      </c>
    </row>
    <row r="48" spans="1:13" s="13" customFormat="1">
      <c r="A48" s="109" t="s">
        <v>1824</v>
      </c>
      <c r="B48" s="144"/>
      <c r="C48" s="121"/>
      <c r="D48" s="145"/>
      <c r="E48" s="121" t="s">
        <v>3407</v>
      </c>
      <c r="F48" s="524" t="s">
        <v>3408</v>
      </c>
      <c r="G48" s="525"/>
      <c r="H48" s="124">
        <f>SUMIF('pdc2019'!$J$8:$J$1163,'CE statale'!$A48,'pdc2019'!$Q$8:$Q$1171)</f>
        <v>8715000</v>
      </c>
      <c r="I48" s="124">
        <f>SUMIF('pdc2019'!$J$8:$J$1163,'CE statale'!$A48,'pdc2019'!$P$8:$P$1171)</f>
        <v>8432000</v>
      </c>
      <c r="J48" s="125">
        <f t="shared" si="2"/>
        <v>283000</v>
      </c>
      <c r="K48" s="126">
        <f t="shared" si="3"/>
        <v>3.3562618595825426E-2</v>
      </c>
      <c r="L48" s="109"/>
      <c r="M48" s="190">
        <f>SUMIF('pdc2019'!$J$8:$J$1163,'CE statale'!$A48,'pdc2019'!$N$8:$N$1171)</f>
        <v>6138418.5799999991</v>
      </c>
    </row>
    <row r="49" spans="1:13" s="13" customFormat="1">
      <c r="A49" s="109" t="s">
        <v>1794</v>
      </c>
      <c r="B49" s="144"/>
      <c r="C49" s="121"/>
      <c r="D49" s="145"/>
      <c r="E49" s="121" t="s">
        <v>3409</v>
      </c>
      <c r="F49" s="524" t="s">
        <v>3410</v>
      </c>
      <c r="G49" s="525"/>
      <c r="H49" s="124">
        <f>SUMIF('pdc2019'!$J$8:$J$1163,'CE statale'!$A49,'pdc2019'!$Q$8:$Q$1171)</f>
        <v>49401101</v>
      </c>
      <c r="I49" s="124">
        <f>SUMIF('pdc2019'!$J$8:$J$1163,'CE statale'!$A49,'pdc2019'!$P$8:$P$1171)</f>
        <v>55043226</v>
      </c>
      <c r="J49" s="125">
        <f t="shared" si="2"/>
        <v>-5642125</v>
      </c>
      <c r="K49" s="126">
        <f t="shared" si="3"/>
        <v>-0.1025035305888503</v>
      </c>
      <c r="L49" s="109"/>
      <c r="M49" s="190">
        <f>SUMIF('pdc2019'!$J$8:$J$1163,'CE statale'!$A49,'pdc2019'!$N$8:$N$1171)</f>
        <v>48889114.400000006</v>
      </c>
    </row>
    <row r="50" spans="1:13" s="13" customFormat="1">
      <c r="A50" s="109" t="s">
        <v>1876</v>
      </c>
      <c r="B50" s="144"/>
      <c r="C50" s="121"/>
      <c r="D50" s="145"/>
      <c r="E50" s="121" t="s">
        <v>3411</v>
      </c>
      <c r="F50" s="524" t="s">
        <v>3412</v>
      </c>
      <c r="G50" s="525"/>
      <c r="H50" s="124">
        <f>SUMIF('pdc2019'!$J$8:$J$1163,'CE statale'!$A50,'pdc2019'!$Q$8:$Q$1171)</f>
        <v>10622345</v>
      </c>
      <c r="I50" s="124">
        <f>SUMIF('pdc2019'!$J$8:$J$1163,'CE statale'!$A50,'pdc2019'!$P$8:$P$1171)</f>
        <v>9141000</v>
      </c>
      <c r="J50" s="125">
        <f t="shared" si="2"/>
        <v>1481345</v>
      </c>
      <c r="K50" s="126">
        <f t="shared" si="3"/>
        <v>0.16205502680231923</v>
      </c>
      <c r="L50" s="109"/>
      <c r="M50" s="190">
        <f>SUMIF('pdc2019'!$J$8:$J$1163,'CE statale'!$A50,'pdc2019'!$N$8:$N$1171)</f>
        <v>9626005.0300000012</v>
      </c>
    </row>
    <row r="51" spans="1:13" s="13" customFormat="1">
      <c r="A51" s="109" t="s">
        <v>1312</v>
      </c>
      <c r="B51" s="144"/>
      <c r="C51" s="121"/>
      <c r="D51" s="145"/>
      <c r="E51" s="121" t="s">
        <v>3413</v>
      </c>
      <c r="F51" s="524" t="s">
        <v>3414</v>
      </c>
      <c r="G51" s="525"/>
      <c r="H51" s="124">
        <f>SUMIF('pdc2019'!$J$8:$J$1163,'CE statale'!$A51,'pdc2019'!$Q$8:$Q$1171)</f>
        <v>3244619</v>
      </c>
      <c r="I51" s="124">
        <f>SUMIF('pdc2019'!$J$8:$J$1163,'CE statale'!$A51,'pdc2019'!$P$8:$P$1171)</f>
        <v>3172498</v>
      </c>
      <c r="J51" s="125">
        <f t="shared" si="2"/>
        <v>72121</v>
      </c>
      <c r="K51" s="126">
        <f t="shared" si="3"/>
        <v>2.2733190060324704E-2</v>
      </c>
      <c r="L51" s="109"/>
      <c r="M51" s="190">
        <f>SUMIF('pdc2019'!$J$8:$J$1163,'CE statale'!$A51,'pdc2019'!$N$8:$N$1171)</f>
        <v>3161931.01</v>
      </c>
    </row>
    <row r="52" spans="1:13" s="13" customFormat="1">
      <c r="A52" s="109" t="s">
        <v>3415</v>
      </c>
      <c r="B52" s="144"/>
      <c r="C52" s="121"/>
      <c r="D52" s="145"/>
      <c r="E52" s="121" t="s">
        <v>3416</v>
      </c>
      <c r="F52" s="524" t="s">
        <v>3417</v>
      </c>
      <c r="G52" s="525"/>
      <c r="H52" s="124">
        <f>SUMIF('pdc2019'!$J$8:$J$1163,'CE statale'!$A52,'pdc2019'!$Q$8:$Q$1171)</f>
        <v>-273318</v>
      </c>
      <c r="I52" s="124">
        <f>SUMIF('pdc2019'!$J$8:$J$1163,'CE statale'!$A52,'pdc2019'!$P$8:$P$1171)</f>
        <v>372990</v>
      </c>
      <c r="J52" s="125">
        <f t="shared" si="2"/>
        <v>-646308</v>
      </c>
      <c r="K52" s="126">
        <f t="shared" si="3"/>
        <v>-1.7327756776321082</v>
      </c>
      <c r="L52" s="109"/>
      <c r="M52" s="190">
        <f>SUMIF('pdc2019'!$J$8:$J$1163,'CE statale'!$A52,'pdc2019'!$N$8:$N$1171)</f>
        <v>520726.76999999996</v>
      </c>
    </row>
    <row r="53" spans="1:13" s="13" customFormat="1">
      <c r="A53" s="109" t="s">
        <v>3418</v>
      </c>
      <c r="B53" s="144"/>
      <c r="C53" s="121"/>
      <c r="D53" s="145"/>
      <c r="E53" s="121" t="s">
        <v>3419</v>
      </c>
      <c r="F53" s="524" t="s">
        <v>3420</v>
      </c>
      <c r="G53" s="525"/>
      <c r="H53" s="124">
        <f>SUMIF('pdc2019'!$J$8:$J$1163,'CE statale'!$A53,'pdc2019'!$Q$8:$Q$1171)</f>
        <v>30810776</v>
      </c>
      <c r="I53" s="124">
        <f>SUMIF('pdc2019'!$J$8:$J$1163,'CE statale'!$A53,'pdc2019'!$P$8:$P$1171)</f>
        <v>36564987</v>
      </c>
      <c r="J53" s="125">
        <f t="shared" si="2"/>
        <v>-5754211</v>
      </c>
      <c r="K53" s="126">
        <f t="shared" si="3"/>
        <v>-0.15736942556550068</v>
      </c>
      <c r="L53" s="109"/>
      <c r="M53" s="190">
        <f>SUMIF('pdc2019'!$J$8:$J$1163,'CE statale'!$A53,'pdc2019'!$N$8:$N$1171)</f>
        <v>36610625.510000005</v>
      </c>
    </row>
    <row r="54" spans="1:13" s="13" customFormat="1">
      <c r="A54" s="109" t="s">
        <v>3421</v>
      </c>
      <c r="B54" s="144"/>
      <c r="C54" s="121"/>
      <c r="D54" s="145"/>
      <c r="E54" s="121" t="s">
        <v>3422</v>
      </c>
      <c r="F54" s="524" t="s">
        <v>3423</v>
      </c>
      <c r="G54" s="525"/>
      <c r="H54" s="124">
        <f>SUMIF('pdc2019'!$J$8:$J$1163,'CE statale'!$A54,'pdc2019'!$Q$8:$Q$1171)</f>
        <v>63157954</v>
      </c>
      <c r="I54" s="124">
        <f>SUMIF('pdc2019'!$J$8:$J$1163,'CE statale'!$A54,'pdc2019'!$P$8:$P$1171)</f>
        <v>59988820</v>
      </c>
      <c r="J54" s="125">
        <f t="shared" si="2"/>
        <v>3169134</v>
      </c>
      <c r="K54" s="126">
        <f t="shared" si="3"/>
        <v>5.2828743755919852E-2</v>
      </c>
      <c r="L54" s="109"/>
      <c r="M54" s="190">
        <f>SUMIF('pdc2019'!$J$8:$J$1163,'CE statale'!$A54,'pdc2019'!$N$8:$N$1171)</f>
        <v>54966742.61999999</v>
      </c>
    </row>
    <row r="55" spans="1:13" s="13" customFormat="1">
      <c r="A55" s="109" t="s">
        <v>3424</v>
      </c>
      <c r="B55" s="144"/>
      <c r="C55" s="121"/>
      <c r="D55" s="145"/>
      <c r="E55" s="121" t="s">
        <v>3425</v>
      </c>
      <c r="F55" s="524" t="s">
        <v>2216</v>
      </c>
      <c r="G55" s="525"/>
      <c r="H55" s="124">
        <f>SUMIF('pdc2019'!$J$8:$J$1163,'CE statale'!$A55,'pdc2019'!$Q$8:$Q$1171)</f>
        <v>2203000</v>
      </c>
      <c r="I55" s="124">
        <f>SUMIF('pdc2019'!$J$8:$J$1163,'CE statale'!$A55,'pdc2019'!$P$8:$P$1171)</f>
        <v>2030000</v>
      </c>
      <c r="J55" s="125">
        <f t="shared" si="2"/>
        <v>173000</v>
      </c>
      <c r="K55" s="126">
        <f t="shared" si="3"/>
        <v>8.5221674876847286E-2</v>
      </c>
      <c r="L55" s="109"/>
      <c r="M55" s="190">
        <f>SUMIF('pdc2019'!$J$8:$J$1163,'CE statale'!$A55,'pdc2019'!$N$8:$N$1171)</f>
        <v>1160188.0900000001</v>
      </c>
    </row>
    <row r="56" spans="1:13" s="13" customFormat="1">
      <c r="A56" s="109" t="s">
        <v>3426</v>
      </c>
      <c r="B56" s="144"/>
      <c r="C56" s="121"/>
      <c r="D56" s="145"/>
      <c r="E56" s="121" t="s">
        <v>3427</v>
      </c>
      <c r="F56" s="524" t="s">
        <v>3428</v>
      </c>
      <c r="G56" s="525"/>
      <c r="H56" s="124">
        <f>SUMIF('pdc2019'!$J$8:$J$1163,'CE statale'!$A56,'pdc2019'!$Q$8:$Q$1171)</f>
        <v>4483000</v>
      </c>
      <c r="I56" s="124">
        <f>SUMIF('pdc2019'!$J$8:$J$1163,'CE statale'!$A56,'pdc2019'!$P$8:$P$1171)</f>
        <v>4233000</v>
      </c>
      <c r="J56" s="125">
        <f t="shared" si="2"/>
        <v>250000</v>
      </c>
      <c r="K56" s="126">
        <f t="shared" si="3"/>
        <v>5.9059768485707535E-2</v>
      </c>
      <c r="L56" s="109"/>
      <c r="M56" s="190">
        <f>SUMIF('pdc2019'!$J$8:$J$1163,'CE statale'!$A56,'pdc2019'!$N$8:$N$1171)</f>
        <v>3388666.5799999996</v>
      </c>
    </row>
    <row r="57" spans="1:13" s="13" customFormat="1" ht="30" customHeight="1">
      <c r="A57" s="109" t="s">
        <v>3429</v>
      </c>
      <c r="B57" s="144"/>
      <c r="C57" s="146"/>
      <c r="D57" s="147"/>
      <c r="E57" s="121" t="s">
        <v>3430</v>
      </c>
      <c r="F57" s="524" t="s">
        <v>2698</v>
      </c>
      <c r="G57" s="525"/>
      <c r="H57" s="124">
        <f>SUMIF('pdc2019'!$J$8:$J$1163,'CE statale'!$A57,'pdc2019'!$Q$8:$Q$1171)</f>
        <v>3366000</v>
      </c>
      <c r="I57" s="124">
        <f>SUMIF('pdc2019'!$J$8:$J$1163,'CE statale'!$A57,'pdc2019'!$P$8:$P$1171)</f>
        <v>6907312</v>
      </c>
      <c r="J57" s="125">
        <f t="shared" si="2"/>
        <v>-3541312</v>
      </c>
      <c r="K57" s="126">
        <f t="shared" si="3"/>
        <v>-0.51269032005503734</v>
      </c>
      <c r="L57" s="109"/>
      <c r="M57" s="190">
        <f>SUMIF('pdc2019'!$J$8:$J$1163,'CE statale'!$A57,'pdc2019'!$N$8:$N$1171)</f>
        <v>3659470.2399999998</v>
      </c>
    </row>
    <row r="58" spans="1:13" s="13" customFormat="1">
      <c r="A58" s="109" t="s">
        <v>2699</v>
      </c>
      <c r="B58" s="144"/>
      <c r="C58" s="146"/>
      <c r="D58" s="147"/>
      <c r="E58" s="121" t="s">
        <v>2700</v>
      </c>
      <c r="F58" s="524" t="s">
        <v>2701</v>
      </c>
      <c r="G58" s="525"/>
      <c r="H58" s="124">
        <f>SUMIF('pdc2019'!$J$8:$J$1163,'CE statale'!$A58,'pdc2019'!$Q$8:$Q$1171)</f>
        <v>30533387</v>
      </c>
      <c r="I58" s="124">
        <f>SUMIF('pdc2019'!$J$8:$J$1163,'CE statale'!$A58,'pdc2019'!$P$8:$P$1171)</f>
        <v>32182456</v>
      </c>
      <c r="J58" s="125">
        <f t="shared" si="2"/>
        <v>-1649069</v>
      </c>
      <c r="K58" s="126">
        <f t="shared" si="3"/>
        <v>-5.1241241501270136E-2</v>
      </c>
      <c r="L58" s="109"/>
      <c r="M58" s="190">
        <f>SUMIF('pdc2019'!$J$8:$J$1163,'CE statale'!$A58,'pdc2019'!$N$8:$N$1171)</f>
        <v>34899837.019999996</v>
      </c>
    </row>
    <row r="59" spans="1:13" s="13" customFormat="1">
      <c r="A59" s="109" t="s">
        <v>2702</v>
      </c>
      <c r="B59" s="144"/>
      <c r="C59" s="146"/>
      <c r="D59" s="147"/>
      <c r="E59" s="121" t="s">
        <v>2703</v>
      </c>
      <c r="F59" s="524" t="s">
        <v>2704</v>
      </c>
      <c r="G59" s="525"/>
      <c r="H59" s="124">
        <f>SUMIF('pdc2019'!$J$8:$J$1163,'CE statale'!$A59,'pdc2019'!$Q$8:$Q$1171)</f>
        <v>0</v>
      </c>
      <c r="I59" s="124">
        <f>SUMIF('pdc2019'!$J$8:$J$1163,'CE statale'!$A59,'pdc2019'!$P$8:$P$1171)</f>
        <v>0</v>
      </c>
      <c r="J59" s="125">
        <f t="shared" si="2"/>
        <v>0</v>
      </c>
      <c r="K59" s="126" t="str">
        <f t="shared" si="3"/>
        <v xml:space="preserve">-    </v>
      </c>
      <c r="L59" s="109"/>
      <c r="M59" s="190">
        <f>SUMIF('pdc2019'!$J$8:$J$1163,'CE statale'!$A59,'pdc2019'!$N$8:$N$1171)</f>
        <v>0</v>
      </c>
    </row>
    <row r="60" spans="1:13" s="13" customFormat="1">
      <c r="A60" s="109"/>
      <c r="B60" s="144"/>
      <c r="C60" s="116" t="s">
        <v>2691</v>
      </c>
      <c r="D60" s="527" t="s">
        <v>2705</v>
      </c>
      <c r="E60" s="527"/>
      <c r="F60" s="527"/>
      <c r="G60" s="528"/>
      <c r="H60" s="117">
        <f>SUM(H61:H63)</f>
        <v>74167000</v>
      </c>
      <c r="I60" s="117">
        <f>SUM(I61:I63)</f>
        <v>75585937</v>
      </c>
      <c r="J60" s="118">
        <f t="shared" si="2"/>
        <v>-1418937</v>
      </c>
      <c r="K60" s="119">
        <f t="shared" si="3"/>
        <v>-1.8772499969141085E-2</v>
      </c>
      <c r="L60" s="109"/>
      <c r="M60" s="189">
        <f>SUM(M61:M63)</f>
        <v>69016445.609999999</v>
      </c>
    </row>
    <row r="61" spans="1:13" s="13" customFormat="1">
      <c r="A61" s="109" t="s">
        <v>2706</v>
      </c>
      <c r="B61" s="144"/>
      <c r="C61" s="116"/>
      <c r="D61" s="148"/>
      <c r="E61" s="121" t="s">
        <v>2681</v>
      </c>
      <c r="F61" s="524" t="s">
        <v>2707</v>
      </c>
      <c r="G61" s="525"/>
      <c r="H61" s="124">
        <f>SUMIF('pdc2019'!$J$8:$J$1163,'CE statale'!$A61,'pdc2019'!$Q$8:$Q$1171)</f>
        <v>71662000</v>
      </c>
      <c r="I61" s="124">
        <f>SUMIF('pdc2019'!$J$8:$J$1163,'CE statale'!$A61,'pdc2019'!$P$8:$P$1171)</f>
        <v>72279937</v>
      </c>
      <c r="J61" s="125">
        <f t="shared" si="2"/>
        <v>-617937</v>
      </c>
      <c r="K61" s="126">
        <f t="shared" si="3"/>
        <v>-8.5492188516987783E-3</v>
      </c>
      <c r="L61" s="109"/>
      <c r="M61" s="190">
        <f>SUMIF('pdc2019'!$J$8:$J$1163,'CE statale'!$A61,'pdc2019'!$N$8:$N$1171)</f>
        <v>67019843.699999996</v>
      </c>
    </row>
    <row r="62" spans="1:13" s="13" customFormat="1" ht="30" customHeight="1">
      <c r="A62" s="109" t="s">
        <v>2708</v>
      </c>
      <c r="B62" s="144"/>
      <c r="C62" s="149"/>
      <c r="D62" s="121"/>
      <c r="E62" s="121" t="s">
        <v>2683</v>
      </c>
      <c r="F62" s="524" t="s">
        <v>2709</v>
      </c>
      <c r="G62" s="525"/>
      <c r="H62" s="124">
        <f>SUMIF('pdc2019'!$J$8:$J$1163,'CE statale'!$A62,'pdc2019'!$Q$8:$Q$1171)</f>
        <v>552000</v>
      </c>
      <c r="I62" s="124">
        <f>SUMIF('pdc2019'!$J$8:$J$1163,'CE statale'!$A62,'pdc2019'!$P$8:$P$1171)</f>
        <v>1353000</v>
      </c>
      <c r="J62" s="125">
        <f t="shared" si="2"/>
        <v>-801000</v>
      </c>
      <c r="K62" s="126">
        <f t="shared" si="3"/>
        <v>-0.5920177383592018</v>
      </c>
      <c r="L62" s="109"/>
      <c r="M62" s="190">
        <f>SUMIF('pdc2019'!$J$8:$J$1163,'CE statale'!$A62,'pdc2019'!$N$8:$N$1171)</f>
        <v>448658.24</v>
      </c>
    </row>
    <row r="63" spans="1:13" s="13" customFormat="1">
      <c r="A63" s="109" t="s">
        <v>2710</v>
      </c>
      <c r="B63" s="144"/>
      <c r="C63" s="149"/>
      <c r="D63" s="121"/>
      <c r="E63" s="121" t="s">
        <v>3364</v>
      </c>
      <c r="F63" s="524" t="s">
        <v>2711</v>
      </c>
      <c r="G63" s="525"/>
      <c r="H63" s="124">
        <f>SUMIF('pdc2019'!$J$8:$J$1163,'CE statale'!$A63,'pdc2019'!$Q$8:$Q$1171)</f>
        <v>1953000</v>
      </c>
      <c r="I63" s="124">
        <f>SUMIF('pdc2019'!$J$8:$J$1163,'CE statale'!$A63,'pdc2019'!$P$8:$P$1171)</f>
        <v>1953000</v>
      </c>
      <c r="J63" s="125">
        <f t="shared" si="2"/>
        <v>0</v>
      </c>
      <c r="K63" s="126">
        <f t="shared" si="3"/>
        <v>0</v>
      </c>
      <c r="L63" s="109"/>
      <c r="M63" s="190">
        <f>SUMIF('pdc2019'!$J$8:$J$1163,'CE statale'!$A63,'pdc2019'!$N$8:$N$1171)</f>
        <v>1547943.67</v>
      </c>
    </row>
    <row r="64" spans="1:13" s="13" customFormat="1">
      <c r="A64" s="109" t="s">
        <v>2712</v>
      </c>
      <c r="B64" s="144"/>
      <c r="C64" s="116" t="s">
        <v>2694</v>
      </c>
      <c r="D64" s="527" t="s">
        <v>2713</v>
      </c>
      <c r="E64" s="527"/>
      <c r="F64" s="527"/>
      <c r="G64" s="528"/>
      <c r="H64" s="117">
        <f>SUMIF('pdc2019'!$J$8:$J$1163,'CE statale'!$A64,'pdc2019'!$Q$8:$Q$1171)</f>
        <v>27121000</v>
      </c>
      <c r="I64" s="117">
        <f>SUMIF('pdc2019'!$J$8:$J$1163,'CE statale'!$A64,'pdc2019'!$P$8:$P$1171)</f>
        <v>26365387</v>
      </c>
      <c r="J64" s="118">
        <f t="shared" si="2"/>
        <v>755613</v>
      </c>
      <c r="K64" s="119">
        <f t="shared" si="3"/>
        <v>2.8659279683624594E-2</v>
      </c>
      <c r="L64" s="109"/>
      <c r="M64" s="189">
        <f>SUMIF('pdc2019'!$J$8:$J$1163,'CE statale'!$A64,'pdc2019'!$N$8:$N$1171)</f>
        <v>26053659.240000002</v>
      </c>
    </row>
    <row r="65" spans="1:13" s="32" customFormat="1">
      <c r="A65" s="109" t="s">
        <v>2569</v>
      </c>
      <c r="B65" s="144"/>
      <c r="C65" s="116" t="s">
        <v>3359</v>
      </c>
      <c r="D65" s="527" t="s">
        <v>1391</v>
      </c>
      <c r="E65" s="527"/>
      <c r="F65" s="527"/>
      <c r="G65" s="528"/>
      <c r="H65" s="117">
        <f>SUMIF('pdc2019'!$J$8:$J$1163,'CE statale'!$A65,'pdc2019'!$Q$8:$Q$1171)</f>
        <v>14298000</v>
      </c>
      <c r="I65" s="117">
        <f>SUMIF('pdc2019'!$J$8:$J$1163,'CE statale'!$A65,'pdc2019'!$P$8:$P$1171)</f>
        <v>12281000</v>
      </c>
      <c r="J65" s="118">
        <f t="shared" si="2"/>
        <v>2017000</v>
      </c>
      <c r="K65" s="119">
        <f t="shared" si="3"/>
        <v>0.16423743994788698</v>
      </c>
      <c r="L65" s="114"/>
      <c r="M65" s="189">
        <f>SUMIF('pdc2019'!$J$8:$J$1163,'CE statale'!$A65,'pdc2019'!$N$8:$N$1171)</f>
        <v>11332404.66</v>
      </c>
    </row>
    <row r="66" spans="1:13" s="32" customFormat="1">
      <c r="A66" s="109"/>
      <c r="B66" s="144"/>
      <c r="C66" s="116" t="s">
        <v>3362</v>
      </c>
      <c r="D66" s="527" t="s">
        <v>1393</v>
      </c>
      <c r="E66" s="527"/>
      <c r="F66" s="527"/>
      <c r="G66" s="528"/>
      <c r="H66" s="117">
        <f>SUM(H67:H71)</f>
        <v>707257000</v>
      </c>
      <c r="I66" s="117">
        <f>SUM(I67:I71)</f>
        <v>719755522</v>
      </c>
      <c r="J66" s="118">
        <f t="shared" si="2"/>
        <v>-12498522</v>
      </c>
      <c r="K66" s="119">
        <f t="shared" si="3"/>
        <v>-1.736495465192138E-2</v>
      </c>
      <c r="L66" s="114"/>
      <c r="M66" s="189">
        <f>SUM(M67:M71)</f>
        <v>675169008.23000002</v>
      </c>
    </row>
    <row r="67" spans="1:13" s="13" customFormat="1">
      <c r="A67" s="109" t="s">
        <v>925</v>
      </c>
      <c r="B67" s="144"/>
      <c r="C67" s="121"/>
      <c r="D67" s="150"/>
      <c r="E67" s="121" t="s">
        <v>2681</v>
      </c>
      <c r="F67" s="524" t="s">
        <v>2714</v>
      </c>
      <c r="G67" s="525"/>
      <c r="H67" s="124">
        <f>SUMIF('pdc2019'!$J$8:$J$1163,'CE statale'!$A67,'pdc2019'!$Q$8:$Q$1171)</f>
        <v>242404000</v>
      </c>
      <c r="I67" s="124">
        <f>SUMIF('pdc2019'!$J$8:$J$1163,'CE statale'!$A67,'pdc2019'!$P$8:$P$1171)</f>
        <v>247380522</v>
      </c>
      <c r="J67" s="125">
        <f t="shared" si="2"/>
        <v>-4976522</v>
      </c>
      <c r="K67" s="126">
        <f t="shared" si="3"/>
        <v>-2.0116870801978499E-2</v>
      </c>
      <c r="L67" s="109"/>
      <c r="M67" s="190">
        <f>SUMIF('pdc2019'!$J$8:$J$1163,'CE statale'!$A67,'pdc2019'!$N$8:$N$1171)</f>
        <v>234325687.15000004</v>
      </c>
    </row>
    <row r="68" spans="1:13" s="13" customFormat="1">
      <c r="A68" s="109" t="s">
        <v>948</v>
      </c>
      <c r="B68" s="144"/>
      <c r="C68" s="121"/>
      <c r="D68" s="150"/>
      <c r="E68" s="121" t="s">
        <v>2683</v>
      </c>
      <c r="F68" s="524" t="s">
        <v>2715</v>
      </c>
      <c r="G68" s="525"/>
      <c r="H68" s="124">
        <f>SUMIF('pdc2019'!$J$8:$J$1163,'CE statale'!$A68,'pdc2019'!$Q$8:$Q$1171)</f>
        <v>31880000</v>
      </c>
      <c r="I68" s="124">
        <f>SUMIF('pdc2019'!$J$8:$J$1163,'CE statale'!$A68,'pdc2019'!$P$8:$P$1171)</f>
        <v>32426000</v>
      </c>
      <c r="J68" s="125">
        <f t="shared" si="2"/>
        <v>-546000</v>
      </c>
      <c r="K68" s="126">
        <f t="shared" si="3"/>
        <v>-1.6838339604021466E-2</v>
      </c>
      <c r="L68" s="109"/>
      <c r="M68" s="190">
        <f>SUMIF('pdc2019'!$J$8:$J$1163,'CE statale'!$A68,'pdc2019'!$N$8:$N$1171)</f>
        <v>31203518.939999998</v>
      </c>
    </row>
    <row r="69" spans="1:13" s="13" customFormat="1">
      <c r="A69" s="109" t="s">
        <v>980</v>
      </c>
      <c r="B69" s="144"/>
      <c r="C69" s="121"/>
      <c r="D69" s="150"/>
      <c r="E69" s="121" t="s">
        <v>3364</v>
      </c>
      <c r="F69" s="524" t="s">
        <v>2716</v>
      </c>
      <c r="G69" s="525"/>
      <c r="H69" s="124">
        <f>SUMIF('pdc2019'!$J$8:$J$1163,'CE statale'!$A69,'pdc2019'!$Q$8:$Q$1171)</f>
        <v>281031000</v>
      </c>
      <c r="I69" s="124">
        <f>SUMIF('pdc2019'!$J$8:$J$1163,'CE statale'!$A69,'pdc2019'!$P$8:$P$1171)</f>
        <v>282747000</v>
      </c>
      <c r="J69" s="125">
        <f t="shared" si="2"/>
        <v>-1716000</v>
      </c>
      <c r="K69" s="126">
        <f t="shared" si="3"/>
        <v>-6.0690299101316724E-3</v>
      </c>
      <c r="L69" s="109"/>
      <c r="M69" s="190">
        <f>SUMIF('pdc2019'!$J$8:$J$1163,'CE statale'!$A69,'pdc2019'!$N$8:$N$1171)</f>
        <v>263327266.78</v>
      </c>
    </row>
    <row r="70" spans="1:13" s="13" customFormat="1">
      <c r="A70" s="109" t="s">
        <v>200</v>
      </c>
      <c r="B70" s="144"/>
      <c r="C70" s="121"/>
      <c r="D70" s="150"/>
      <c r="E70" s="121" t="s">
        <v>3372</v>
      </c>
      <c r="F70" s="524" t="s">
        <v>2717</v>
      </c>
      <c r="G70" s="525"/>
      <c r="H70" s="124">
        <f>SUMIF('pdc2019'!$J$8:$J$1163,'CE statale'!$A70,'pdc2019'!$Q$8:$Q$1171)</f>
        <v>9502000</v>
      </c>
      <c r="I70" s="124">
        <f>SUMIF('pdc2019'!$J$8:$J$1163,'CE statale'!$A70,'pdc2019'!$P$8:$P$1171)</f>
        <v>8928000</v>
      </c>
      <c r="J70" s="125">
        <f t="shared" si="2"/>
        <v>574000</v>
      </c>
      <c r="K70" s="126">
        <f t="shared" si="3"/>
        <v>6.4292114695340505E-2</v>
      </c>
      <c r="L70" s="109"/>
      <c r="M70" s="190">
        <f>SUMIF('pdc2019'!$J$8:$J$1163,'CE statale'!$A70,'pdc2019'!$N$8:$N$1171)</f>
        <v>8663790.9499999993</v>
      </c>
    </row>
    <row r="71" spans="1:13" s="13" customFormat="1">
      <c r="A71" s="109" t="s">
        <v>2718</v>
      </c>
      <c r="B71" s="144"/>
      <c r="C71" s="121"/>
      <c r="D71" s="150"/>
      <c r="E71" s="121" t="s">
        <v>3405</v>
      </c>
      <c r="F71" s="524" t="s">
        <v>2719</v>
      </c>
      <c r="G71" s="525"/>
      <c r="H71" s="124">
        <f>SUMIF('pdc2019'!$J$8:$J$1163,'CE statale'!$A71,'pdc2019'!$Q$8:$Q$1171)</f>
        <v>142440000</v>
      </c>
      <c r="I71" s="124">
        <f>SUMIF('pdc2019'!$J$8:$J$1163,'CE statale'!$A71,'pdc2019'!$P$8:$P$1171)</f>
        <v>148274000</v>
      </c>
      <c r="J71" s="125">
        <f t="shared" si="2"/>
        <v>-5834000</v>
      </c>
      <c r="K71" s="126">
        <f t="shared" si="3"/>
        <v>-3.934607550885523E-2</v>
      </c>
      <c r="L71" s="109"/>
      <c r="M71" s="190">
        <f>SUMIF('pdc2019'!$J$8:$J$1163,'CE statale'!$A71,'pdc2019'!$N$8:$N$1171)</f>
        <v>137648744.40999997</v>
      </c>
    </row>
    <row r="72" spans="1:13" s="13" customFormat="1">
      <c r="A72" s="109" t="s">
        <v>192</v>
      </c>
      <c r="B72" s="144"/>
      <c r="C72" s="116" t="s">
        <v>3389</v>
      </c>
      <c r="D72" s="527" t="s">
        <v>2720</v>
      </c>
      <c r="E72" s="527"/>
      <c r="F72" s="527"/>
      <c r="G72" s="528"/>
      <c r="H72" s="117">
        <f>SUMIF('pdc2019'!$J$8:$J$1163,'CE statale'!$A72,'pdc2019'!$Q$8:$Q$1171)</f>
        <v>3359000</v>
      </c>
      <c r="I72" s="117">
        <f>SUMIF('pdc2019'!$J$8:$J$1163,'CE statale'!$A72,'pdc2019'!$P$8:$P$1171)</f>
        <v>3233100</v>
      </c>
      <c r="J72" s="118">
        <f t="shared" si="2"/>
        <v>125900</v>
      </c>
      <c r="K72" s="119">
        <f t="shared" si="3"/>
        <v>3.8940954501871267E-2</v>
      </c>
      <c r="L72" s="109"/>
      <c r="M72" s="189">
        <f>SUMIF('pdc2019'!$J$8:$J$1163,'CE statale'!$A72,'pdc2019'!$N$8:$N$1171)</f>
        <v>3017024.5399999996</v>
      </c>
    </row>
    <row r="73" spans="1:13" s="32" customFormat="1">
      <c r="A73" s="109"/>
      <c r="B73" s="144"/>
      <c r="C73" s="116" t="s">
        <v>3392</v>
      </c>
      <c r="D73" s="527" t="s">
        <v>908</v>
      </c>
      <c r="E73" s="527"/>
      <c r="F73" s="527"/>
      <c r="G73" s="528"/>
      <c r="H73" s="117">
        <f>SUM(H74:H76)</f>
        <v>28421000</v>
      </c>
      <c r="I73" s="117">
        <f>SUM(I74:I76)</f>
        <v>27421000</v>
      </c>
      <c r="J73" s="118">
        <f t="shared" si="2"/>
        <v>1000000</v>
      </c>
      <c r="K73" s="119">
        <f t="shared" si="3"/>
        <v>3.6468400131286244E-2</v>
      </c>
      <c r="L73" s="114"/>
      <c r="M73" s="189">
        <f>SUM(M74:M76)</f>
        <v>27189818.579999998</v>
      </c>
    </row>
    <row r="74" spans="1:13" s="13" customFormat="1">
      <c r="A74" s="109" t="s">
        <v>2721</v>
      </c>
      <c r="B74" s="144"/>
      <c r="C74" s="121"/>
      <c r="D74" s="150"/>
      <c r="E74" s="121" t="s">
        <v>2681</v>
      </c>
      <c r="F74" s="524" t="s">
        <v>2722</v>
      </c>
      <c r="G74" s="525"/>
      <c r="H74" s="124">
        <f>SUMIF('pdc2019'!$J$8:$J$1163,'CE statale'!$A74,'pdc2019'!$Q$8:$Q$1171)</f>
        <v>11993000</v>
      </c>
      <c r="I74" s="124">
        <f>SUMIF('pdc2019'!$J$8:$J$1163,'CE statale'!$A74,'pdc2019'!$P$8:$P$1171)</f>
        <v>11493000</v>
      </c>
      <c r="J74" s="125">
        <f t="shared" si="2"/>
        <v>500000</v>
      </c>
      <c r="K74" s="126">
        <f t="shared" si="3"/>
        <v>4.3504742016879837E-2</v>
      </c>
      <c r="L74" s="109"/>
      <c r="M74" s="190">
        <f>SUMIF('pdc2019'!$J$8:$J$1163,'CE statale'!$A74,'pdc2019'!$N$8:$N$1171)</f>
        <v>11445009.880000001</v>
      </c>
    </row>
    <row r="75" spans="1:13" s="32" customFormat="1">
      <c r="A75" s="109" t="s">
        <v>2723</v>
      </c>
      <c r="B75" s="137"/>
      <c r="C75" s="116"/>
      <c r="D75" s="152"/>
      <c r="E75" s="121" t="s">
        <v>2683</v>
      </c>
      <c r="F75" s="524" t="s">
        <v>2724</v>
      </c>
      <c r="G75" s="525"/>
      <c r="H75" s="117">
        <f>SUMIF('pdc2019'!$J$8:$J$1163,'CE statale'!$A75,'pdc2019'!$Q$8:$Q$1171)</f>
        <v>0</v>
      </c>
      <c r="I75" s="117">
        <f>SUMIF('pdc2019'!$J$8:$J$1163,'CE statale'!$A75,'pdc2019'!$P$8:$P$1171)</f>
        <v>0</v>
      </c>
      <c r="J75" s="118">
        <f t="shared" si="2"/>
        <v>0</v>
      </c>
      <c r="K75" s="119" t="str">
        <f t="shared" si="3"/>
        <v xml:space="preserve">-    </v>
      </c>
      <c r="L75" s="114"/>
      <c r="M75" s="189">
        <f>SUMIF('pdc2019'!$J$8:$J$1163,'CE statale'!$A75,'pdc2019'!$N$8:$N$1171)</f>
        <v>0</v>
      </c>
    </row>
    <row r="76" spans="1:13" s="32" customFormat="1">
      <c r="A76" s="109" t="s">
        <v>2725</v>
      </c>
      <c r="B76" s="137"/>
      <c r="C76" s="116"/>
      <c r="D76" s="152"/>
      <c r="E76" s="121" t="s">
        <v>3364</v>
      </c>
      <c r="F76" s="524" t="s">
        <v>953</v>
      </c>
      <c r="G76" s="525"/>
      <c r="H76" s="124">
        <f>SUMIF('pdc2019'!$J$8:$J$1163,'CE statale'!$A76,'pdc2019'!$Q$8:$Q$1171)</f>
        <v>16428000</v>
      </c>
      <c r="I76" s="124">
        <f>SUMIF('pdc2019'!$J$8:$J$1163,'CE statale'!$A76,'pdc2019'!$P$8:$P$1171)</f>
        <v>15928000</v>
      </c>
      <c r="J76" s="125">
        <f t="shared" si="2"/>
        <v>500000</v>
      </c>
      <c r="K76" s="126">
        <f t="shared" si="3"/>
        <v>3.139126067302863E-2</v>
      </c>
      <c r="L76" s="114"/>
      <c r="M76" s="190">
        <f>SUMIF('pdc2019'!$J$8:$J$1163,'CE statale'!$A76,'pdc2019'!$N$8:$N$1171)</f>
        <v>15744808.699999997</v>
      </c>
    </row>
    <row r="77" spans="1:13" s="32" customFormat="1">
      <c r="A77" s="109" t="s">
        <v>990</v>
      </c>
      <c r="B77" s="137"/>
      <c r="C77" s="116" t="s">
        <v>3395</v>
      </c>
      <c r="D77" s="527" t="s">
        <v>2726</v>
      </c>
      <c r="E77" s="527"/>
      <c r="F77" s="527"/>
      <c r="G77" s="528"/>
      <c r="H77" s="117">
        <f>SUMIF('pdc2019'!$J$8:$J$1163,'CE statale'!$A77,'pdc2019'!$Q$8:$Q$1171)</f>
        <v>1300000</v>
      </c>
      <c r="I77" s="117">
        <f>SUMIF('pdc2019'!$J$8:$J$1163,'CE statale'!$A77,'pdc2019'!$P$8:$P$1171)</f>
        <v>1300000</v>
      </c>
      <c r="J77" s="118">
        <f t="shared" si="2"/>
        <v>0</v>
      </c>
      <c r="K77" s="119">
        <f t="shared" si="3"/>
        <v>0</v>
      </c>
      <c r="L77" s="114"/>
      <c r="M77" s="189">
        <f>SUMIF('pdc2019'!$J$8:$J$1163,'CE statale'!$A77,'pdc2019'!$N$8:$N$1171)</f>
        <v>1299903.42</v>
      </c>
    </row>
    <row r="78" spans="1:13" s="32" customFormat="1">
      <c r="A78" s="109"/>
      <c r="B78" s="137"/>
      <c r="C78" s="116" t="s">
        <v>2727</v>
      </c>
      <c r="D78" s="527" t="s">
        <v>1395</v>
      </c>
      <c r="E78" s="527"/>
      <c r="F78" s="527"/>
      <c r="G78" s="528"/>
      <c r="H78" s="117">
        <f>SUM(H79:H80)</f>
        <v>114000</v>
      </c>
      <c r="I78" s="117">
        <f>SUM(I79:I80)</f>
        <v>111000</v>
      </c>
      <c r="J78" s="118">
        <f t="shared" si="2"/>
        <v>3000</v>
      </c>
      <c r="K78" s="119">
        <f t="shared" si="3"/>
        <v>2.7027027027027029E-2</v>
      </c>
      <c r="L78" s="114"/>
      <c r="M78" s="189">
        <f>SUM(M79:M80)</f>
        <v>-18947394.309999999</v>
      </c>
    </row>
    <row r="79" spans="1:13" s="13" customFormat="1">
      <c r="A79" s="109" t="s">
        <v>2728</v>
      </c>
      <c r="B79" s="153"/>
      <c r="C79" s="146"/>
      <c r="D79" s="150"/>
      <c r="E79" s="121" t="s">
        <v>2681</v>
      </c>
      <c r="F79" s="524" t="s">
        <v>2729</v>
      </c>
      <c r="G79" s="525"/>
      <c r="H79" s="124">
        <f>SUMIF('pdc2019'!$J$8:$J$1163,'CE statale'!$A79,'pdc2019'!$Q$8:$Q$1171)</f>
        <v>110000</v>
      </c>
      <c r="I79" s="124">
        <f>SUMIF('pdc2019'!$J$8:$J$1163,'CE statale'!$A79,'pdc2019'!$P$8:$P$1171)</f>
        <v>109000</v>
      </c>
      <c r="J79" s="125">
        <f t="shared" si="2"/>
        <v>1000</v>
      </c>
      <c r="K79" s="126">
        <f t="shared" si="3"/>
        <v>9.1743119266055051E-3</v>
      </c>
      <c r="L79" s="109"/>
      <c r="M79" s="190">
        <f>SUMIF('pdc2019'!$J$8:$J$1163,'CE statale'!$A79,'pdc2019'!$N$8:$N$1171)</f>
        <v>-18197141.299999997</v>
      </c>
    </row>
    <row r="80" spans="1:13" s="13" customFormat="1">
      <c r="A80" s="109" t="s">
        <v>2730</v>
      </c>
      <c r="B80" s="153"/>
      <c r="C80" s="146"/>
      <c r="D80" s="150"/>
      <c r="E80" s="121" t="s">
        <v>2683</v>
      </c>
      <c r="F80" s="524" t="s">
        <v>2731</v>
      </c>
      <c r="G80" s="525"/>
      <c r="H80" s="124">
        <f>SUMIF('pdc2019'!$J$8:$J$1163,'CE statale'!$A80,'pdc2019'!$Q$8:$Q$1171)</f>
        <v>4000</v>
      </c>
      <c r="I80" s="124">
        <f>SUMIF('pdc2019'!$J$8:$J$1163,'CE statale'!$A80,'pdc2019'!$P$8:$P$1171)</f>
        <v>2000</v>
      </c>
      <c r="J80" s="125">
        <f t="shared" si="2"/>
        <v>2000</v>
      </c>
      <c r="K80" s="126">
        <f t="shared" si="3"/>
        <v>1</v>
      </c>
      <c r="L80" s="109"/>
      <c r="M80" s="190">
        <f>SUMIF('pdc2019'!$J$8:$J$1163,'CE statale'!$A80,'pdc2019'!$N$8:$N$1171)</f>
        <v>-750253.01000000013</v>
      </c>
    </row>
    <row r="81" spans="1:13" s="32" customFormat="1">
      <c r="A81" s="109"/>
      <c r="B81" s="153"/>
      <c r="C81" s="116" t="s">
        <v>2732</v>
      </c>
      <c r="D81" s="527" t="s">
        <v>2733</v>
      </c>
      <c r="E81" s="527"/>
      <c r="F81" s="527"/>
      <c r="G81" s="528"/>
      <c r="H81" s="117">
        <f>SUM(H82:H85)</f>
        <v>5513000</v>
      </c>
      <c r="I81" s="117">
        <f>SUM(I82:I85)</f>
        <v>28513000</v>
      </c>
      <c r="J81" s="118">
        <f t="shared" si="2"/>
        <v>-23000000</v>
      </c>
      <c r="K81" s="119">
        <f t="shared" si="3"/>
        <v>-0.80664959842878692</v>
      </c>
      <c r="L81" s="114"/>
      <c r="M81" s="189">
        <f>SUM(M82:M85)</f>
        <v>84722647.930000007</v>
      </c>
    </row>
    <row r="82" spans="1:13" s="13" customFormat="1">
      <c r="A82" s="109" t="s">
        <v>2734</v>
      </c>
      <c r="B82" s="153"/>
      <c r="C82" s="146"/>
      <c r="D82" s="150"/>
      <c r="E82" s="121" t="s">
        <v>2681</v>
      </c>
      <c r="F82" s="524" t="s">
        <v>1397</v>
      </c>
      <c r="G82" s="525"/>
      <c r="H82" s="124">
        <f>SUMIF('pdc2019'!$J$8:$J$1163,'CE statale'!$A82,'pdc2019'!$Q$8:$Q$1171)</f>
        <v>193000</v>
      </c>
      <c r="I82" s="124">
        <f>SUMIF('pdc2019'!$J$8:$J$1163,'CE statale'!$A82,'pdc2019'!$P$8:$P$1171)</f>
        <v>193000</v>
      </c>
      <c r="J82" s="125">
        <f t="shared" si="2"/>
        <v>0</v>
      </c>
      <c r="K82" s="126">
        <f t="shared" si="3"/>
        <v>0</v>
      </c>
      <c r="L82" s="109"/>
      <c r="M82" s="190">
        <f>SUMIF('pdc2019'!$J$8:$J$1163,'CE statale'!$A82,'pdc2019'!$N$8:$N$1171)</f>
        <v>13746713.99</v>
      </c>
    </row>
    <row r="83" spans="1:13" s="13" customFormat="1">
      <c r="A83" s="109" t="s">
        <v>2735</v>
      </c>
      <c r="B83" s="153"/>
      <c r="C83" s="146"/>
      <c r="D83" s="150"/>
      <c r="E83" s="121" t="s">
        <v>2683</v>
      </c>
      <c r="F83" s="524" t="s">
        <v>2736</v>
      </c>
      <c r="G83" s="525"/>
      <c r="H83" s="124">
        <f>SUMIF('pdc2019'!$J$8:$J$1163,'CE statale'!$A83,'pdc2019'!$Q$8:$Q$1171)</f>
        <v>50000</v>
      </c>
      <c r="I83" s="124">
        <f>SUMIF('pdc2019'!$J$8:$J$1163,'CE statale'!$A83,'pdc2019'!$P$8:$P$1171)</f>
        <v>50000</v>
      </c>
      <c r="J83" s="125">
        <f t="shared" si="2"/>
        <v>0</v>
      </c>
      <c r="K83" s="126">
        <f t="shared" si="3"/>
        <v>0</v>
      </c>
      <c r="L83" s="109"/>
      <c r="M83" s="190">
        <f>SUMIF('pdc2019'!$J$8:$J$1163,'CE statale'!$A83,'pdc2019'!$N$8:$N$1171)</f>
        <v>50000</v>
      </c>
    </row>
    <row r="84" spans="1:13" s="13" customFormat="1">
      <c r="A84" s="109" t="s">
        <v>2737</v>
      </c>
      <c r="B84" s="153"/>
      <c r="C84" s="146"/>
      <c r="D84" s="150"/>
      <c r="E84" s="121" t="s">
        <v>3364</v>
      </c>
      <c r="F84" s="524" t="s">
        <v>2738</v>
      </c>
      <c r="G84" s="525"/>
      <c r="H84" s="124">
        <f>SUMIF('pdc2019'!$J$8:$J$1163,'CE statale'!$A84,'pdc2019'!$Q$8:$Q$1171)</f>
        <v>0</v>
      </c>
      <c r="I84" s="124">
        <f>SUMIF('pdc2019'!$J$8:$J$1163,'CE statale'!$A84,'pdc2019'!$P$8:$P$1171)</f>
        <v>23000000</v>
      </c>
      <c r="J84" s="125">
        <f t="shared" si="2"/>
        <v>-23000000</v>
      </c>
      <c r="K84" s="126">
        <f t="shared" si="3"/>
        <v>-1</v>
      </c>
      <c r="L84" s="109"/>
      <c r="M84" s="190">
        <f>SUMIF('pdc2019'!$J$8:$J$1163,'CE statale'!$A84,'pdc2019'!$N$8:$N$1171)</f>
        <v>38290744.579999998</v>
      </c>
    </row>
    <row r="85" spans="1:13" s="13" customFormat="1">
      <c r="A85" s="109" t="s">
        <v>2739</v>
      </c>
      <c r="B85" s="153"/>
      <c r="C85" s="146"/>
      <c r="D85" s="150"/>
      <c r="E85" s="121" t="s">
        <v>3372</v>
      </c>
      <c r="F85" s="524" t="s">
        <v>2579</v>
      </c>
      <c r="G85" s="525"/>
      <c r="H85" s="124">
        <f>SUMIF('pdc2019'!$J$8:$J$1163,'CE statale'!$A85,'pdc2019'!$Q$8:$Q$1171)</f>
        <v>5270000</v>
      </c>
      <c r="I85" s="124">
        <f>SUMIF('pdc2019'!$J$8:$J$1163,'CE statale'!$A85,'pdc2019'!$P$8:$P$1171)</f>
        <v>5270000</v>
      </c>
      <c r="J85" s="125">
        <f t="shared" si="2"/>
        <v>0</v>
      </c>
      <c r="K85" s="126">
        <f t="shared" si="3"/>
        <v>0</v>
      </c>
      <c r="L85" s="109"/>
      <c r="M85" s="190">
        <f>SUMIF('pdc2019'!$J$8:$J$1163,'CE statale'!$A85,'pdc2019'!$N$8:$N$1171)</f>
        <v>32635189.359999999</v>
      </c>
    </row>
    <row r="86" spans="1:13" s="32" customFormat="1">
      <c r="A86" s="109"/>
      <c r="B86" s="138"/>
      <c r="C86" s="139" t="s">
        <v>2740</v>
      </c>
      <c r="D86" s="139"/>
      <c r="E86" s="139"/>
      <c r="F86" s="139"/>
      <c r="G86" s="140"/>
      <c r="H86" s="141">
        <f>H39+H42+H60+H64+H65+H66+H72+H73+H77+H78+H81</f>
        <v>1442945233</v>
      </c>
      <c r="I86" s="141">
        <f>I39+I42+I60+I64+I65+I66+I72+I73+I77+I78+I81</f>
        <v>1538333692</v>
      </c>
      <c r="J86" s="142">
        <f t="shared" si="2"/>
        <v>-95388459</v>
      </c>
      <c r="K86" s="143">
        <f t="shared" si="3"/>
        <v>-6.20076511982161E-2</v>
      </c>
      <c r="L86" s="114"/>
      <c r="M86" s="192">
        <f>M39+M42+M60+M64+M65+M66+M72+M73+M77+M78+M81</f>
        <v>1479367528.3100002</v>
      </c>
    </row>
    <row r="87" spans="1:13" s="13" customFormat="1" ht="15.75" thickBot="1">
      <c r="A87" s="109"/>
      <c r="B87" s="153"/>
      <c r="C87" s="121"/>
      <c r="D87" s="150"/>
      <c r="E87" s="147"/>
      <c r="F87" s="150"/>
      <c r="G87" s="151"/>
      <c r="H87" s="124"/>
      <c r="I87" s="124"/>
      <c r="J87" s="125"/>
      <c r="K87" s="126"/>
      <c r="L87" s="109"/>
      <c r="M87" s="190"/>
    </row>
    <row r="88" spans="1:13" s="34" customFormat="1" ht="16.5" thickTop="1" thickBot="1">
      <c r="A88" s="154"/>
      <c r="B88" s="534" t="s">
        <v>2741</v>
      </c>
      <c r="C88" s="535"/>
      <c r="D88" s="535"/>
      <c r="E88" s="535"/>
      <c r="F88" s="535"/>
      <c r="G88" s="536"/>
      <c r="H88" s="158">
        <f>H36-H86</f>
        <v>41257000</v>
      </c>
      <c r="I88" s="158">
        <f>I36-I86</f>
        <v>35410047</v>
      </c>
      <c r="J88" s="159">
        <f>H88-I88</f>
        <v>5846953</v>
      </c>
      <c r="K88" s="160">
        <f>IF(I88=0,"-    ",J88/I88)</f>
        <v>0.16512130017788454</v>
      </c>
      <c r="L88" s="161"/>
      <c r="M88" s="193">
        <f>M36-M86</f>
        <v>42189329.830000401</v>
      </c>
    </row>
    <row r="89" spans="1:13" s="34" customFormat="1" ht="15.75" thickTop="1">
      <c r="A89" s="154"/>
      <c r="B89" s="162"/>
      <c r="C89" s="163"/>
      <c r="D89" s="163"/>
      <c r="E89" s="164"/>
      <c r="F89" s="165"/>
      <c r="G89" s="166"/>
      <c r="H89" s="167"/>
      <c r="I89" s="167"/>
      <c r="J89" s="168"/>
      <c r="K89" s="169"/>
      <c r="L89" s="161"/>
      <c r="M89" s="194"/>
    </row>
    <row r="90" spans="1:13" s="32" customFormat="1">
      <c r="A90" s="109"/>
      <c r="B90" s="115" t="s">
        <v>2127</v>
      </c>
      <c r="C90" s="529" t="s">
        <v>1400</v>
      </c>
      <c r="D90" s="529"/>
      <c r="E90" s="529"/>
      <c r="F90" s="529"/>
      <c r="G90" s="530"/>
      <c r="H90" s="117"/>
      <c r="I90" s="117"/>
      <c r="J90" s="118"/>
      <c r="K90" s="119"/>
      <c r="L90" s="114"/>
      <c r="M90" s="189"/>
    </row>
    <row r="91" spans="1:13" s="32" customFormat="1">
      <c r="A91" s="109" t="s">
        <v>2742</v>
      </c>
      <c r="B91" s="137"/>
      <c r="C91" s="116" t="s">
        <v>2679</v>
      </c>
      <c r="D91" s="527" t="s">
        <v>2743</v>
      </c>
      <c r="E91" s="527"/>
      <c r="F91" s="527"/>
      <c r="G91" s="528"/>
      <c r="H91" s="117">
        <f>SUMIF('pdc2019'!$J$8:$J$1163,'CE statale'!$A91,'pdc2019'!$Q$8:$Q$1171)</f>
        <v>10000</v>
      </c>
      <c r="I91" s="117">
        <f>SUMIF('pdc2019'!$J$8:$J$1163,'CE statale'!$A91,'pdc2019'!$P$8:$P$1171)</f>
        <v>5000</v>
      </c>
      <c r="J91" s="118">
        <f>H91-I91</f>
        <v>5000</v>
      </c>
      <c r="K91" s="119">
        <f>IF(I91=0,"-    ",J91/I91)</f>
        <v>1</v>
      </c>
      <c r="L91" s="114"/>
      <c r="M91" s="189">
        <f>SUMIF('pdc2019'!$J$8:$J$1163,'CE statale'!$A91,'pdc2019'!$N$8:$N$1171)</f>
        <v>11187.43</v>
      </c>
    </row>
    <row r="92" spans="1:13" s="32" customFormat="1">
      <c r="A92" s="109" t="s">
        <v>2744</v>
      </c>
      <c r="B92" s="137"/>
      <c r="C92" s="116" t="s">
        <v>2688</v>
      </c>
      <c r="D92" s="527" t="s">
        <v>2745</v>
      </c>
      <c r="E92" s="527"/>
      <c r="F92" s="527"/>
      <c r="G92" s="528"/>
      <c r="H92" s="117">
        <f>SUMIF('pdc2019'!$J$8:$J$1163,'CE statale'!$A92,'pdc2019'!$Q$8:$Q$1171)</f>
        <v>26000</v>
      </c>
      <c r="I92" s="117">
        <f>SUMIF('pdc2019'!$J$8:$J$1163,'CE statale'!$A92,'pdc2019'!$P$8:$P$1171)</f>
        <v>48000</v>
      </c>
      <c r="J92" s="118">
        <f>H92-I92</f>
        <v>-22000</v>
      </c>
      <c r="K92" s="119">
        <f>IF(I92=0,"-    ",J92/I92)</f>
        <v>-0.45833333333333331</v>
      </c>
      <c r="L92" s="114"/>
      <c r="M92" s="189">
        <f>SUMIF('pdc2019'!$J$8:$J$1163,'CE statale'!$A92,'pdc2019'!$N$8:$N$1171)</f>
        <v>9943.68</v>
      </c>
    </row>
    <row r="93" spans="1:13" s="32" customFormat="1">
      <c r="A93" s="109"/>
      <c r="B93" s="138"/>
      <c r="C93" s="139" t="s">
        <v>2746</v>
      </c>
      <c r="D93" s="139"/>
      <c r="E93" s="139"/>
      <c r="F93" s="139"/>
      <c r="G93" s="140"/>
      <c r="H93" s="141">
        <f>+H91-H92</f>
        <v>-16000</v>
      </c>
      <c r="I93" s="141">
        <f>+I91-I92</f>
        <v>-43000</v>
      </c>
      <c r="J93" s="142">
        <f>H93-I93</f>
        <v>27000</v>
      </c>
      <c r="K93" s="143">
        <f>IF(I93=0,"-    ",J93/I93)</f>
        <v>-0.62790697674418605</v>
      </c>
      <c r="L93" s="114"/>
      <c r="M93" s="192">
        <f>+M91-M92</f>
        <v>1243.75</v>
      </c>
    </row>
    <row r="94" spans="1:13" s="13" customFormat="1">
      <c r="A94" s="109"/>
      <c r="B94" s="144"/>
      <c r="C94" s="121"/>
      <c r="D94" s="150"/>
      <c r="E94" s="145"/>
      <c r="F94" s="150"/>
      <c r="G94" s="151"/>
      <c r="H94" s="124"/>
      <c r="I94" s="124"/>
      <c r="J94" s="125"/>
      <c r="K94" s="126"/>
      <c r="L94" s="109"/>
      <c r="M94" s="190"/>
    </row>
    <row r="95" spans="1:13" s="32" customFormat="1">
      <c r="A95" s="109"/>
      <c r="B95" s="115" t="s">
        <v>2228</v>
      </c>
      <c r="C95" s="529" t="s">
        <v>1402</v>
      </c>
      <c r="D95" s="529"/>
      <c r="E95" s="529"/>
      <c r="F95" s="529"/>
      <c r="G95" s="530"/>
      <c r="H95" s="117"/>
      <c r="I95" s="117"/>
      <c r="J95" s="118"/>
      <c r="K95" s="119"/>
      <c r="L95" s="114"/>
      <c r="M95" s="189"/>
    </row>
    <row r="96" spans="1:13" s="32" customFormat="1">
      <c r="A96" s="109" t="s">
        <v>748</v>
      </c>
      <c r="B96" s="137"/>
      <c r="C96" s="116" t="s">
        <v>2679</v>
      </c>
      <c r="D96" s="527" t="s">
        <v>747</v>
      </c>
      <c r="E96" s="527"/>
      <c r="F96" s="527"/>
      <c r="G96" s="528"/>
      <c r="H96" s="117">
        <f>SUMIF('pdc2019'!$J$8:$J$1163,'CE statale'!$A96,'pdc2019'!$Q$8:$Q$1171)</f>
        <v>0</v>
      </c>
      <c r="I96" s="117">
        <f>SUMIF('pdc2019'!$J$8:$J$1163,'CE statale'!$A96,'pdc2019'!$P$8:$P$1171)</f>
        <v>0</v>
      </c>
      <c r="J96" s="118">
        <f>H96-I96</f>
        <v>0</v>
      </c>
      <c r="K96" s="119" t="str">
        <f>IF(I96=0,"-    ",J96/I96)</f>
        <v xml:space="preserve">-    </v>
      </c>
      <c r="L96" s="114"/>
      <c r="M96" s="189">
        <f>SUMIF('pdc2019'!$J$8:$J$1163,'CE statale'!$A96,'pdc2019'!$N$8:$N$1171)</f>
        <v>133835.73000000001</v>
      </c>
    </row>
    <row r="97" spans="1:13" s="32" customFormat="1">
      <c r="A97" s="109" t="s">
        <v>1694</v>
      </c>
      <c r="B97" s="137"/>
      <c r="C97" s="116" t="s">
        <v>2688</v>
      </c>
      <c r="D97" s="527" t="s">
        <v>1693</v>
      </c>
      <c r="E97" s="527"/>
      <c r="F97" s="527"/>
      <c r="G97" s="528"/>
      <c r="H97" s="117">
        <f>SUMIF('pdc2019'!$J$8:$J$1163,'CE statale'!$A97,'pdc2019'!$Q$8:$Q$1171)</f>
        <v>0</v>
      </c>
      <c r="I97" s="117">
        <f>SUMIF('pdc2019'!$J$8:$J$1163,'CE statale'!$A97,'pdc2019'!$P$8:$P$1171)</f>
        <v>0</v>
      </c>
      <c r="J97" s="118">
        <f>H97-I97</f>
        <v>0</v>
      </c>
      <c r="K97" s="119" t="str">
        <f>IF(I97=0,"-    ",J97/I97)</f>
        <v xml:space="preserve">-    </v>
      </c>
      <c r="L97" s="114"/>
      <c r="M97" s="189">
        <f>SUMIF('pdc2019'!$J$8:$J$1163,'CE statale'!$A97,'pdc2019'!$N$8:$N$1171)</f>
        <v>11918.19</v>
      </c>
    </row>
    <row r="98" spans="1:13" s="32" customFormat="1">
      <c r="A98" s="109"/>
      <c r="B98" s="138"/>
      <c r="C98" s="139" t="s">
        <v>2747</v>
      </c>
      <c r="D98" s="139"/>
      <c r="E98" s="139"/>
      <c r="F98" s="139"/>
      <c r="G98" s="140"/>
      <c r="H98" s="141">
        <f>H96-H97</f>
        <v>0</v>
      </c>
      <c r="I98" s="141">
        <f>I96-I97</f>
        <v>0</v>
      </c>
      <c r="J98" s="142">
        <f>H98-I98</f>
        <v>0</v>
      </c>
      <c r="K98" s="143" t="str">
        <f>IF(I98=0,"-    ",J98/I98)</f>
        <v xml:space="preserve">-    </v>
      </c>
      <c r="L98" s="114"/>
      <c r="M98" s="192">
        <f>M96-M97</f>
        <v>121917.54000000001</v>
      </c>
    </row>
    <row r="99" spans="1:13" s="13" customFormat="1">
      <c r="A99" s="109"/>
      <c r="B99" s="144"/>
      <c r="C99" s="121"/>
      <c r="D99" s="147"/>
      <c r="E99" s="145"/>
      <c r="F99" s="122"/>
      <c r="G99" s="123"/>
      <c r="H99" s="124"/>
      <c r="I99" s="124"/>
      <c r="J99" s="125"/>
      <c r="K99" s="126"/>
      <c r="L99" s="109"/>
      <c r="M99" s="190"/>
    </row>
    <row r="100" spans="1:13" s="32" customFormat="1">
      <c r="A100" s="109"/>
      <c r="B100" s="115" t="s">
        <v>1405</v>
      </c>
      <c r="C100" s="529" t="s">
        <v>1407</v>
      </c>
      <c r="D100" s="529"/>
      <c r="E100" s="529"/>
      <c r="F100" s="529"/>
      <c r="G100" s="530"/>
      <c r="H100" s="117"/>
      <c r="I100" s="117"/>
      <c r="J100" s="118"/>
      <c r="K100" s="119"/>
      <c r="L100" s="114"/>
      <c r="M100" s="189"/>
    </row>
    <row r="101" spans="1:13" s="32" customFormat="1">
      <c r="A101" s="109"/>
      <c r="B101" s="137"/>
      <c r="C101" s="116" t="s">
        <v>2679</v>
      </c>
      <c r="D101" s="527" t="s">
        <v>2748</v>
      </c>
      <c r="E101" s="527"/>
      <c r="F101" s="527"/>
      <c r="G101" s="528"/>
      <c r="H101" s="117">
        <f>SUM(H102:H103)</f>
        <v>5220000</v>
      </c>
      <c r="I101" s="117">
        <f>SUM(I102:I103)</f>
        <v>15593769</v>
      </c>
      <c r="J101" s="118">
        <f t="shared" ref="J101:J107" si="4">H101-I101</f>
        <v>-10373769</v>
      </c>
      <c r="K101" s="119">
        <f t="shared" ref="K101:K107" si="5">IF(I101=0,"-    ",J101/I101)</f>
        <v>-0.66525090887264005</v>
      </c>
      <c r="L101" s="114"/>
      <c r="M101" s="189">
        <f>SUM(M102:M103)</f>
        <v>32068744.940000005</v>
      </c>
    </row>
    <row r="102" spans="1:13" s="13" customFormat="1">
      <c r="A102" s="109" t="s">
        <v>2</v>
      </c>
      <c r="B102" s="144"/>
      <c r="C102" s="146"/>
      <c r="D102" s="150"/>
      <c r="E102" s="121" t="s">
        <v>2681</v>
      </c>
      <c r="F102" s="524" t="s">
        <v>1</v>
      </c>
      <c r="G102" s="525"/>
      <c r="H102" s="124">
        <f>SUMIF('pdc2019'!$J$8:$J$1163,'CE statale'!$A102,'pdc2019'!$Q$8:$Q$1171)</f>
        <v>0</v>
      </c>
      <c r="I102" s="124">
        <f>SUMIF('pdc2019'!$J$8:$J$1163,'CE statale'!$A102,'pdc2019'!$P$8:$P$1171)</f>
        <v>0</v>
      </c>
      <c r="J102" s="125">
        <f t="shared" si="4"/>
        <v>0</v>
      </c>
      <c r="K102" s="126" t="str">
        <f t="shared" si="5"/>
        <v xml:space="preserve">-    </v>
      </c>
      <c r="L102" s="109"/>
      <c r="M102" s="190">
        <f>SUMIF('pdc2019'!$J$8:$J$1163,'CE statale'!$A102,'pdc2019'!$N$8:$N$1171)</f>
        <v>0</v>
      </c>
    </row>
    <row r="103" spans="1:13" s="13" customFormat="1">
      <c r="A103" s="109" t="s">
        <v>717</v>
      </c>
      <c r="B103" s="144"/>
      <c r="C103" s="146"/>
      <c r="D103" s="150"/>
      <c r="E103" s="121" t="s">
        <v>2683</v>
      </c>
      <c r="F103" s="524" t="s">
        <v>722</v>
      </c>
      <c r="G103" s="525"/>
      <c r="H103" s="124">
        <f>SUMIF('pdc2019'!$J$8:$J$1163,'CE statale'!$A103,'pdc2019'!$Q$8:$Q$1171)</f>
        <v>5220000</v>
      </c>
      <c r="I103" s="124">
        <f>SUMIF('pdc2019'!$J$8:$J$1163,'CE statale'!$A103,'pdc2019'!$P$8:$P$1171)</f>
        <v>15593769</v>
      </c>
      <c r="J103" s="125">
        <f t="shared" si="4"/>
        <v>-10373769</v>
      </c>
      <c r="K103" s="126">
        <f t="shared" si="5"/>
        <v>-0.66525090887264005</v>
      </c>
      <c r="L103" s="109"/>
      <c r="M103" s="190">
        <f>SUMIF('pdc2019'!$J$8:$J$1163,'CE statale'!$A103,'pdc2019'!$N$8:$N$1171)</f>
        <v>32068744.940000005</v>
      </c>
    </row>
    <row r="104" spans="1:13" s="32" customFormat="1">
      <c r="A104" s="109"/>
      <c r="B104" s="137"/>
      <c r="C104" s="116" t="s">
        <v>2688</v>
      </c>
      <c r="D104" s="527" t="s">
        <v>2749</v>
      </c>
      <c r="E104" s="527"/>
      <c r="F104" s="527"/>
      <c r="G104" s="528"/>
      <c r="H104" s="117">
        <f>SUM(H105:H106)</f>
        <v>183000</v>
      </c>
      <c r="I104" s="117">
        <f>SUM(I105:I106)</f>
        <v>3860000</v>
      </c>
      <c r="J104" s="118">
        <f t="shared" si="4"/>
        <v>-3677000</v>
      </c>
      <c r="K104" s="119">
        <f t="shared" si="5"/>
        <v>-0.9525906735751295</v>
      </c>
      <c r="L104" s="114"/>
      <c r="M104" s="189">
        <f>SUM(M105:M106)</f>
        <v>2856458.28</v>
      </c>
    </row>
    <row r="105" spans="1:13" s="13" customFormat="1">
      <c r="A105" s="109" t="s">
        <v>1717</v>
      </c>
      <c r="B105" s="144"/>
      <c r="C105" s="146"/>
      <c r="D105" s="150"/>
      <c r="E105" s="121" t="s">
        <v>2681</v>
      </c>
      <c r="F105" s="524" t="s">
        <v>1714</v>
      </c>
      <c r="G105" s="525"/>
      <c r="H105" s="124">
        <f>SUMIF('pdc2019'!$J$8:$J$1163,'CE statale'!$A105,'pdc2019'!$Q$8:$Q$1171)</f>
        <v>35000</v>
      </c>
      <c r="I105" s="124">
        <f>SUMIF('pdc2019'!$J$8:$J$1163,'CE statale'!$A105,'pdc2019'!$P$8:$P$1171)</f>
        <v>34000</v>
      </c>
      <c r="J105" s="125">
        <f t="shared" si="4"/>
        <v>1000</v>
      </c>
      <c r="K105" s="126">
        <f t="shared" si="5"/>
        <v>2.9411764705882353E-2</v>
      </c>
      <c r="L105" s="109"/>
      <c r="M105" s="190">
        <f>SUMIF('pdc2019'!$J$8:$J$1163,'CE statale'!$A105,'pdc2019'!$N$8:$N$1171)</f>
        <v>34386.959999999999</v>
      </c>
    </row>
    <row r="106" spans="1:13" s="13" customFormat="1">
      <c r="A106" s="109" t="s">
        <v>1671</v>
      </c>
      <c r="B106" s="144"/>
      <c r="C106" s="146"/>
      <c r="D106" s="150"/>
      <c r="E106" s="121" t="s">
        <v>2683</v>
      </c>
      <c r="F106" s="524" t="s">
        <v>1675</v>
      </c>
      <c r="G106" s="525"/>
      <c r="H106" s="124">
        <f>SUMIF('pdc2019'!$J$8:$J$1163,'CE statale'!$A106,'pdc2019'!$Q$8:$Q$1171)</f>
        <v>148000</v>
      </c>
      <c r="I106" s="124">
        <f>SUMIF('pdc2019'!$J$8:$J$1163,'CE statale'!$A106,'pdc2019'!$P$8:$P$1171)</f>
        <v>3826000</v>
      </c>
      <c r="J106" s="125">
        <f t="shared" si="4"/>
        <v>-3678000</v>
      </c>
      <c r="K106" s="126">
        <f t="shared" si="5"/>
        <v>-0.96131730266596971</v>
      </c>
      <c r="L106" s="109"/>
      <c r="M106" s="190">
        <f>SUMIF('pdc2019'!$J$8:$J$1163,'CE statale'!$A106,'pdc2019'!$N$8:$N$1171)</f>
        <v>2822071.32</v>
      </c>
    </row>
    <row r="107" spans="1:13" s="32" customFormat="1">
      <c r="A107" s="109"/>
      <c r="B107" s="138"/>
      <c r="C107" s="139" t="s">
        <v>2750</v>
      </c>
      <c r="D107" s="139"/>
      <c r="E107" s="139"/>
      <c r="F107" s="139"/>
      <c r="G107" s="140"/>
      <c r="H107" s="141">
        <f>H101-H104</f>
        <v>5037000</v>
      </c>
      <c r="I107" s="141">
        <f>I101-I104</f>
        <v>11733769</v>
      </c>
      <c r="J107" s="142">
        <f t="shared" si="4"/>
        <v>-6696769</v>
      </c>
      <c r="K107" s="143">
        <f t="shared" si="5"/>
        <v>-0.57072616650285168</v>
      </c>
      <c r="L107" s="114"/>
      <c r="M107" s="192">
        <f>M101-M104</f>
        <v>29212286.660000004</v>
      </c>
    </row>
    <row r="108" spans="1:13" s="13" customFormat="1" ht="15.75" thickBot="1">
      <c r="A108" s="109"/>
      <c r="B108" s="153"/>
      <c r="C108" s="121"/>
      <c r="D108" s="150"/>
      <c r="E108" s="147"/>
      <c r="F108" s="150"/>
      <c r="G108" s="151"/>
      <c r="H108" s="124"/>
      <c r="I108" s="124"/>
      <c r="J108" s="125"/>
      <c r="K108" s="126"/>
      <c r="L108" s="109"/>
      <c r="M108" s="190"/>
    </row>
    <row r="109" spans="1:13" s="34" customFormat="1" ht="16.5" thickTop="1" thickBot="1">
      <c r="A109" s="154"/>
      <c r="B109" s="155" t="s">
        <v>2751</v>
      </c>
      <c r="C109" s="156"/>
      <c r="D109" s="156"/>
      <c r="E109" s="156"/>
      <c r="F109" s="156"/>
      <c r="G109" s="157"/>
      <c r="H109" s="158">
        <f>H88+H93+H98+H107</f>
        <v>46278000</v>
      </c>
      <c r="I109" s="158">
        <f>I88+I93+I98+I107</f>
        <v>47100816</v>
      </c>
      <c r="J109" s="159">
        <f>H109-I109</f>
        <v>-822816</v>
      </c>
      <c r="K109" s="160">
        <f>IF(I109=0,"-    ",J109/I109)</f>
        <v>-1.7469251488127086E-2</v>
      </c>
      <c r="L109" s="161"/>
      <c r="M109" s="193">
        <f>M88+M93+M98+M107</f>
        <v>71524777.780000404</v>
      </c>
    </row>
    <row r="110" spans="1:13" s="34" customFormat="1" ht="15.75" thickTop="1">
      <c r="A110" s="154"/>
      <c r="B110" s="162"/>
      <c r="C110" s="163"/>
      <c r="D110" s="163"/>
      <c r="E110" s="164"/>
      <c r="F110" s="165"/>
      <c r="G110" s="166"/>
      <c r="H110" s="167"/>
      <c r="I110" s="167"/>
      <c r="J110" s="168"/>
      <c r="K110" s="169"/>
      <c r="L110" s="161"/>
      <c r="M110" s="194"/>
    </row>
    <row r="111" spans="1:13" s="32" customFormat="1">
      <c r="A111" s="109"/>
      <c r="B111" s="115" t="s">
        <v>2752</v>
      </c>
      <c r="C111" s="529" t="s">
        <v>2753</v>
      </c>
      <c r="D111" s="529"/>
      <c r="E111" s="529"/>
      <c r="F111" s="529"/>
      <c r="G111" s="530"/>
      <c r="H111" s="117"/>
      <c r="I111" s="117"/>
      <c r="J111" s="118"/>
      <c r="K111" s="119"/>
      <c r="L111" s="114"/>
      <c r="M111" s="189"/>
    </row>
    <row r="112" spans="1:13" s="32" customFormat="1">
      <c r="A112" s="109"/>
      <c r="B112" s="137"/>
      <c r="C112" s="116" t="s">
        <v>2679</v>
      </c>
      <c r="D112" s="527" t="s">
        <v>1737</v>
      </c>
      <c r="E112" s="527"/>
      <c r="F112" s="527"/>
      <c r="G112" s="528"/>
      <c r="H112" s="117">
        <f>SUM(H113:H116)</f>
        <v>46278000</v>
      </c>
      <c r="I112" s="117">
        <f>SUM(I113:I116)</f>
        <v>46365000</v>
      </c>
      <c r="J112" s="118">
        <f t="shared" ref="J112:J119" si="6">H112-I112</f>
        <v>-87000</v>
      </c>
      <c r="K112" s="119">
        <f t="shared" ref="K112:K119" si="7">IF(I112=0,"-    ",J112/I112)</f>
        <v>-1.8764153995470721E-3</v>
      </c>
      <c r="L112" s="114"/>
      <c r="M112" s="189">
        <f>SUM(M113:M116)</f>
        <v>44410571.060000002</v>
      </c>
    </row>
    <row r="113" spans="1:13" s="13" customFormat="1">
      <c r="A113" s="109" t="s">
        <v>2754</v>
      </c>
      <c r="B113" s="153"/>
      <c r="C113" s="146"/>
      <c r="D113" s="150"/>
      <c r="E113" s="121" t="s">
        <v>2681</v>
      </c>
      <c r="F113" s="524" t="s">
        <v>2377</v>
      </c>
      <c r="G113" s="525"/>
      <c r="H113" s="124">
        <f>SUMIF('pdc2019'!$J$8:$J$1163,'CE statale'!$A113,'pdc2019'!$Q$8:$Q$1171)</f>
        <v>45820000</v>
      </c>
      <c r="I113" s="124">
        <f>SUMIF('pdc2019'!$J$8:$J$1163,'CE statale'!$A113,'pdc2019'!$P$8:$P$1171)</f>
        <v>45693000</v>
      </c>
      <c r="J113" s="125">
        <f t="shared" si="6"/>
        <v>127000</v>
      </c>
      <c r="K113" s="126">
        <f t="shared" si="7"/>
        <v>2.7794191670496575E-3</v>
      </c>
      <c r="L113" s="109"/>
      <c r="M113" s="190">
        <f>SUMIF('pdc2019'!$J$8:$J$1163,'CE statale'!$A113,'pdc2019'!$N$8:$N$1171)</f>
        <v>44057198.310000002</v>
      </c>
    </row>
    <row r="114" spans="1:13" s="13" customFormat="1">
      <c r="A114" s="109" t="s">
        <v>2755</v>
      </c>
      <c r="B114" s="153"/>
      <c r="C114" s="146"/>
      <c r="D114" s="150"/>
      <c r="E114" s="121" t="s">
        <v>2683</v>
      </c>
      <c r="F114" s="524" t="s">
        <v>2380</v>
      </c>
      <c r="G114" s="525"/>
      <c r="H114" s="124">
        <f>SUMIF('pdc2019'!$J$8:$J$1163,'CE statale'!$A114,'pdc2019'!$Q$8:$Q$1171)</f>
        <v>289000</v>
      </c>
      <c r="I114" s="124">
        <f>SUMIF('pdc2019'!$J$8:$J$1163,'CE statale'!$A114,'pdc2019'!$P$8:$P$1171)</f>
        <v>543000</v>
      </c>
      <c r="J114" s="125">
        <f t="shared" si="6"/>
        <v>-254000</v>
      </c>
      <c r="K114" s="126">
        <f t="shared" si="7"/>
        <v>-0.4677716390423573</v>
      </c>
      <c r="L114" s="109"/>
      <c r="M114" s="190">
        <f>SUMIF('pdc2019'!$J$8:$J$1163,'CE statale'!$A114,'pdc2019'!$N$8:$N$1171)</f>
        <v>265020.90000000002</v>
      </c>
    </row>
    <row r="115" spans="1:13" s="13" customFormat="1">
      <c r="A115" s="109" t="s">
        <v>2756</v>
      </c>
      <c r="B115" s="153"/>
      <c r="C115" s="146"/>
      <c r="D115" s="150"/>
      <c r="E115" s="121" t="s">
        <v>3364</v>
      </c>
      <c r="F115" s="524" t="s">
        <v>1739</v>
      </c>
      <c r="G115" s="525"/>
      <c r="H115" s="124">
        <f>SUMIF('pdc2019'!$J$8:$J$1163,'CE statale'!$A115,'pdc2019'!$Q$8:$Q$1171)</f>
        <v>169000</v>
      </c>
      <c r="I115" s="124">
        <f>SUMIF('pdc2019'!$J$8:$J$1163,'CE statale'!$A115,'pdc2019'!$P$8:$P$1171)</f>
        <v>129000</v>
      </c>
      <c r="J115" s="125">
        <f t="shared" si="6"/>
        <v>40000</v>
      </c>
      <c r="K115" s="126">
        <f t="shared" si="7"/>
        <v>0.31007751937984496</v>
      </c>
      <c r="L115" s="109"/>
      <c r="M115" s="190">
        <f>SUMIF('pdc2019'!$J$8:$J$1163,'CE statale'!$A115,'pdc2019'!$N$8:$N$1171)</f>
        <v>88351.85</v>
      </c>
    </row>
    <row r="116" spans="1:13" s="13" customFormat="1">
      <c r="A116" s="109" t="s">
        <v>2757</v>
      </c>
      <c r="B116" s="153"/>
      <c r="C116" s="146"/>
      <c r="D116" s="150"/>
      <c r="E116" s="121" t="s">
        <v>3372</v>
      </c>
      <c r="F116" s="524" t="s">
        <v>2384</v>
      </c>
      <c r="G116" s="525"/>
      <c r="H116" s="124">
        <f>SUMIF('pdc2019'!$J$8:$J$1163,'CE statale'!$A116,'pdc2019'!$Q$8:$Q$1171)</f>
        <v>0</v>
      </c>
      <c r="I116" s="124">
        <f>SUMIF('pdc2019'!$J$8:$J$1163,'CE statale'!$A116,'pdc2019'!$P$8:$P$1171)</f>
        <v>0</v>
      </c>
      <c r="J116" s="125">
        <f t="shared" si="6"/>
        <v>0</v>
      </c>
      <c r="K116" s="126" t="str">
        <f t="shared" si="7"/>
        <v xml:space="preserve">-    </v>
      </c>
      <c r="L116" s="109"/>
      <c r="M116" s="190">
        <f>SUMIF('pdc2019'!$J$8:$J$1163,'CE statale'!$A116,'pdc2019'!$N$8:$N$1171)</f>
        <v>0</v>
      </c>
    </row>
    <row r="117" spans="1:13" s="32" customFormat="1">
      <c r="A117" s="109" t="s">
        <v>2758</v>
      </c>
      <c r="B117" s="137"/>
      <c r="C117" s="116" t="s">
        <v>2688</v>
      </c>
      <c r="D117" s="527" t="s">
        <v>1723</v>
      </c>
      <c r="E117" s="527"/>
      <c r="F117" s="527"/>
      <c r="G117" s="528"/>
      <c r="H117" s="117">
        <f>SUMIF('pdc2019'!$J$8:$J$1163,'CE statale'!$A117,'pdc2019'!$Q$8:$Q$1171)</f>
        <v>0</v>
      </c>
      <c r="I117" s="117">
        <f>SUMIF('pdc2019'!$J$8:$J$1163,'CE statale'!$A117,'pdc2019'!$P$8:$P$1171)</f>
        <v>0</v>
      </c>
      <c r="J117" s="118">
        <f t="shared" si="6"/>
        <v>0</v>
      </c>
      <c r="K117" s="119" t="str">
        <f t="shared" si="7"/>
        <v xml:space="preserve">-    </v>
      </c>
      <c r="L117" s="114"/>
      <c r="M117" s="189">
        <f>SUMIF('pdc2019'!$J$8:$J$1163,'CE statale'!$A117,'pdc2019'!$N$8:$N$1171)</f>
        <v>0</v>
      </c>
    </row>
    <row r="118" spans="1:13" s="32" customFormat="1">
      <c r="A118" s="109" t="s">
        <v>989</v>
      </c>
      <c r="B118" s="137"/>
      <c r="C118" s="116" t="s">
        <v>2691</v>
      </c>
      <c r="D118" s="527" t="s">
        <v>2759</v>
      </c>
      <c r="E118" s="527"/>
      <c r="F118" s="527"/>
      <c r="G118" s="528"/>
      <c r="H118" s="117">
        <f>SUMIF('pdc2019'!$J$8:$J$1163,'CE statale'!$A118,'pdc2019'!$Q$8:$Q$1171)</f>
        <v>0</v>
      </c>
      <c r="I118" s="117">
        <f>SUMIF('pdc2019'!$J$8:$J$1163,'CE statale'!$A118,'pdc2019'!$P$8:$P$1171)</f>
        <v>0</v>
      </c>
      <c r="J118" s="118">
        <f t="shared" si="6"/>
        <v>0</v>
      </c>
      <c r="K118" s="119" t="str">
        <f t="shared" si="7"/>
        <v xml:space="preserve">-    </v>
      </c>
      <c r="L118" s="114"/>
      <c r="M118" s="189">
        <f>SUMIF('pdc2019'!$J$8:$J$1163,'CE statale'!$A118,'pdc2019'!$N$8:$N$1171)</f>
        <v>0</v>
      </c>
    </row>
    <row r="119" spans="1:13" s="32" customFormat="1">
      <c r="A119" s="109"/>
      <c r="B119" s="138"/>
      <c r="C119" s="139" t="s">
        <v>2760</v>
      </c>
      <c r="D119" s="139"/>
      <c r="E119" s="139"/>
      <c r="F119" s="139"/>
      <c r="G119" s="140"/>
      <c r="H119" s="141">
        <f>H112+H117+H118</f>
        <v>46278000</v>
      </c>
      <c r="I119" s="141">
        <f>I112+I117+I118</f>
        <v>46365000</v>
      </c>
      <c r="J119" s="142">
        <f t="shared" si="6"/>
        <v>-87000</v>
      </c>
      <c r="K119" s="143">
        <f t="shared" si="7"/>
        <v>-1.8764153995470721E-3</v>
      </c>
      <c r="L119" s="114"/>
      <c r="M119" s="192">
        <f>M112+M117+M118</f>
        <v>44410571.060000002</v>
      </c>
    </row>
    <row r="120" spans="1:13" s="13" customFormat="1">
      <c r="A120" s="109"/>
      <c r="B120" s="153"/>
      <c r="C120" s="121"/>
      <c r="D120" s="150"/>
      <c r="E120" s="147"/>
      <c r="F120" s="150"/>
      <c r="G120" s="151"/>
      <c r="H120" s="124"/>
      <c r="I120" s="124"/>
      <c r="J120" s="125"/>
      <c r="K120" s="126"/>
      <c r="L120" s="109"/>
      <c r="M120" s="190"/>
    </row>
    <row r="121" spans="1:13" s="34" customFormat="1" ht="15.75" thickBot="1">
      <c r="A121" s="154"/>
      <c r="B121" s="170" t="s">
        <v>1408</v>
      </c>
      <c r="C121" s="171"/>
      <c r="D121" s="172"/>
      <c r="E121" s="171"/>
      <c r="F121" s="173"/>
      <c r="G121" s="174"/>
      <c r="H121" s="175">
        <f>H109-H119</f>
        <v>0</v>
      </c>
      <c r="I121" s="175">
        <f>I109-I119</f>
        <v>735816</v>
      </c>
      <c r="J121" s="176">
        <f>H121-I121</f>
        <v>-735816</v>
      </c>
      <c r="K121" s="177">
        <f>IF(I121=0,"-    ",J121/I121)</f>
        <v>-1</v>
      </c>
      <c r="L121" s="161"/>
      <c r="M121" s="195">
        <f>M109-M119</f>
        <v>27114206.720000401</v>
      </c>
    </row>
    <row r="122" spans="1:13" s="13" customFormat="1">
      <c r="B122" s="35"/>
      <c r="C122" s="35"/>
      <c r="D122" s="36"/>
      <c r="E122" s="36"/>
      <c r="F122" s="37"/>
      <c r="G122" s="37"/>
      <c r="H122" s="492"/>
      <c r="I122" s="38"/>
      <c r="J122" s="39"/>
      <c r="K122" s="40"/>
      <c r="M122" s="38"/>
    </row>
    <row r="123" spans="1:13">
      <c r="B123" s="41"/>
      <c r="C123" s="41"/>
      <c r="D123" s="12"/>
      <c r="E123" s="12"/>
      <c r="F123" s="12"/>
      <c r="G123" s="12"/>
      <c r="H123" s="10"/>
      <c r="I123" s="42"/>
      <c r="M123" s="42"/>
    </row>
    <row r="124" spans="1:13">
      <c r="B124" s="43"/>
      <c r="C124" s="43"/>
      <c r="D124" s="44"/>
      <c r="E124" s="44"/>
      <c r="F124" s="44"/>
      <c r="G124" s="45"/>
      <c r="H124" s="42"/>
      <c r="I124" s="42"/>
      <c r="M124" s="42"/>
    </row>
    <row r="125" spans="1:13">
      <c r="B125" s="43"/>
      <c r="C125" s="43"/>
      <c r="D125" s="44"/>
      <c r="E125" s="44"/>
      <c r="F125" s="44"/>
      <c r="G125" s="45"/>
      <c r="H125" s="42"/>
      <c r="I125" s="42"/>
      <c r="M125" s="42"/>
    </row>
    <row r="126" spans="1:13">
      <c r="B126" s="43"/>
      <c r="C126" s="43"/>
      <c r="D126" s="44"/>
      <c r="E126" s="44"/>
      <c r="F126" s="44"/>
      <c r="G126" s="45"/>
      <c r="H126" s="42"/>
      <c r="I126" s="42"/>
      <c r="M126" s="42"/>
    </row>
    <row r="127" spans="1:13">
      <c r="B127" s="43"/>
      <c r="C127" s="43"/>
      <c r="D127" s="44"/>
      <c r="E127" s="44"/>
      <c r="F127" s="44"/>
      <c r="G127" s="45"/>
      <c r="H127" s="42"/>
      <c r="I127" s="42"/>
      <c r="M127" s="42"/>
    </row>
    <row r="128" spans="1:13">
      <c r="B128" s="43"/>
      <c r="C128" s="43"/>
      <c r="D128" s="44"/>
      <c r="E128" s="44"/>
      <c r="F128" s="44"/>
      <c r="G128" s="45"/>
      <c r="H128" s="42"/>
      <c r="I128" s="42"/>
      <c r="M128" s="42"/>
    </row>
    <row r="129" spans="2:13">
      <c r="B129" s="43"/>
      <c r="C129" s="43"/>
      <c r="D129" s="44"/>
      <c r="E129" s="44"/>
      <c r="F129" s="44"/>
      <c r="G129" s="45"/>
      <c r="H129" s="42"/>
      <c r="I129" s="42"/>
      <c r="M129" s="42"/>
    </row>
    <row r="130" spans="2:13">
      <c r="B130" s="43"/>
      <c r="C130" s="43"/>
      <c r="D130" s="44"/>
      <c r="E130" s="44"/>
      <c r="F130" s="44"/>
      <c r="G130" s="45"/>
      <c r="H130" s="42"/>
      <c r="I130" s="42"/>
      <c r="M130" s="42"/>
    </row>
    <row r="131" spans="2:13">
      <c r="B131" s="43"/>
      <c r="C131" s="43"/>
      <c r="D131" s="44"/>
      <c r="E131" s="44"/>
      <c r="F131" s="44"/>
      <c r="G131" s="45"/>
      <c r="H131" s="42"/>
      <c r="I131" s="42"/>
      <c r="M131" s="42"/>
    </row>
    <row r="132" spans="2:13">
      <c r="B132" s="43"/>
      <c r="C132" s="43"/>
      <c r="D132" s="44"/>
      <c r="E132" s="44"/>
      <c r="F132" s="44"/>
      <c r="G132" s="45"/>
      <c r="H132" s="42"/>
      <c r="I132" s="42"/>
      <c r="M132" s="42"/>
    </row>
    <row r="133" spans="2:13">
      <c r="B133" s="43"/>
      <c r="C133" s="43"/>
      <c r="D133" s="44"/>
      <c r="E133" s="44"/>
      <c r="F133" s="44"/>
      <c r="G133" s="45"/>
      <c r="H133" s="42"/>
      <c r="I133" s="42"/>
      <c r="M133" s="42"/>
    </row>
    <row r="134" spans="2:13">
      <c r="B134" s="43"/>
      <c r="C134" s="43"/>
      <c r="D134" s="44"/>
      <c r="E134" s="44"/>
      <c r="F134" s="44"/>
      <c r="G134" s="45"/>
      <c r="H134" s="42"/>
      <c r="I134" s="42"/>
      <c r="M134" s="42"/>
    </row>
    <row r="135" spans="2:13">
      <c r="B135" s="43"/>
      <c r="C135" s="43"/>
      <c r="D135" s="44"/>
      <c r="E135" s="44"/>
      <c r="F135" s="44"/>
      <c r="G135" s="45"/>
    </row>
    <row r="136" spans="2:13">
      <c r="B136" s="43"/>
      <c r="C136" s="43"/>
      <c r="D136" s="44"/>
      <c r="E136" s="44"/>
      <c r="F136" s="44"/>
      <c r="G136" s="45"/>
    </row>
    <row r="137" spans="2:13">
      <c r="B137" s="43"/>
      <c r="C137" s="43"/>
      <c r="D137" s="44"/>
      <c r="E137" s="44"/>
      <c r="F137" s="44"/>
      <c r="G137" s="45"/>
    </row>
    <row r="138" spans="2:13">
      <c r="B138" s="43"/>
      <c r="C138" s="43"/>
      <c r="D138" s="44"/>
      <c r="E138" s="44"/>
      <c r="F138" s="44"/>
      <c r="G138" s="45"/>
    </row>
    <row r="139" spans="2:13">
      <c r="B139" s="43"/>
      <c r="C139" s="43"/>
      <c r="D139" s="44"/>
      <c r="E139" s="44"/>
      <c r="F139" s="44"/>
      <c r="G139" s="45"/>
    </row>
    <row r="140" spans="2:13">
      <c r="B140" s="43"/>
      <c r="C140" s="43"/>
      <c r="D140" s="44"/>
      <c r="E140" s="44"/>
      <c r="F140" s="44"/>
      <c r="G140" s="45"/>
    </row>
    <row r="141" spans="2:13">
      <c r="B141" s="43"/>
      <c r="C141" s="43"/>
      <c r="D141" s="44"/>
      <c r="E141" s="44"/>
      <c r="F141" s="44"/>
      <c r="G141" s="45"/>
    </row>
    <row r="142" spans="2:13">
      <c r="B142" s="43"/>
      <c r="C142" s="43"/>
      <c r="D142" s="44"/>
      <c r="E142" s="44"/>
      <c r="F142" s="44"/>
      <c r="G142" s="45"/>
    </row>
    <row r="143" spans="2:13" s="46" customFormat="1">
      <c r="B143" s="43"/>
      <c r="C143" s="43"/>
      <c r="D143" s="44"/>
      <c r="E143" s="44"/>
      <c r="F143" s="44"/>
      <c r="G143" s="45"/>
      <c r="H143" s="18"/>
      <c r="I143" s="18"/>
      <c r="J143" s="18"/>
      <c r="K143" s="18"/>
      <c r="L143" s="18"/>
      <c r="M143" s="18"/>
    </row>
    <row r="144" spans="2:13" s="46" customFormat="1">
      <c r="B144" s="43"/>
      <c r="C144" s="43"/>
      <c r="D144" s="44"/>
      <c r="E144" s="44"/>
      <c r="F144" s="44"/>
      <c r="G144" s="45"/>
      <c r="H144" s="18"/>
      <c r="I144" s="18"/>
      <c r="J144" s="18"/>
      <c r="K144" s="18"/>
      <c r="L144" s="18"/>
      <c r="M144" s="18"/>
    </row>
    <row r="145" spans="2:13" s="46" customFormat="1">
      <c r="B145" s="43"/>
      <c r="C145" s="43"/>
      <c r="D145" s="44"/>
      <c r="E145" s="44"/>
      <c r="F145" s="44"/>
      <c r="G145" s="45"/>
      <c r="H145" s="18"/>
      <c r="I145" s="18"/>
      <c r="J145" s="18"/>
      <c r="K145" s="18"/>
      <c r="L145" s="18"/>
      <c r="M145" s="18"/>
    </row>
    <row r="146" spans="2:13" s="46" customFormat="1">
      <c r="B146" s="43"/>
      <c r="C146" s="43"/>
      <c r="D146" s="44"/>
      <c r="E146" s="44"/>
      <c r="F146" s="44"/>
      <c r="G146" s="45"/>
      <c r="H146" s="18"/>
      <c r="I146" s="18"/>
      <c r="J146" s="18"/>
      <c r="K146" s="18"/>
      <c r="L146" s="18"/>
      <c r="M146" s="18"/>
    </row>
    <row r="147" spans="2:13" s="46" customFormat="1">
      <c r="B147" s="43"/>
      <c r="C147" s="43"/>
      <c r="D147" s="44"/>
      <c r="E147" s="44"/>
      <c r="F147" s="44"/>
      <c r="G147" s="45"/>
      <c r="H147" s="18"/>
      <c r="I147" s="18"/>
      <c r="J147" s="18"/>
      <c r="K147" s="18"/>
      <c r="L147" s="18"/>
      <c r="M147" s="18"/>
    </row>
    <row r="148" spans="2:13" s="46" customFormat="1">
      <c r="B148" s="43"/>
      <c r="C148" s="43"/>
      <c r="D148" s="44"/>
      <c r="E148" s="44"/>
      <c r="F148" s="44"/>
      <c r="G148" s="45"/>
      <c r="H148" s="18"/>
      <c r="I148" s="18"/>
      <c r="J148" s="18"/>
      <c r="K148" s="18"/>
      <c r="L148" s="18"/>
      <c r="M148" s="18"/>
    </row>
    <row r="149" spans="2:13" s="46" customFormat="1">
      <c r="B149" s="43"/>
      <c r="C149" s="43"/>
      <c r="D149" s="44"/>
      <c r="E149" s="44"/>
      <c r="F149" s="44"/>
      <c r="G149" s="45"/>
      <c r="H149" s="18"/>
      <c r="I149" s="18"/>
      <c r="J149" s="18"/>
      <c r="K149" s="18"/>
      <c r="L149" s="18"/>
      <c r="M149" s="18"/>
    </row>
    <row r="150" spans="2:13" s="46" customFormat="1">
      <c r="B150" s="43"/>
      <c r="C150" s="43"/>
      <c r="D150" s="44"/>
      <c r="E150" s="44"/>
      <c r="F150" s="44"/>
      <c r="G150" s="45"/>
      <c r="H150" s="18"/>
      <c r="I150" s="18"/>
      <c r="J150" s="18"/>
      <c r="K150" s="18"/>
      <c r="L150" s="18"/>
      <c r="M150" s="18"/>
    </row>
    <row r="151" spans="2:13" s="46" customFormat="1">
      <c r="B151" s="43"/>
      <c r="C151" s="43"/>
      <c r="D151" s="44"/>
      <c r="E151" s="44"/>
      <c r="F151" s="44"/>
      <c r="G151" s="45"/>
      <c r="H151" s="18"/>
      <c r="I151" s="18"/>
      <c r="J151" s="18"/>
      <c r="K151" s="18"/>
      <c r="L151" s="18"/>
      <c r="M151" s="18"/>
    </row>
    <row r="152" spans="2:13" s="46" customFormat="1">
      <c r="B152" s="43"/>
      <c r="C152" s="43"/>
      <c r="D152" s="44"/>
      <c r="E152" s="44"/>
      <c r="F152" s="44"/>
      <c r="G152" s="45"/>
      <c r="H152" s="18"/>
      <c r="I152" s="18"/>
      <c r="J152" s="18"/>
      <c r="K152" s="18"/>
      <c r="L152" s="18"/>
      <c r="M152" s="18"/>
    </row>
    <row r="153" spans="2:13" s="46" customFormat="1">
      <c r="B153" s="43"/>
      <c r="C153" s="43"/>
      <c r="D153" s="44"/>
      <c r="E153" s="44"/>
      <c r="F153" s="44"/>
      <c r="G153" s="45"/>
      <c r="H153" s="18"/>
      <c r="I153" s="18"/>
      <c r="J153" s="18"/>
      <c r="K153" s="18"/>
      <c r="L153" s="18"/>
      <c r="M153" s="18"/>
    </row>
    <row r="154" spans="2:13" s="46" customFormat="1">
      <c r="B154" s="43"/>
      <c r="C154" s="43"/>
      <c r="D154" s="44"/>
      <c r="E154" s="44"/>
      <c r="F154" s="44"/>
      <c r="G154" s="45"/>
      <c r="H154" s="18"/>
      <c r="I154" s="18"/>
      <c r="J154" s="18"/>
      <c r="K154" s="18"/>
      <c r="L154" s="18"/>
      <c r="M154" s="18"/>
    </row>
    <row r="155" spans="2:13" s="46" customFormat="1">
      <c r="B155" s="43"/>
      <c r="C155" s="43"/>
      <c r="D155" s="44"/>
      <c r="E155" s="44"/>
      <c r="F155" s="44"/>
      <c r="G155" s="45"/>
      <c r="H155" s="18"/>
      <c r="I155" s="18"/>
      <c r="J155" s="18"/>
      <c r="K155" s="18"/>
      <c r="L155" s="18"/>
      <c r="M155" s="18"/>
    </row>
    <row r="156" spans="2:13" s="46" customFormat="1">
      <c r="B156" s="43"/>
      <c r="C156" s="43"/>
      <c r="D156" s="44"/>
      <c r="E156" s="44"/>
      <c r="F156" s="44"/>
      <c r="G156" s="45"/>
      <c r="H156" s="18"/>
      <c r="I156" s="18"/>
      <c r="J156" s="18"/>
      <c r="K156" s="18"/>
      <c r="L156" s="18"/>
      <c r="M156" s="18"/>
    </row>
    <row r="157" spans="2:13" s="46" customFormat="1">
      <c r="B157" s="43"/>
      <c r="C157" s="43"/>
      <c r="D157" s="44"/>
      <c r="E157" s="44"/>
      <c r="F157" s="44"/>
      <c r="G157" s="45"/>
      <c r="H157" s="18"/>
      <c r="I157" s="18"/>
      <c r="J157" s="18"/>
      <c r="K157" s="18"/>
      <c r="L157" s="18"/>
      <c r="M157" s="18"/>
    </row>
    <row r="158" spans="2:13" s="46" customFormat="1">
      <c r="B158" s="43"/>
      <c r="C158" s="43"/>
      <c r="D158" s="44"/>
      <c r="E158" s="44"/>
      <c r="F158" s="44"/>
      <c r="G158" s="45"/>
      <c r="H158" s="18"/>
      <c r="I158" s="18"/>
      <c r="J158" s="18"/>
      <c r="K158" s="18"/>
      <c r="L158" s="18"/>
      <c r="M158" s="18"/>
    </row>
    <row r="159" spans="2:13" s="46" customFormat="1">
      <c r="B159" s="43"/>
      <c r="C159" s="43"/>
      <c r="D159" s="44"/>
      <c r="E159" s="44"/>
      <c r="F159" s="44"/>
      <c r="G159" s="45"/>
      <c r="H159" s="18"/>
      <c r="I159" s="18"/>
      <c r="J159" s="18"/>
      <c r="K159" s="18"/>
      <c r="L159" s="18"/>
      <c r="M159" s="18"/>
    </row>
    <row r="160" spans="2:13" s="46" customFormat="1">
      <c r="B160" s="43"/>
      <c r="C160" s="43"/>
      <c r="D160" s="44"/>
      <c r="E160" s="44"/>
      <c r="F160" s="44"/>
      <c r="G160" s="45"/>
      <c r="H160" s="18"/>
      <c r="I160" s="18"/>
      <c r="J160" s="18"/>
      <c r="K160" s="18"/>
      <c r="L160" s="18"/>
      <c r="M160" s="18"/>
    </row>
    <row r="161" spans="2:13" s="46" customFormat="1">
      <c r="B161" s="43"/>
      <c r="C161" s="43"/>
      <c r="D161" s="44"/>
      <c r="E161" s="44"/>
      <c r="F161" s="44"/>
      <c r="G161" s="45"/>
      <c r="H161" s="18"/>
      <c r="I161" s="18"/>
      <c r="J161" s="18"/>
      <c r="K161" s="18"/>
      <c r="L161" s="18"/>
      <c r="M161" s="18"/>
    </row>
    <row r="162" spans="2:13" s="46" customFormat="1">
      <c r="B162" s="43"/>
      <c r="C162" s="43"/>
      <c r="D162" s="44"/>
      <c r="E162" s="44"/>
      <c r="F162" s="44"/>
      <c r="G162" s="45"/>
      <c r="H162" s="18"/>
      <c r="I162" s="18"/>
      <c r="J162" s="18"/>
      <c r="K162" s="18"/>
      <c r="L162" s="18"/>
      <c r="M162" s="18"/>
    </row>
    <row r="163" spans="2:13" s="46" customFormat="1">
      <c r="B163" s="43"/>
      <c r="C163" s="43"/>
      <c r="D163" s="44"/>
      <c r="E163" s="44"/>
      <c r="F163" s="44"/>
      <c r="G163" s="45"/>
      <c r="H163" s="18"/>
      <c r="I163" s="18"/>
      <c r="J163" s="18"/>
      <c r="K163" s="18"/>
      <c r="L163" s="18"/>
      <c r="M163" s="18"/>
    </row>
    <row r="164" spans="2:13" s="46" customFormat="1">
      <c r="B164" s="43"/>
      <c r="C164" s="43"/>
      <c r="D164" s="44"/>
      <c r="E164" s="44"/>
      <c r="F164" s="44"/>
      <c r="G164" s="45"/>
      <c r="H164" s="18"/>
      <c r="I164" s="18"/>
      <c r="J164" s="18"/>
      <c r="K164" s="18"/>
      <c r="L164" s="18"/>
      <c r="M164" s="18"/>
    </row>
    <row r="165" spans="2:13" s="46" customFormat="1">
      <c r="B165" s="43"/>
      <c r="C165" s="43"/>
      <c r="D165" s="44"/>
      <c r="E165" s="44"/>
      <c r="F165" s="44"/>
      <c r="G165" s="45"/>
      <c r="H165" s="18"/>
      <c r="I165" s="18"/>
      <c r="J165" s="18"/>
      <c r="K165" s="18"/>
      <c r="L165" s="18"/>
      <c r="M165" s="18"/>
    </row>
    <row r="166" spans="2:13" s="46" customFormat="1">
      <c r="B166" s="43"/>
      <c r="C166" s="43"/>
      <c r="D166" s="44"/>
      <c r="E166" s="44"/>
      <c r="F166" s="44"/>
      <c r="G166" s="45"/>
      <c r="H166" s="18"/>
      <c r="I166" s="18"/>
      <c r="J166" s="18"/>
      <c r="K166" s="18"/>
      <c r="L166" s="18"/>
      <c r="M166" s="18"/>
    </row>
    <row r="167" spans="2:13" s="46" customFormat="1">
      <c r="B167" s="43"/>
      <c r="C167" s="43"/>
      <c r="D167" s="44"/>
      <c r="E167" s="44"/>
      <c r="F167" s="44"/>
      <c r="G167" s="45"/>
      <c r="H167" s="18"/>
      <c r="I167" s="18"/>
      <c r="J167" s="18"/>
      <c r="K167" s="18"/>
      <c r="L167" s="18"/>
      <c r="M167" s="18"/>
    </row>
    <row r="168" spans="2:13" s="46" customFormat="1">
      <c r="B168" s="47"/>
      <c r="C168" s="47"/>
      <c r="G168" s="18"/>
      <c r="H168" s="18"/>
      <c r="I168" s="18"/>
      <c r="J168" s="18"/>
      <c r="K168" s="18"/>
      <c r="L168" s="18"/>
      <c r="M168" s="18"/>
    </row>
    <row r="169" spans="2:13" s="46" customFormat="1">
      <c r="B169" s="47"/>
      <c r="C169" s="47"/>
      <c r="G169" s="18"/>
      <c r="H169" s="18"/>
      <c r="I169" s="18"/>
      <c r="J169" s="18"/>
      <c r="K169" s="18"/>
      <c r="L169" s="18"/>
      <c r="M169" s="18"/>
    </row>
    <row r="170" spans="2:13" s="46" customFormat="1">
      <c r="B170" s="47"/>
      <c r="C170" s="47"/>
      <c r="G170" s="18"/>
      <c r="H170" s="18"/>
      <c r="I170" s="18"/>
      <c r="J170" s="18"/>
      <c r="K170" s="18"/>
      <c r="L170" s="18"/>
      <c r="M170" s="18"/>
    </row>
    <row r="171" spans="2:13" s="46" customFormat="1">
      <c r="B171" s="47"/>
      <c r="C171" s="47"/>
      <c r="G171" s="18"/>
      <c r="H171" s="18"/>
      <c r="I171" s="18"/>
      <c r="J171" s="18"/>
      <c r="K171" s="18"/>
      <c r="L171" s="18"/>
      <c r="M171" s="18"/>
    </row>
    <row r="172" spans="2:13" s="46" customFormat="1">
      <c r="B172" s="47"/>
      <c r="C172" s="47"/>
      <c r="G172" s="18"/>
      <c r="H172" s="18"/>
      <c r="I172" s="18"/>
      <c r="J172" s="18"/>
      <c r="K172" s="18"/>
      <c r="L172" s="18"/>
      <c r="M172" s="18"/>
    </row>
    <row r="173" spans="2:13" s="46" customFormat="1">
      <c r="B173" s="47"/>
      <c r="C173" s="47"/>
      <c r="G173" s="18"/>
      <c r="H173" s="18"/>
      <c r="I173" s="18"/>
      <c r="J173" s="18"/>
      <c r="K173" s="18"/>
      <c r="L173" s="18"/>
      <c r="M173" s="18"/>
    </row>
    <row r="174" spans="2:13" s="46" customFormat="1">
      <c r="B174" s="47"/>
      <c r="C174" s="47"/>
      <c r="G174" s="18"/>
      <c r="H174" s="18"/>
      <c r="I174" s="18"/>
      <c r="J174" s="18"/>
      <c r="K174" s="18"/>
      <c r="L174" s="18"/>
      <c r="M174" s="18"/>
    </row>
    <row r="175" spans="2:13" s="46" customFormat="1">
      <c r="B175" s="47"/>
      <c r="C175" s="47"/>
      <c r="G175" s="18"/>
      <c r="H175" s="18"/>
      <c r="I175" s="18"/>
      <c r="J175" s="18"/>
      <c r="K175" s="18"/>
      <c r="L175" s="18"/>
      <c r="M175" s="18"/>
    </row>
    <row r="176" spans="2:13" s="46" customFormat="1">
      <c r="B176" s="47"/>
      <c r="C176" s="47"/>
      <c r="G176" s="18"/>
      <c r="H176" s="18"/>
      <c r="I176" s="18"/>
      <c r="J176" s="18"/>
      <c r="K176" s="18"/>
      <c r="L176" s="18"/>
      <c r="M176" s="18"/>
    </row>
    <row r="177" spans="2:13" s="46" customFormat="1">
      <c r="B177" s="47"/>
      <c r="C177" s="47"/>
      <c r="G177" s="18"/>
      <c r="H177" s="18"/>
      <c r="I177" s="18"/>
      <c r="J177" s="18"/>
      <c r="K177" s="18"/>
      <c r="L177" s="18"/>
      <c r="M177" s="18"/>
    </row>
    <row r="178" spans="2:13" s="46" customFormat="1">
      <c r="B178" s="47"/>
      <c r="C178" s="47"/>
      <c r="G178" s="18"/>
      <c r="H178" s="18"/>
      <c r="I178" s="18"/>
      <c r="J178" s="18"/>
      <c r="K178" s="18"/>
      <c r="L178" s="18"/>
      <c r="M178" s="18"/>
    </row>
    <row r="179" spans="2:13" s="46" customFormat="1">
      <c r="B179" s="47"/>
      <c r="C179" s="47"/>
      <c r="G179" s="18"/>
      <c r="H179" s="18"/>
      <c r="I179" s="18"/>
      <c r="J179" s="18"/>
      <c r="K179" s="18"/>
      <c r="L179" s="18"/>
      <c r="M179" s="18"/>
    </row>
    <row r="180" spans="2:13" s="46" customFormat="1">
      <c r="B180" s="47"/>
      <c r="C180" s="47"/>
      <c r="G180" s="18"/>
      <c r="H180" s="18"/>
      <c r="I180" s="18"/>
      <c r="J180" s="18"/>
      <c r="K180" s="18"/>
      <c r="L180" s="18"/>
      <c r="M180" s="18"/>
    </row>
    <row r="181" spans="2:13" s="46" customFormat="1">
      <c r="B181" s="47"/>
      <c r="C181" s="47"/>
      <c r="G181" s="18"/>
      <c r="H181" s="18"/>
      <c r="I181" s="18"/>
      <c r="J181" s="18"/>
      <c r="K181" s="18"/>
      <c r="L181" s="18"/>
      <c r="M181" s="18"/>
    </row>
    <row r="182" spans="2:13" s="46" customFormat="1">
      <c r="B182" s="47"/>
      <c r="C182" s="47"/>
      <c r="G182" s="18"/>
      <c r="H182" s="18"/>
      <c r="I182" s="18"/>
      <c r="J182" s="18"/>
      <c r="K182" s="18"/>
      <c r="L182" s="18"/>
      <c r="M182" s="18"/>
    </row>
    <row r="183" spans="2:13" s="46" customFormat="1">
      <c r="B183" s="47"/>
      <c r="C183" s="47"/>
      <c r="G183" s="18"/>
      <c r="H183" s="18"/>
      <c r="I183" s="18"/>
      <c r="J183" s="18"/>
      <c r="K183" s="18"/>
      <c r="L183" s="18"/>
      <c r="M183" s="18"/>
    </row>
    <row r="184" spans="2:13" s="46" customFormat="1">
      <c r="B184" s="47"/>
      <c r="C184" s="47"/>
      <c r="G184" s="18"/>
      <c r="H184" s="18"/>
      <c r="I184" s="18"/>
      <c r="J184" s="18"/>
      <c r="K184" s="18"/>
      <c r="L184" s="18"/>
      <c r="M184" s="18"/>
    </row>
    <row r="185" spans="2:13" s="46" customFormat="1">
      <c r="B185" s="47"/>
      <c r="C185" s="47"/>
      <c r="G185" s="18"/>
      <c r="H185" s="18"/>
      <c r="I185" s="18"/>
      <c r="J185" s="18"/>
      <c r="K185" s="18"/>
      <c r="L185" s="18"/>
      <c r="M185" s="18"/>
    </row>
    <row r="186" spans="2:13" s="46" customFormat="1">
      <c r="B186" s="47"/>
      <c r="C186" s="47"/>
      <c r="G186" s="18"/>
      <c r="H186" s="18"/>
      <c r="I186" s="18"/>
      <c r="J186" s="18"/>
      <c r="K186" s="18"/>
      <c r="L186" s="18"/>
      <c r="M186" s="18"/>
    </row>
    <row r="187" spans="2:13" s="46" customFormat="1">
      <c r="B187" s="47"/>
      <c r="C187" s="47"/>
      <c r="G187" s="18"/>
      <c r="H187" s="18"/>
      <c r="I187" s="18"/>
      <c r="J187" s="18"/>
      <c r="K187" s="18"/>
      <c r="L187" s="18"/>
      <c r="M187" s="18"/>
    </row>
    <row r="188" spans="2:13" s="46" customFormat="1">
      <c r="B188" s="47"/>
      <c r="C188" s="47"/>
      <c r="G188" s="18"/>
      <c r="H188" s="18"/>
      <c r="I188" s="18"/>
      <c r="J188" s="18"/>
      <c r="K188" s="18"/>
      <c r="L188" s="18"/>
      <c r="M188" s="18"/>
    </row>
    <row r="189" spans="2:13" s="46" customFormat="1">
      <c r="B189" s="47"/>
      <c r="C189" s="47"/>
      <c r="G189" s="18"/>
      <c r="H189" s="18"/>
      <c r="I189" s="18"/>
      <c r="J189" s="18"/>
      <c r="K189" s="18"/>
      <c r="L189" s="18"/>
      <c r="M189" s="18"/>
    </row>
    <row r="190" spans="2:13" s="46" customFormat="1">
      <c r="B190" s="47"/>
      <c r="C190" s="47"/>
      <c r="G190" s="18"/>
      <c r="H190" s="18"/>
      <c r="I190" s="18"/>
      <c r="J190" s="18"/>
      <c r="K190" s="18"/>
      <c r="L190" s="18"/>
      <c r="M190" s="18"/>
    </row>
    <row r="191" spans="2:13" s="46" customFormat="1">
      <c r="B191" s="47"/>
      <c r="C191" s="47"/>
      <c r="G191" s="18"/>
      <c r="H191" s="18"/>
      <c r="I191" s="18"/>
      <c r="J191" s="18"/>
      <c r="K191" s="18"/>
      <c r="L191" s="18"/>
      <c r="M191" s="18"/>
    </row>
    <row r="192" spans="2:13" s="46" customFormat="1">
      <c r="B192" s="47"/>
      <c r="C192" s="47"/>
      <c r="G192" s="18"/>
      <c r="H192" s="18"/>
      <c r="I192" s="18"/>
      <c r="J192" s="18"/>
      <c r="K192" s="18"/>
      <c r="L192" s="18"/>
      <c r="M192" s="18"/>
    </row>
    <row r="193" spans="2:13" s="46" customFormat="1">
      <c r="B193" s="47"/>
      <c r="C193" s="47"/>
      <c r="G193" s="18"/>
      <c r="H193" s="18"/>
      <c r="I193" s="18"/>
      <c r="J193" s="18"/>
      <c r="K193" s="18"/>
      <c r="L193" s="18"/>
      <c r="M193" s="18"/>
    </row>
    <row r="194" spans="2:13" s="46" customFormat="1">
      <c r="B194" s="47"/>
      <c r="C194" s="47"/>
      <c r="G194" s="18"/>
      <c r="H194" s="18"/>
      <c r="I194" s="18"/>
      <c r="J194" s="18"/>
      <c r="K194" s="18"/>
      <c r="L194" s="18"/>
      <c r="M194" s="18"/>
    </row>
    <row r="195" spans="2:13" s="46" customFormat="1">
      <c r="B195" s="47"/>
      <c r="C195" s="47"/>
      <c r="G195" s="18"/>
      <c r="H195" s="18"/>
      <c r="I195" s="18"/>
      <c r="J195" s="18"/>
      <c r="K195" s="18"/>
      <c r="L195" s="18"/>
      <c r="M195" s="18"/>
    </row>
    <row r="196" spans="2:13" s="46" customFormat="1">
      <c r="B196" s="47"/>
      <c r="C196" s="47"/>
      <c r="G196" s="18"/>
      <c r="H196" s="18"/>
      <c r="I196" s="18"/>
      <c r="J196" s="18"/>
      <c r="K196" s="18"/>
      <c r="L196" s="18"/>
      <c r="M196" s="18"/>
    </row>
    <row r="197" spans="2:13" s="46" customFormat="1">
      <c r="B197" s="47"/>
      <c r="G197" s="18"/>
      <c r="H197" s="18"/>
      <c r="I197" s="18"/>
      <c r="J197" s="18"/>
      <c r="K197" s="18"/>
      <c r="L197" s="18"/>
      <c r="M197" s="18"/>
    </row>
    <row r="198" spans="2:13" s="46" customFormat="1">
      <c r="B198" s="47"/>
      <c r="G198" s="18"/>
      <c r="H198" s="18"/>
      <c r="I198" s="18"/>
      <c r="J198" s="18"/>
      <c r="K198" s="18"/>
      <c r="L198" s="18"/>
      <c r="M198" s="18"/>
    </row>
    <row r="199" spans="2:13" s="46" customFormat="1">
      <c r="B199" s="47"/>
      <c r="G199" s="18"/>
      <c r="H199" s="18"/>
      <c r="I199" s="18"/>
      <c r="J199" s="18"/>
      <c r="K199" s="18"/>
      <c r="L199" s="18"/>
      <c r="M199" s="18"/>
    </row>
    <row r="200" spans="2:13" s="46" customFormat="1">
      <c r="B200" s="47"/>
      <c r="G200" s="18"/>
      <c r="H200" s="18"/>
      <c r="I200" s="18"/>
      <c r="J200" s="18"/>
      <c r="K200" s="18"/>
      <c r="L200" s="18"/>
      <c r="M200" s="18"/>
    </row>
    <row r="201" spans="2:13" s="46" customFormat="1">
      <c r="B201" s="47"/>
      <c r="G201" s="18"/>
      <c r="H201" s="18"/>
      <c r="I201" s="18"/>
      <c r="J201" s="18"/>
      <c r="K201" s="18"/>
      <c r="L201" s="18"/>
      <c r="M201" s="18"/>
    </row>
    <row r="202" spans="2:13" s="46" customFormat="1">
      <c r="B202" s="47"/>
      <c r="G202" s="18"/>
      <c r="H202" s="18"/>
      <c r="I202" s="18"/>
      <c r="J202" s="18"/>
      <c r="K202" s="18"/>
      <c r="L202" s="18"/>
      <c r="M202" s="18"/>
    </row>
    <row r="203" spans="2:13" s="46" customFormat="1">
      <c r="B203" s="47"/>
      <c r="G203" s="18"/>
      <c r="H203" s="18"/>
      <c r="I203" s="18"/>
      <c r="J203" s="18"/>
      <c r="K203" s="18"/>
      <c r="L203" s="18"/>
      <c r="M203" s="18"/>
    </row>
    <row r="204" spans="2:13" s="46" customFormat="1">
      <c r="B204" s="47"/>
      <c r="G204" s="18"/>
      <c r="H204" s="18"/>
      <c r="I204" s="18"/>
      <c r="J204" s="18"/>
      <c r="K204" s="18"/>
      <c r="L204" s="18"/>
      <c r="M204" s="18"/>
    </row>
    <row r="205" spans="2:13" s="46" customFormat="1">
      <c r="B205" s="47"/>
      <c r="G205" s="18"/>
      <c r="H205" s="18"/>
      <c r="I205" s="18"/>
      <c r="J205" s="18"/>
      <c r="K205" s="18"/>
      <c r="L205" s="18"/>
      <c r="M205" s="18"/>
    </row>
    <row r="206" spans="2:13" s="46" customFormat="1">
      <c r="B206" s="47"/>
      <c r="G206" s="18"/>
      <c r="H206" s="18"/>
      <c r="I206" s="18"/>
      <c r="J206" s="18"/>
      <c r="K206" s="18"/>
      <c r="L206" s="18"/>
      <c r="M206" s="18"/>
    </row>
    <row r="207" spans="2:13" s="46" customFormat="1">
      <c r="B207" s="47"/>
      <c r="G207" s="18"/>
      <c r="H207" s="18"/>
      <c r="I207" s="18"/>
      <c r="J207" s="18"/>
      <c r="K207" s="18"/>
      <c r="L207" s="18"/>
      <c r="M207" s="18"/>
    </row>
    <row r="208" spans="2:13" s="46" customFormat="1">
      <c r="B208" s="47"/>
      <c r="G208" s="18"/>
      <c r="H208" s="18"/>
      <c r="I208" s="18"/>
      <c r="J208" s="18"/>
      <c r="K208" s="18"/>
      <c r="L208" s="18"/>
      <c r="M208" s="18"/>
    </row>
    <row r="209" spans="2:13" s="46" customFormat="1">
      <c r="B209" s="47"/>
      <c r="G209" s="18"/>
      <c r="H209" s="18"/>
      <c r="I209" s="18"/>
      <c r="J209" s="18"/>
      <c r="K209" s="18"/>
      <c r="L209" s="18"/>
      <c r="M209" s="18"/>
    </row>
    <row r="210" spans="2:13" s="46" customFormat="1">
      <c r="B210" s="47"/>
      <c r="G210" s="18"/>
      <c r="H210" s="18"/>
      <c r="I210" s="18"/>
      <c r="J210" s="18"/>
      <c r="K210" s="18"/>
      <c r="L210" s="18"/>
      <c r="M210" s="18"/>
    </row>
    <row r="211" spans="2:13" s="46" customFormat="1">
      <c r="B211" s="47"/>
      <c r="G211" s="18"/>
      <c r="H211" s="18"/>
      <c r="I211" s="18"/>
      <c r="J211" s="18"/>
      <c r="K211" s="18"/>
      <c r="L211" s="18"/>
      <c r="M211" s="18"/>
    </row>
    <row r="212" spans="2:13" s="46" customFormat="1">
      <c r="B212" s="47"/>
      <c r="G212" s="18"/>
      <c r="H212" s="18"/>
      <c r="I212" s="18"/>
      <c r="J212" s="18"/>
      <c r="K212" s="18"/>
      <c r="L212" s="18"/>
      <c r="M212" s="18"/>
    </row>
    <row r="213" spans="2:13" s="46" customFormat="1">
      <c r="B213" s="47"/>
      <c r="G213" s="18"/>
      <c r="H213" s="18"/>
      <c r="I213" s="18"/>
      <c r="J213" s="18"/>
      <c r="K213" s="18"/>
      <c r="L213" s="18"/>
      <c r="M213" s="18"/>
    </row>
    <row r="214" spans="2:13" s="46" customFormat="1">
      <c r="B214" s="47"/>
      <c r="G214" s="18"/>
      <c r="H214" s="18"/>
      <c r="I214" s="18"/>
      <c r="J214" s="18"/>
      <c r="K214" s="18"/>
      <c r="L214" s="18"/>
      <c r="M214" s="18"/>
    </row>
    <row r="215" spans="2:13" s="46" customFormat="1">
      <c r="B215" s="47"/>
      <c r="G215" s="18"/>
      <c r="H215" s="18"/>
      <c r="I215" s="18"/>
      <c r="J215" s="18"/>
      <c r="K215" s="18"/>
      <c r="L215" s="18"/>
      <c r="M215" s="18"/>
    </row>
    <row r="216" spans="2:13" s="46" customFormat="1">
      <c r="B216" s="47"/>
      <c r="G216" s="18"/>
      <c r="H216" s="18"/>
      <c r="I216" s="18"/>
      <c r="J216" s="18"/>
      <c r="K216" s="18"/>
      <c r="L216" s="18"/>
      <c r="M216" s="18"/>
    </row>
    <row r="217" spans="2:13" s="46" customFormat="1">
      <c r="B217" s="47"/>
      <c r="G217" s="18"/>
      <c r="H217" s="18"/>
      <c r="I217" s="18"/>
      <c r="J217" s="18"/>
      <c r="K217" s="18"/>
      <c r="L217" s="18"/>
      <c r="M217" s="18"/>
    </row>
    <row r="218" spans="2:13" s="46" customFormat="1">
      <c r="B218" s="47"/>
      <c r="G218" s="18"/>
      <c r="H218" s="18"/>
      <c r="I218" s="18"/>
      <c r="J218" s="18"/>
      <c r="K218" s="18"/>
      <c r="L218" s="18"/>
      <c r="M218" s="18"/>
    </row>
    <row r="219" spans="2:13" s="46" customFormat="1">
      <c r="B219" s="47"/>
      <c r="G219" s="18"/>
      <c r="H219" s="18"/>
      <c r="I219" s="18"/>
      <c r="J219" s="18"/>
      <c r="K219" s="18"/>
      <c r="L219" s="18"/>
      <c r="M219" s="18"/>
    </row>
    <row r="220" spans="2:13" s="46" customFormat="1">
      <c r="B220" s="47"/>
      <c r="G220" s="18"/>
      <c r="H220" s="18"/>
      <c r="I220" s="18"/>
      <c r="J220" s="18"/>
      <c r="K220" s="18"/>
      <c r="L220" s="18"/>
      <c r="M220" s="18"/>
    </row>
    <row r="221" spans="2:13" s="46" customFormat="1">
      <c r="B221" s="47"/>
      <c r="G221" s="18"/>
      <c r="H221" s="18"/>
      <c r="I221" s="18"/>
      <c r="J221" s="18"/>
      <c r="K221" s="18"/>
      <c r="L221" s="18"/>
      <c r="M221" s="18"/>
    </row>
    <row r="222" spans="2:13" s="46" customFormat="1">
      <c r="B222" s="47"/>
      <c r="G222" s="18"/>
      <c r="H222" s="18"/>
      <c r="I222" s="18"/>
      <c r="J222" s="18"/>
      <c r="K222" s="18"/>
      <c r="L222" s="18"/>
      <c r="M222" s="18"/>
    </row>
    <row r="223" spans="2:13" s="46" customFormat="1">
      <c r="B223" s="47"/>
      <c r="G223" s="18"/>
      <c r="H223" s="18"/>
      <c r="I223" s="18"/>
      <c r="J223" s="18"/>
      <c r="K223" s="18"/>
      <c r="L223" s="18"/>
      <c r="M223" s="18"/>
    </row>
    <row r="224" spans="2:13" s="46" customFormat="1">
      <c r="B224" s="47"/>
      <c r="G224" s="18"/>
      <c r="H224" s="18"/>
      <c r="I224" s="18"/>
      <c r="J224" s="18"/>
      <c r="K224" s="18"/>
      <c r="L224" s="18"/>
      <c r="M224" s="18"/>
    </row>
    <row r="225" spans="2:13" s="46" customFormat="1">
      <c r="B225" s="47"/>
      <c r="G225" s="18"/>
      <c r="H225" s="18"/>
      <c r="I225" s="18"/>
      <c r="J225" s="18"/>
      <c r="K225" s="18"/>
      <c r="L225" s="18"/>
      <c r="M225" s="18"/>
    </row>
    <row r="226" spans="2:13" s="46" customFormat="1">
      <c r="B226" s="47"/>
      <c r="G226" s="18"/>
      <c r="H226" s="18"/>
      <c r="I226" s="18"/>
      <c r="J226" s="18"/>
      <c r="K226" s="18"/>
      <c r="L226" s="18"/>
      <c r="M226" s="18"/>
    </row>
    <row r="227" spans="2:13" s="46" customFormat="1">
      <c r="B227" s="47"/>
      <c r="G227" s="18"/>
      <c r="H227" s="18"/>
      <c r="I227" s="18"/>
      <c r="J227" s="18"/>
      <c r="K227" s="18"/>
      <c r="L227" s="18"/>
      <c r="M227" s="18"/>
    </row>
    <row r="228" spans="2:13" s="46" customFormat="1">
      <c r="B228" s="47"/>
      <c r="G228" s="18"/>
      <c r="H228" s="18"/>
      <c r="I228" s="18"/>
      <c r="J228" s="18"/>
      <c r="K228" s="18"/>
      <c r="L228" s="18"/>
      <c r="M228" s="18"/>
    </row>
    <row r="229" spans="2:13" s="46" customFormat="1">
      <c r="B229" s="47"/>
      <c r="G229" s="18"/>
      <c r="H229" s="18"/>
      <c r="I229" s="18"/>
      <c r="J229" s="18"/>
      <c r="K229" s="18"/>
      <c r="L229" s="18"/>
      <c r="M229" s="18"/>
    </row>
    <row r="230" spans="2:13" s="46" customFormat="1">
      <c r="B230" s="47"/>
      <c r="G230" s="18"/>
      <c r="H230" s="18"/>
      <c r="I230" s="18"/>
      <c r="J230" s="18"/>
      <c r="K230" s="18"/>
      <c r="L230" s="18"/>
      <c r="M230" s="18"/>
    </row>
    <row r="231" spans="2:13" s="46" customFormat="1">
      <c r="B231" s="47"/>
      <c r="G231" s="18"/>
      <c r="H231" s="18"/>
      <c r="I231" s="18"/>
      <c r="J231" s="18"/>
      <c r="K231" s="18"/>
      <c r="L231" s="18"/>
      <c r="M231" s="18"/>
    </row>
    <row r="232" spans="2:13" s="46" customFormat="1">
      <c r="B232" s="47"/>
      <c r="G232" s="18"/>
      <c r="H232" s="18"/>
      <c r="I232" s="18"/>
      <c r="J232" s="18"/>
      <c r="K232" s="18"/>
      <c r="L232" s="18"/>
      <c r="M232" s="18"/>
    </row>
    <row r="233" spans="2:13" s="46" customFormat="1">
      <c r="B233" s="47"/>
      <c r="G233" s="18"/>
      <c r="H233" s="18"/>
      <c r="I233" s="18"/>
      <c r="J233" s="18"/>
      <c r="K233" s="18"/>
      <c r="L233" s="18"/>
      <c r="M233" s="18"/>
    </row>
    <row r="234" spans="2:13" s="46" customFormat="1">
      <c r="B234" s="47"/>
      <c r="G234" s="18"/>
      <c r="H234" s="18"/>
      <c r="I234" s="18"/>
      <c r="J234" s="18"/>
      <c r="K234" s="18"/>
      <c r="L234" s="18"/>
      <c r="M234" s="18"/>
    </row>
    <row r="235" spans="2:13" s="46" customFormat="1">
      <c r="B235" s="47"/>
      <c r="G235" s="18"/>
      <c r="H235" s="18"/>
      <c r="I235" s="18"/>
      <c r="J235" s="18"/>
      <c r="K235" s="18"/>
      <c r="L235" s="18"/>
      <c r="M235" s="18"/>
    </row>
    <row r="236" spans="2:13" s="46" customFormat="1">
      <c r="B236" s="47"/>
      <c r="G236" s="18"/>
      <c r="H236" s="18"/>
      <c r="I236" s="18"/>
      <c r="J236" s="18"/>
      <c r="K236" s="18"/>
      <c r="L236" s="18"/>
      <c r="M236" s="18"/>
    </row>
    <row r="237" spans="2:13" s="46" customFormat="1">
      <c r="B237" s="47"/>
      <c r="G237" s="18"/>
      <c r="H237" s="18"/>
      <c r="I237" s="18"/>
      <c r="J237" s="18"/>
      <c r="K237" s="18"/>
      <c r="L237" s="18"/>
      <c r="M237" s="18"/>
    </row>
    <row r="238" spans="2:13" s="46" customFormat="1">
      <c r="B238" s="47"/>
      <c r="G238" s="18"/>
      <c r="H238" s="18"/>
      <c r="I238" s="18"/>
      <c r="J238" s="18"/>
      <c r="K238" s="18"/>
      <c r="L238" s="18"/>
      <c r="M238" s="18"/>
    </row>
    <row r="239" spans="2:13" s="46" customFormat="1">
      <c r="B239" s="47"/>
      <c r="G239" s="18"/>
      <c r="H239" s="18"/>
      <c r="I239" s="18"/>
      <c r="J239" s="18"/>
      <c r="K239" s="18"/>
      <c r="L239" s="18"/>
      <c r="M239" s="18"/>
    </row>
    <row r="240" spans="2:13" s="46" customFormat="1">
      <c r="B240" s="47"/>
      <c r="G240" s="18"/>
      <c r="H240" s="18"/>
      <c r="I240" s="18"/>
      <c r="J240" s="18"/>
      <c r="K240" s="18"/>
      <c r="L240" s="18"/>
      <c r="M240" s="18"/>
    </row>
    <row r="241" spans="2:13" s="46" customFormat="1">
      <c r="B241" s="47"/>
      <c r="G241" s="18"/>
      <c r="H241" s="18"/>
      <c r="I241" s="18"/>
      <c r="J241" s="18"/>
      <c r="K241" s="18"/>
      <c r="L241" s="18"/>
      <c r="M241" s="18"/>
    </row>
    <row r="242" spans="2:13" s="46" customFormat="1">
      <c r="B242" s="47"/>
      <c r="G242" s="18"/>
      <c r="H242" s="18"/>
      <c r="I242" s="18"/>
      <c r="J242" s="18"/>
      <c r="K242" s="18"/>
      <c r="L242" s="18"/>
      <c r="M242" s="18"/>
    </row>
    <row r="243" spans="2:13" s="46" customFormat="1">
      <c r="B243" s="47"/>
      <c r="G243" s="18"/>
      <c r="H243" s="18"/>
      <c r="I243" s="18"/>
      <c r="J243" s="18"/>
      <c r="K243" s="18"/>
      <c r="L243" s="18"/>
      <c r="M243" s="18"/>
    </row>
    <row r="244" spans="2:13" s="46" customFormat="1">
      <c r="B244" s="47"/>
      <c r="G244" s="18"/>
      <c r="H244" s="18"/>
      <c r="I244" s="18"/>
      <c r="J244" s="18"/>
      <c r="K244" s="18"/>
      <c r="L244" s="18"/>
      <c r="M244" s="18"/>
    </row>
    <row r="245" spans="2:13" s="46" customFormat="1">
      <c r="B245" s="47"/>
      <c r="G245" s="18"/>
      <c r="H245" s="18"/>
      <c r="I245" s="18"/>
      <c r="J245" s="18"/>
      <c r="K245" s="18"/>
      <c r="L245" s="18"/>
      <c r="M245" s="18"/>
    </row>
    <row r="246" spans="2:13" s="46" customFormat="1">
      <c r="B246" s="47"/>
      <c r="G246" s="18"/>
      <c r="H246" s="18"/>
      <c r="I246" s="18"/>
      <c r="J246" s="18"/>
      <c r="K246" s="18"/>
      <c r="L246" s="18"/>
      <c r="M246" s="18"/>
    </row>
    <row r="247" spans="2:13" s="46" customFormat="1">
      <c r="B247" s="47"/>
      <c r="G247" s="18"/>
      <c r="H247" s="18"/>
      <c r="I247" s="18"/>
      <c r="J247" s="18"/>
      <c r="K247" s="18"/>
      <c r="L247" s="18"/>
      <c r="M247" s="18"/>
    </row>
    <row r="248" spans="2:13" s="46" customFormat="1">
      <c r="B248" s="47"/>
      <c r="G248" s="18"/>
      <c r="H248" s="18"/>
      <c r="I248" s="18"/>
      <c r="J248" s="18"/>
      <c r="K248" s="18"/>
      <c r="L248" s="18"/>
      <c r="M248" s="18"/>
    </row>
    <row r="249" spans="2:13" s="46" customFormat="1">
      <c r="B249" s="47"/>
      <c r="G249" s="18"/>
      <c r="H249" s="18"/>
      <c r="I249" s="18"/>
      <c r="J249" s="18"/>
      <c r="K249" s="18"/>
      <c r="L249" s="18"/>
      <c r="M249" s="18"/>
    </row>
    <row r="250" spans="2:13" s="46" customFormat="1">
      <c r="B250" s="47"/>
      <c r="G250" s="18"/>
      <c r="H250" s="18"/>
      <c r="I250" s="18"/>
      <c r="J250" s="18"/>
      <c r="K250" s="18"/>
      <c r="L250" s="18"/>
      <c r="M250" s="18"/>
    </row>
    <row r="251" spans="2:13" s="46" customFormat="1">
      <c r="B251" s="47"/>
      <c r="G251" s="18"/>
      <c r="H251" s="18"/>
      <c r="I251" s="18"/>
      <c r="J251" s="18"/>
      <c r="K251" s="18"/>
      <c r="L251" s="18"/>
      <c r="M251" s="18"/>
    </row>
    <row r="252" spans="2:13" s="46" customFormat="1">
      <c r="B252" s="47"/>
      <c r="G252" s="18"/>
      <c r="H252" s="18"/>
      <c r="I252" s="18"/>
      <c r="J252" s="18"/>
      <c r="K252" s="18"/>
      <c r="L252" s="18"/>
      <c r="M252" s="18"/>
    </row>
    <row r="253" spans="2:13" s="46" customFormat="1">
      <c r="B253" s="47"/>
      <c r="G253" s="18"/>
      <c r="H253" s="18"/>
      <c r="I253" s="18"/>
      <c r="J253" s="18"/>
      <c r="K253" s="18"/>
      <c r="L253" s="18"/>
      <c r="M253" s="18"/>
    </row>
    <row r="254" spans="2:13" s="46" customFormat="1">
      <c r="B254" s="47"/>
      <c r="G254" s="18"/>
      <c r="H254" s="18"/>
      <c r="I254" s="18"/>
      <c r="J254" s="18"/>
      <c r="K254" s="18"/>
      <c r="L254" s="18"/>
      <c r="M254" s="18"/>
    </row>
    <row r="255" spans="2:13" s="46" customFormat="1">
      <c r="B255" s="47"/>
      <c r="G255" s="18"/>
      <c r="H255" s="18"/>
      <c r="I255" s="18"/>
      <c r="J255" s="18"/>
      <c r="K255" s="18"/>
      <c r="L255" s="18"/>
      <c r="M255" s="18"/>
    </row>
    <row r="256" spans="2:13" s="46" customFormat="1">
      <c r="B256" s="47"/>
      <c r="G256" s="18"/>
      <c r="H256" s="18"/>
      <c r="I256" s="18"/>
      <c r="J256" s="18"/>
      <c r="K256" s="18"/>
      <c r="L256" s="18"/>
      <c r="M256" s="18"/>
    </row>
    <row r="257" spans="2:13" s="46" customFormat="1">
      <c r="B257" s="47"/>
      <c r="G257" s="18"/>
      <c r="H257" s="18"/>
      <c r="I257" s="18"/>
      <c r="J257" s="18"/>
      <c r="K257" s="18"/>
      <c r="L257" s="18"/>
      <c r="M257" s="18"/>
    </row>
    <row r="258" spans="2:13" s="46" customFormat="1">
      <c r="B258" s="47"/>
      <c r="G258" s="18"/>
      <c r="H258" s="18"/>
      <c r="I258" s="18"/>
      <c r="J258" s="18"/>
      <c r="K258" s="18"/>
      <c r="L258" s="18"/>
      <c r="M258" s="18"/>
    </row>
    <row r="259" spans="2:13" s="46" customFormat="1">
      <c r="B259" s="47"/>
      <c r="G259" s="18"/>
      <c r="H259" s="18"/>
      <c r="I259" s="18"/>
      <c r="J259" s="18"/>
      <c r="K259" s="18"/>
      <c r="L259" s="18"/>
      <c r="M259" s="18"/>
    </row>
    <row r="260" spans="2:13" s="46" customFormat="1">
      <c r="B260" s="47"/>
      <c r="G260" s="18"/>
      <c r="H260" s="18"/>
      <c r="I260" s="18"/>
      <c r="J260" s="18"/>
      <c r="K260" s="18"/>
      <c r="L260" s="18"/>
      <c r="M260" s="18"/>
    </row>
    <row r="261" spans="2:13" s="46" customFormat="1">
      <c r="B261" s="47"/>
      <c r="G261" s="18"/>
      <c r="H261" s="18"/>
      <c r="I261" s="18"/>
      <c r="J261" s="18"/>
      <c r="K261" s="18"/>
      <c r="L261" s="18"/>
      <c r="M261" s="18"/>
    </row>
    <row r="262" spans="2:13" s="46" customFormat="1">
      <c r="B262" s="47"/>
      <c r="G262" s="18"/>
      <c r="H262" s="18"/>
      <c r="I262" s="18"/>
      <c r="J262" s="18"/>
      <c r="K262" s="18"/>
      <c r="L262" s="18"/>
      <c r="M262" s="18"/>
    </row>
    <row r="263" spans="2:13" s="46" customFormat="1">
      <c r="B263" s="47"/>
      <c r="G263" s="18"/>
      <c r="H263" s="18"/>
      <c r="I263" s="18"/>
      <c r="J263" s="18"/>
      <c r="K263" s="18"/>
      <c r="L263" s="18"/>
      <c r="M263" s="18"/>
    </row>
    <row r="264" spans="2:13" s="46" customFormat="1">
      <c r="B264" s="47"/>
      <c r="G264" s="18"/>
      <c r="H264" s="18"/>
      <c r="I264" s="18"/>
      <c r="J264" s="18"/>
      <c r="K264" s="18"/>
      <c r="L264" s="18"/>
      <c r="M264" s="18"/>
    </row>
    <row r="265" spans="2:13" s="46" customFormat="1">
      <c r="B265" s="47"/>
      <c r="G265" s="18"/>
      <c r="H265" s="18"/>
      <c r="I265" s="18"/>
      <c r="J265" s="18"/>
      <c r="K265" s="18"/>
      <c r="L265" s="18"/>
      <c r="M265" s="18"/>
    </row>
    <row r="266" spans="2:13" s="46" customFormat="1">
      <c r="B266" s="47"/>
      <c r="G266" s="18"/>
      <c r="H266" s="18"/>
      <c r="I266" s="18"/>
      <c r="J266" s="18"/>
      <c r="K266" s="18"/>
      <c r="L266" s="18"/>
      <c r="M266" s="18"/>
    </row>
    <row r="267" spans="2:13" s="46" customFormat="1">
      <c r="B267" s="47"/>
      <c r="G267" s="18"/>
      <c r="H267" s="18"/>
      <c r="I267" s="18"/>
      <c r="J267" s="18"/>
      <c r="K267" s="18"/>
      <c r="L267" s="18"/>
      <c r="M267" s="18"/>
    </row>
    <row r="268" spans="2:13" s="46" customFormat="1">
      <c r="B268" s="47"/>
      <c r="G268" s="18"/>
      <c r="H268" s="18"/>
      <c r="I268" s="18"/>
      <c r="J268" s="18"/>
      <c r="K268" s="18"/>
      <c r="L268" s="18"/>
      <c r="M268" s="18"/>
    </row>
    <row r="269" spans="2:13" s="46" customFormat="1">
      <c r="B269" s="47"/>
      <c r="G269" s="18"/>
      <c r="H269" s="18"/>
      <c r="I269" s="18"/>
      <c r="J269" s="18"/>
      <c r="K269" s="18"/>
      <c r="L269" s="18"/>
      <c r="M269" s="18"/>
    </row>
    <row r="270" spans="2:13" s="46" customFormat="1">
      <c r="B270" s="47"/>
      <c r="G270" s="18"/>
      <c r="H270" s="18"/>
      <c r="I270" s="18"/>
      <c r="J270" s="18"/>
      <c r="K270" s="18"/>
      <c r="L270" s="18"/>
      <c r="M270" s="18"/>
    </row>
    <row r="271" spans="2:13" s="46" customFormat="1">
      <c r="B271" s="47"/>
      <c r="G271" s="18"/>
      <c r="H271" s="18"/>
      <c r="I271" s="18"/>
      <c r="J271" s="18"/>
      <c r="K271" s="18"/>
      <c r="L271" s="18"/>
      <c r="M271" s="18"/>
    </row>
    <row r="272" spans="2:13" s="46" customFormat="1">
      <c r="B272" s="47"/>
      <c r="G272" s="18"/>
      <c r="H272" s="18"/>
      <c r="I272" s="18"/>
      <c r="J272" s="18"/>
      <c r="K272" s="18"/>
      <c r="L272" s="18"/>
      <c r="M272" s="18"/>
    </row>
    <row r="273" spans="2:13" s="46" customFormat="1">
      <c r="B273" s="47"/>
      <c r="G273" s="18"/>
      <c r="H273" s="18"/>
      <c r="I273" s="18"/>
      <c r="J273" s="18"/>
      <c r="K273" s="18"/>
      <c r="L273" s="18"/>
      <c r="M273" s="18"/>
    </row>
    <row r="274" spans="2:13" s="46" customFormat="1">
      <c r="B274" s="47"/>
      <c r="G274" s="18"/>
      <c r="H274" s="18"/>
      <c r="I274" s="18"/>
      <c r="J274" s="18"/>
      <c r="K274" s="18"/>
      <c r="L274" s="18"/>
      <c r="M274" s="18"/>
    </row>
    <row r="275" spans="2:13" s="46" customFormat="1">
      <c r="B275" s="47"/>
      <c r="G275" s="18"/>
      <c r="H275" s="18"/>
      <c r="I275" s="18"/>
      <c r="J275" s="18"/>
      <c r="K275" s="18"/>
      <c r="L275" s="18"/>
      <c r="M275" s="18"/>
    </row>
    <row r="276" spans="2:13" s="46" customFormat="1">
      <c r="B276" s="47"/>
      <c r="G276" s="18"/>
      <c r="H276" s="18"/>
      <c r="I276" s="18"/>
      <c r="J276" s="18"/>
      <c r="K276" s="18"/>
      <c r="L276" s="18"/>
      <c r="M276" s="18"/>
    </row>
    <row r="277" spans="2:13" s="46" customFormat="1">
      <c r="B277" s="47"/>
      <c r="G277" s="18"/>
      <c r="H277" s="18"/>
      <c r="I277" s="18"/>
      <c r="J277" s="18"/>
      <c r="K277" s="18"/>
      <c r="L277" s="18"/>
      <c r="M277" s="18"/>
    </row>
    <row r="278" spans="2:13" s="46" customFormat="1">
      <c r="B278" s="47"/>
      <c r="G278" s="18"/>
      <c r="H278" s="18"/>
      <c r="I278" s="18"/>
      <c r="J278" s="18"/>
      <c r="K278" s="18"/>
      <c r="L278" s="18"/>
      <c r="M278" s="18"/>
    </row>
    <row r="279" spans="2:13" s="46" customFormat="1">
      <c r="B279" s="47"/>
      <c r="G279" s="18"/>
      <c r="H279" s="18"/>
      <c r="I279" s="18"/>
      <c r="J279" s="18"/>
      <c r="K279" s="18"/>
      <c r="L279" s="18"/>
      <c r="M279" s="18"/>
    </row>
    <row r="280" spans="2:13" s="46" customFormat="1">
      <c r="B280" s="47"/>
      <c r="G280" s="18"/>
      <c r="H280" s="18"/>
      <c r="I280" s="18"/>
      <c r="J280" s="18"/>
      <c r="K280" s="18"/>
      <c r="L280" s="18"/>
      <c r="M280" s="18"/>
    </row>
    <row r="281" spans="2:13" s="46" customFormat="1">
      <c r="B281" s="47"/>
      <c r="G281" s="18"/>
      <c r="H281" s="18"/>
      <c r="I281" s="18"/>
      <c r="J281" s="18"/>
      <c r="K281" s="18"/>
      <c r="L281" s="18"/>
      <c r="M281" s="18"/>
    </row>
    <row r="282" spans="2:13" s="46" customFormat="1">
      <c r="B282" s="47"/>
      <c r="G282" s="18"/>
      <c r="H282" s="18"/>
      <c r="I282" s="18"/>
      <c r="J282" s="18"/>
      <c r="K282" s="18"/>
      <c r="L282" s="18"/>
      <c r="M282" s="18"/>
    </row>
    <row r="283" spans="2:13" s="46" customFormat="1">
      <c r="B283" s="47"/>
      <c r="G283" s="18"/>
      <c r="H283" s="18"/>
      <c r="I283" s="18"/>
      <c r="J283" s="18"/>
      <c r="K283" s="18"/>
      <c r="L283" s="18"/>
      <c r="M283" s="18"/>
    </row>
    <row r="284" spans="2:13" s="46" customFormat="1">
      <c r="B284" s="47"/>
      <c r="G284" s="18"/>
      <c r="H284" s="18"/>
      <c r="I284" s="18"/>
      <c r="J284" s="18"/>
      <c r="K284" s="18"/>
      <c r="L284" s="18"/>
      <c r="M284" s="18"/>
    </row>
    <row r="285" spans="2:13" s="46" customFormat="1">
      <c r="B285" s="47"/>
      <c r="G285" s="18"/>
      <c r="H285" s="18"/>
      <c r="I285" s="18"/>
      <c r="J285" s="18"/>
      <c r="K285" s="18"/>
      <c r="L285" s="18"/>
      <c r="M285" s="18"/>
    </row>
    <row r="286" spans="2:13" s="46" customFormat="1">
      <c r="B286" s="47"/>
      <c r="G286" s="18"/>
      <c r="H286" s="18"/>
      <c r="I286" s="18"/>
      <c r="J286" s="18"/>
      <c r="K286" s="18"/>
      <c r="L286" s="18"/>
      <c r="M286" s="18"/>
    </row>
    <row r="287" spans="2:13" s="46" customFormat="1">
      <c r="B287" s="47"/>
      <c r="G287" s="18"/>
      <c r="H287" s="18"/>
      <c r="I287" s="18"/>
      <c r="J287" s="18"/>
      <c r="K287" s="18"/>
      <c r="L287" s="18"/>
      <c r="M287" s="18"/>
    </row>
    <row r="288" spans="2:13" s="46" customFormat="1">
      <c r="B288" s="47"/>
      <c r="G288" s="18"/>
      <c r="H288" s="18"/>
      <c r="I288" s="18"/>
      <c r="J288" s="18"/>
      <c r="K288" s="18"/>
      <c r="L288" s="18"/>
      <c r="M288" s="18"/>
    </row>
    <row r="289" spans="2:13" s="46" customFormat="1">
      <c r="B289" s="47"/>
      <c r="G289" s="18"/>
      <c r="H289" s="18"/>
      <c r="I289" s="18"/>
      <c r="J289" s="18"/>
      <c r="K289" s="18"/>
      <c r="L289" s="18"/>
      <c r="M289" s="18"/>
    </row>
  </sheetData>
  <mergeCells count="89">
    <mergeCell ref="J4:M4"/>
    <mergeCell ref="D96:G96"/>
    <mergeCell ref="D97:G97"/>
    <mergeCell ref="D101:G101"/>
    <mergeCell ref="B88:G88"/>
    <mergeCell ref="F82:G82"/>
    <mergeCell ref="F85:G85"/>
    <mergeCell ref="C90:G90"/>
    <mergeCell ref="D78:G78"/>
    <mergeCell ref="D81:G81"/>
    <mergeCell ref="F83:G83"/>
    <mergeCell ref="F84:G84"/>
    <mergeCell ref="C95:G95"/>
    <mergeCell ref="D91:G91"/>
    <mergeCell ref="D92:G92"/>
    <mergeCell ref="F80:G80"/>
    <mergeCell ref="D72:G72"/>
    <mergeCell ref="F63:G63"/>
    <mergeCell ref="F67:G67"/>
    <mergeCell ref="F68:G68"/>
    <mergeCell ref="F56:G56"/>
    <mergeCell ref="F59:G59"/>
    <mergeCell ref="F61:G61"/>
    <mergeCell ref="D60:G60"/>
    <mergeCell ref="F70:G70"/>
    <mergeCell ref="F71:G71"/>
    <mergeCell ref="F62:G62"/>
    <mergeCell ref="F76:G76"/>
    <mergeCell ref="F75:G75"/>
    <mergeCell ref="F79:G79"/>
    <mergeCell ref="F50:G50"/>
    <mergeCell ref="F51:G51"/>
    <mergeCell ref="F69:G69"/>
    <mergeCell ref="D66:G66"/>
    <mergeCell ref="F58:G58"/>
    <mergeCell ref="F57:G57"/>
    <mergeCell ref="F74:G74"/>
    <mergeCell ref="D77:G77"/>
    <mergeCell ref="D64:G64"/>
    <mergeCell ref="D65:G65"/>
    <mergeCell ref="D73:G73"/>
    <mergeCell ref="F54:G54"/>
    <mergeCell ref="F55:G55"/>
    <mergeCell ref="D117:G117"/>
    <mergeCell ref="D118:G118"/>
    <mergeCell ref="C111:G111"/>
    <mergeCell ref="C100:G100"/>
    <mergeCell ref="F105:G105"/>
    <mergeCell ref="F106:G106"/>
    <mergeCell ref="F115:G115"/>
    <mergeCell ref="F114:G114"/>
    <mergeCell ref="F103:G103"/>
    <mergeCell ref="F116:G116"/>
    <mergeCell ref="F113:G113"/>
    <mergeCell ref="F102:G102"/>
    <mergeCell ref="D112:G112"/>
    <mergeCell ref="D104:G104"/>
    <mergeCell ref="F44:G44"/>
    <mergeCell ref="F52:G52"/>
    <mergeCell ref="F53:G53"/>
    <mergeCell ref="D33:G33"/>
    <mergeCell ref="D34:G34"/>
    <mergeCell ref="D35:G35"/>
    <mergeCell ref="F43:G43"/>
    <mergeCell ref="F45:G45"/>
    <mergeCell ref="D39:G39"/>
    <mergeCell ref="D42:G42"/>
    <mergeCell ref="F46:G46"/>
    <mergeCell ref="F47:G47"/>
    <mergeCell ref="F48:G48"/>
    <mergeCell ref="F49:G49"/>
    <mergeCell ref="F41:G41"/>
    <mergeCell ref="C38:G38"/>
    <mergeCell ref="F40:G40"/>
    <mergeCell ref="B1:K1"/>
    <mergeCell ref="D10:G10"/>
    <mergeCell ref="D25:G25"/>
    <mergeCell ref="D26:G26"/>
    <mergeCell ref="D32:G32"/>
    <mergeCell ref="D27:G27"/>
    <mergeCell ref="D31:G31"/>
    <mergeCell ref="C9:G9"/>
    <mergeCell ref="F24:G24"/>
    <mergeCell ref="F28:G28"/>
    <mergeCell ref="F29:G29"/>
    <mergeCell ref="F11:G11"/>
    <mergeCell ref="F12:G12"/>
    <mergeCell ref="F19:G19"/>
    <mergeCell ref="F30:G30"/>
  </mergeCells>
  <phoneticPr fontId="36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50" fitToHeight="0" orientation="portrait" r:id="rId1"/>
  <headerFooter alignWithMargins="0">
    <oddFooter>&amp;C&amp;"Garamond,Corsivo"&amp;P / &amp;N</oddFooter>
  </headerFooter>
  <rowBreaks count="1" manualBreakCount="1">
    <brk id="8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N289"/>
  <sheetViews>
    <sheetView showGridLines="0" view="pageBreakPreview" zoomScale="90" zoomScaleNormal="100" zoomScaleSheetLayoutView="90" workbookViewId="0">
      <pane xSplit="7" ySplit="8" topLeftCell="H36" activePane="bottomRight" state="frozen"/>
      <selection activeCell="F40" sqref="F40:G40"/>
      <selection pane="topRight" activeCell="F40" sqref="F40:G40"/>
      <selection pane="bottomLeft" activeCell="F40" sqref="F40:G40"/>
      <selection pane="bottomRight" activeCell="I10" sqref="I10"/>
    </sheetView>
  </sheetViews>
  <sheetFormatPr defaultColWidth="10.42578125" defaultRowHeight="15"/>
  <cols>
    <col min="1" max="1" width="10.42578125" style="18"/>
    <col min="2" max="2" width="4" style="46" customWidth="1"/>
    <col min="3" max="3" width="4.5703125" style="46" customWidth="1"/>
    <col min="4" max="4" width="2.5703125" style="46" customWidth="1"/>
    <col min="5" max="6" width="4" style="46" customWidth="1"/>
    <col min="7" max="7" width="59.5703125" style="18" customWidth="1"/>
    <col min="8" max="9" width="23.140625" style="18" customWidth="1"/>
    <col min="10" max="10" width="19.7109375" style="18" customWidth="1"/>
    <col min="11" max="11" width="15.85546875" style="18" bestFit="1" customWidth="1"/>
    <col min="12" max="12" width="1.42578125" style="18" customWidth="1"/>
    <col min="13" max="13" width="23.7109375" style="18" customWidth="1"/>
    <col min="14" max="16384" width="10.42578125" style="18"/>
  </cols>
  <sheetData>
    <row r="1" spans="1:14" s="10" customFormat="1" ht="36.75" customHeight="1">
      <c r="B1" s="526" t="s">
        <v>1355</v>
      </c>
      <c r="C1" s="526" t="s">
        <v>1355</v>
      </c>
      <c r="D1" s="526"/>
      <c r="E1" s="526"/>
      <c r="F1" s="526"/>
      <c r="G1" s="526"/>
      <c r="H1" s="526"/>
      <c r="I1" s="526"/>
      <c r="J1" s="526"/>
      <c r="K1" s="526"/>
      <c r="L1" s="11"/>
      <c r="M1" s="11"/>
      <c r="N1" s="11"/>
    </row>
    <row r="2" spans="1:14" s="10" customFormat="1">
      <c r="B2" s="12"/>
      <c r="C2" s="12"/>
      <c r="D2" s="12"/>
      <c r="E2" s="12"/>
      <c r="F2" s="12"/>
      <c r="G2" s="12"/>
    </row>
    <row r="3" spans="1:14" s="10" customFormat="1" ht="15.75" thickBot="1">
      <c r="B3" s="12"/>
      <c r="C3" s="12"/>
      <c r="D3" s="12"/>
      <c r="E3" s="12"/>
      <c r="F3" s="12"/>
      <c r="G3" s="12"/>
    </row>
    <row r="4" spans="1:14" s="13" customFormat="1" ht="27.6" customHeight="1">
      <c r="B4" s="14" t="s">
        <v>2921</v>
      </c>
      <c r="C4" s="15"/>
      <c r="D4" s="15"/>
      <c r="E4" s="15"/>
      <c r="F4" s="15"/>
      <c r="G4" s="15"/>
      <c r="H4" s="15"/>
      <c r="I4" s="15"/>
      <c r="J4" s="531" t="s">
        <v>2973</v>
      </c>
      <c r="K4" s="532"/>
      <c r="L4" s="532"/>
      <c r="M4" s="533"/>
    </row>
    <row r="5" spans="1:14" s="13" customFormat="1" ht="27.6" customHeight="1" thickBot="1">
      <c r="B5" s="16"/>
      <c r="C5" s="17"/>
      <c r="D5" s="17"/>
      <c r="E5" s="17"/>
      <c r="F5" s="17"/>
      <c r="G5" s="17"/>
      <c r="H5" s="17"/>
      <c r="I5" s="17"/>
      <c r="J5" s="182"/>
      <c r="K5" s="183"/>
      <c r="L5" s="184"/>
      <c r="M5" s="185"/>
    </row>
    <row r="6" spans="1:14" ht="15" customHeight="1" thickBot="1">
      <c r="B6" s="19"/>
      <c r="C6" s="19"/>
      <c r="D6" s="19"/>
      <c r="E6" s="19"/>
      <c r="F6" s="19"/>
      <c r="G6" s="19"/>
      <c r="H6" s="20"/>
    </row>
    <row r="7" spans="1:14" ht="39.75" customHeight="1">
      <c r="B7" s="21" t="s">
        <v>3506</v>
      </c>
      <c r="C7" s="22"/>
      <c r="D7" s="22"/>
      <c r="E7" s="22"/>
      <c r="F7" s="22"/>
      <c r="G7" s="23"/>
      <c r="H7" s="178" t="s">
        <v>3593</v>
      </c>
      <c r="I7" s="178" t="s">
        <v>4185</v>
      </c>
      <c r="J7" s="24" t="str">
        <f>CONCATENATE("ABWEICHUNG ",  H8, " / ", I8)</f>
        <v>ABWEICHUNG 2022 / 2021</v>
      </c>
      <c r="K7" s="25"/>
      <c r="M7" s="186" t="s">
        <v>4187</v>
      </c>
    </row>
    <row r="8" spans="1:14" ht="22.5" customHeight="1">
      <c r="B8" s="26"/>
      <c r="C8" s="27"/>
      <c r="D8" s="27"/>
      <c r="E8" s="27"/>
      <c r="F8" s="27"/>
      <c r="G8" s="28"/>
      <c r="H8" s="29">
        <f>IF('CE statale'!H8=0,"",'CE statale'!H8)</f>
        <v>2022</v>
      </c>
      <c r="I8" s="29">
        <f>IF('CE statale'!I8=0,"",'CE statale'!I8)</f>
        <v>2021</v>
      </c>
      <c r="J8" s="30" t="s">
        <v>2761</v>
      </c>
      <c r="K8" s="31" t="s">
        <v>3000</v>
      </c>
      <c r="M8" s="187">
        <f>IF('CE statale'!M8=0,"",'CE statale'!M8)</f>
        <v>2020</v>
      </c>
    </row>
    <row r="9" spans="1:14" s="32" customFormat="1">
      <c r="A9" s="109"/>
      <c r="B9" s="110" t="s">
        <v>3008</v>
      </c>
      <c r="C9" s="529" t="s">
        <v>1357</v>
      </c>
      <c r="D9" s="529"/>
      <c r="E9" s="529"/>
      <c r="F9" s="529"/>
      <c r="G9" s="530"/>
      <c r="H9" s="111" t="str">
        <f>IF('CE statale'!H9=0,"",'CE statale'!H9)</f>
        <v/>
      </c>
      <c r="I9" s="111" t="str">
        <f>IF('CE statale'!I9=0,"",'CE statale'!I9)</f>
        <v/>
      </c>
      <c r="J9" s="112" t="str">
        <f>IF('CE statale'!J9=0,"",'CE statale'!J9)</f>
        <v/>
      </c>
      <c r="K9" s="113" t="str">
        <f>IF('CE statale'!K9=0,"",'CE statale'!K9)</f>
        <v/>
      </c>
      <c r="L9" s="114"/>
      <c r="M9" s="188"/>
    </row>
    <row r="10" spans="1:14" s="32" customFormat="1">
      <c r="A10" s="109"/>
      <c r="B10" s="115"/>
      <c r="C10" s="116" t="s">
        <v>2679</v>
      </c>
      <c r="D10" s="527" t="s">
        <v>1359</v>
      </c>
      <c r="E10" s="527"/>
      <c r="F10" s="527"/>
      <c r="G10" s="528"/>
      <c r="H10" s="117">
        <f>IF('CE statale'!H10=0,"",'CE statale'!H10)</f>
        <v>1339665048</v>
      </c>
      <c r="I10" s="117">
        <f>IF('CE statale'!I10=0,"",'CE statale'!I10)</f>
        <v>1418952912</v>
      </c>
      <c r="J10" s="118">
        <f>IF('CE statale'!J10=0,"",'CE statale'!J10)</f>
        <v>-79287864</v>
      </c>
      <c r="K10" s="119">
        <f>IF('CE statale'!K10=0,"",'CE statale'!K10)</f>
        <v>-5.58777273928312E-2</v>
      </c>
      <c r="L10" s="114"/>
      <c r="M10" s="189">
        <f>IF('CE statale'!M10=0,"",'CE statale'!M10)</f>
        <v>1395113640.4300005</v>
      </c>
    </row>
    <row r="11" spans="1:14" s="13" customFormat="1" ht="30" customHeight="1">
      <c r="A11" s="109" t="s">
        <v>438</v>
      </c>
      <c r="B11" s="120"/>
      <c r="C11" s="121"/>
      <c r="D11" s="122"/>
      <c r="E11" s="121" t="s">
        <v>2681</v>
      </c>
      <c r="F11" s="524" t="s">
        <v>2230</v>
      </c>
      <c r="G11" s="525"/>
      <c r="H11" s="124">
        <f>IF('CE statale'!H11=0,"",'CE statale'!H11)</f>
        <v>1308550048</v>
      </c>
      <c r="I11" s="124">
        <f>IF('CE statale'!I11=0,"",'CE statale'!I11)</f>
        <v>1377727308</v>
      </c>
      <c r="J11" s="125">
        <f>IF('CE statale'!J11=0,"",'CE statale'!J11)</f>
        <v>-69177260</v>
      </c>
      <c r="K11" s="126">
        <f>IF('CE statale'!K11=0,"",'CE statale'!K11)</f>
        <v>-5.0211140911783393E-2</v>
      </c>
      <c r="L11" s="109"/>
      <c r="M11" s="190">
        <f>IF('CE statale'!M11=0,"",'CE statale'!M11)</f>
        <v>1327201405.0200005</v>
      </c>
    </row>
    <row r="12" spans="1:14" s="13" customFormat="1">
      <c r="A12" s="109"/>
      <c r="B12" s="120"/>
      <c r="C12" s="121"/>
      <c r="D12" s="122"/>
      <c r="E12" s="121" t="s">
        <v>2683</v>
      </c>
      <c r="F12" s="524" t="s">
        <v>2231</v>
      </c>
      <c r="G12" s="525"/>
      <c r="H12" s="124">
        <f>IF('CE statale'!H12=0,"",'CE statale'!H12)</f>
        <v>30815000</v>
      </c>
      <c r="I12" s="124">
        <f>IF('CE statale'!I12=0,"",'CE statale'!I12)</f>
        <v>41075604</v>
      </c>
      <c r="J12" s="125">
        <f>IF('CE statale'!J12=0,"",'CE statale'!J12)</f>
        <v>-10260604</v>
      </c>
      <c r="K12" s="126">
        <f>IF('CE statale'!K12=0,"",'CE statale'!K12)</f>
        <v>-0.24979800662213025</v>
      </c>
      <c r="L12" s="109"/>
      <c r="M12" s="190">
        <f>IF('CE statale'!M12=0,"",'CE statale'!M12)</f>
        <v>67734306.670000002</v>
      </c>
    </row>
    <row r="13" spans="1:14" s="33" customFormat="1" ht="30" customHeight="1">
      <c r="A13" s="109" t="s">
        <v>2685</v>
      </c>
      <c r="B13" s="127"/>
      <c r="C13" s="128"/>
      <c r="D13" s="129"/>
      <c r="E13" s="128"/>
      <c r="F13" s="130" t="s">
        <v>2679</v>
      </c>
      <c r="G13" s="133" t="s">
        <v>5708</v>
      </c>
      <c r="H13" s="131" t="str">
        <f>IF('CE statale'!H13=0,"",'CE statale'!H13)</f>
        <v/>
      </c>
      <c r="I13" s="131" t="str">
        <f>IF('CE statale'!I13=0,"",'CE statale'!I13)</f>
        <v/>
      </c>
      <c r="J13" s="131" t="str">
        <f>IF('CE statale'!J13=0,"",'CE statale'!J13)</f>
        <v/>
      </c>
      <c r="K13" s="126" t="str">
        <f>IF('CE statale'!K13=0,"",'CE statale'!K13)</f>
        <v xml:space="preserve">-    </v>
      </c>
      <c r="L13" s="132"/>
      <c r="M13" s="191" t="str">
        <f>IF('CE statale'!M13=0,"",'CE statale'!M13)</f>
        <v/>
      </c>
    </row>
    <row r="14" spans="1:14" s="33" customFormat="1" ht="30" customHeight="1">
      <c r="A14" s="132" t="s">
        <v>2687</v>
      </c>
      <c r="B14" s="127"/>
      <c r="C14" s="128"/>
      <c r="D14" s="129"/>
      <c r="E14" s="128"/>
      <c r="F14" s="130" t="s">
        <v>2688</v>
      </c>
      <c r="G14" s="133" t="s">
        <v>2232</v>
      </c>
      <c r="H14" s="131" t="str">
        <f>IF('CE statale'!H14=0,"",'CE statale'!H14)</f>
        <v/>
      </c>
      <c r="I14" s="131" t="str">
        <f>IF('CE statale'!I14=0,"",'CE statale'!I14)</f>
        <v/>
      </c>
      <c r="J14" s="131" t="str">
        <f>IF('CE statale'!J14=0,"",'CE statale'!J14)</f>
        <v/>
      </c>
      <c r="K14" s="126" t="str">
        <f>IF('CE statale'!K14=0,"",'CE statale'!K14)</f>
        <v xml:space="preserve">-    </v>
      </c>
      <c r="L14" s="132"/>
      <c r="M14" s="191" t="str">
        <f>IF('CE statale'!M14=0,"",'CE statale'!M14)</f>
        <v/>
      </c>
    </row>
    <row r="15" spans="1:14" s="33" customFormat="1" ht="30" customHeight="1">
      <c r="A15" s="109" t="s">
        <v>2690</v>
      </c>
      <c r="B15" s="127"/>
      <c r="C15" s="128"/>
      <c r="D15" s="129"/>
      <c r="E15" s="128"/>
      <c r="F15" s="130" t="s">
        <v>2691</v>
      </c>
      <c r="G15" s="133" t="s">
        <v>5709</v>
      </c>
      <c r="H15" s="131">
        <f>IF('CE statale'!H15=0,"",'CE statale'!H15)</f>
        <v>30815000</v>
      </c>
      <c r="I15" s="131">
        <f>IF('CE statale'!I15=0,"",'CE statale'!I15)</f>
        <v>41075604</v>
      </c>
      <c r="J15" s="131">
        <f>IF('CE statale'!J15=0,"",'CE statale'!J15)</f>
        <v>-10260604</v>
      </c>
      <c r="K15" s="126">
        <f>IF('CE statale'!K15=0,"",'CE statale'!K15)</f>
        <v>-0.24979800662213025</v>
      </c>
      <c r="L15" s="132"/>
      <c r="M15" s="191">
        <f>IF('CE statale'!M15=0,"",'CE statale'!M15)</f>
        <v>38925732</v>
      </c>
    </row>
    <row r="16" spans="1:14" s="33" customFormat="1" ht="30" customHeight="1">
      <c r="A16" s="132" t="s">
        <v>2693</v>
      </c>
      <c r="B16" s="127"/>
      <c r="C16" s="128"/>
      <c r="D16" s="129"/>
      <c r="E16" s="128"/>
      <c r="F16" s="130" t="s">
        <v>2694</v>
      </c>
      <c r="G16" s="133" t="s">
        <v>2233</v>
      </c>
      <c r="H16" s="131" t="str">
        <f>IF('CE statale'!H16=0,"",'CE statale'!H16)</f>
        <v/>
      </c>
      <c r="I16" s="131" t="str">
        <f>IF('CE statale'!I16=0,"",'CE statale'!I16)</f>
        <v/>
      </c>
      <c r="J16" s="131" t="str">
        <f>IF('CE statale'!J16=0,"",'CE statale'!J16)</f>
        <v/>
      </c>
      <c r="K16" s="126" t="str">
        <f>IF('CE statale'!K16=0,"",'CE statale'!K16)</f>
        <v xml:space="preserve">-    </v>
      </c>
      <c r="L16" s="132"/>
      <c r="M16" s="191">
        <f>IF('CE statale'!M16=0,"",'CE statale'!M16)</f>
        <v>65000</v>
      </c>
    </row>
    <row r="17" spans="1:13" s="33" customFormat="1" ht="30" customHeight="1">
      <c r="A17" s="109" t="s">
        <v>3358</v>
      </c>
      <c r="B17" s="127"/>
      <c r="C17" s="128"/>
      <c r="D17" s="129"/>
      <c r="E17" s="128"/>
      <c r="F17" s="130" t="s">
        <v>3359</v>
      </c>
      <c r="G17" s="133" t="s">
        <v>2234</v>
      </c>
      <c r="H17" s="131" t="str">
        <f>IF('CE statale'!H17=0,"",'CE statale'!H17)</f>
        <v/>
      </c>
      <c r="I17" s="131" t="str">
        <f>IF('CE statale'!I17=0,"",'CE statale'!I17)</f>
        <v/>
      </c>
      <c r="J17" s="131" t="str">
        <f>IF('CE statale'!J17=0,"",'CE statale'!J17)</f>
        <v/>
      </c>
      <c r="K17" s="134" t="str">
        <f>IF('CE statale'!K17=0,"",'CE statale'!K17)</f>
        <v xml:space="preserve">-    </v>
      </c>
      <c r="L17" s="132"/>
      <c r="M17" s="191" t="str">
        <f>IF('CE statale'!M17=0,"",'CE statale'!M17)</f>
        <v/>
      </c>
    </row>
    <row r="18" spans="1:13" s="33" customFormat="1">
      <c r="A18" s="132" t="s">
        <v>3361</v>
      </c>
      <c r="B18" s="127"/>
      <c r="C18" s="128"/>
      <c r="D18" s="129"/>
      <c r="E18" s="128"/>
      <c r="F18" s="130" t="s">
        <v>3362</v>
      </c>
      <c r="G18" s="133" t="s">
        <v>3507</v>
      </c>
      <c r="H18" s="131" t="str">
        <f>IF('CE statale'!H18=0,"",'CE statale'!H18)</f>
        <v/>
      </c>
      <c r="I18" s="131" t="str">
        <f>IF('CE statale'!I18=0,"",'CE statale'!I18)</f>
        <v/>
      </c>
      <c r="J18" s="131" t="str">
        <f>IF('CE statale'!J18=0,"",'CE statale'!J18)</f>
        <v/>
      </c>
      <c r="K18" s="126" t="str">
        <f>IF('CE statale'!K18=0,"",'CE statale'!K18)</f>
        <v xml:space="preserve">-    </v>
      </c>
      <c r="L18" s="132"/>
      <c r="M18" s="191">
        <f>IF('CE statale'!M18=0,"",'CE statale'!M18)</f>
        <v>28743574.670000002</v>
      </c>
    </row>
    <row r="19" spans="1:13" s="13" customFormat="1">
      <c r="A19" s="109"/>
      <c r="B19" s="120"/>
      <c r="C19" s="121"/>
      <c r="D19" s="122"/>
      <c r="E19" s="121" t="s">
        <v>3364</v>
      </c>
      <c r="F19" s="524" t="s">
        <v>2235</v>
      </c>
      <c r="G19" s="525"/>
      <c r="H19" s="124">
        <f>IF('CE statale'!H19=0,"",'CE statale'!H19)</f>
        <v>300000</v>
      </c>
      <c r="I19" s="124">
        <f>IF('CE statale'!I19=0,"",'CE statale'!I19)</f>
        <v>150000</v>
      </c>
      <c r="J19" s="125">
        <f>IF('CE statale'!J19=0,"",'CE statale'!J19)</f>
        <v>150000</v>
      </c>
      <c r="K19" s="126">
        <f>IF('CE statale'!K19=0,"",'CE statale'!K19)</f>
        <v>1</v>
      </c>
      <c r="L19" s="109"/>
      <c r="M19" s="190">
        <f>IF('CE statale'!M19=0,"",'CE statale'!M19)</f>
        <v>177928.74</v>
      </c>
    </row>
    <row r="20" spans="1:13" s="13" customFormat="1">
      <c r="A20" s="109" t="s">
        <v>3366</v>
      </c>
      <c r="B20" s="120"/>
      <c r="C20" s="121"/>
      <c r="D20" s="122"/>
      <c r="E20" s="122"/>
      <c r="F20" s="135" t="s">
        <v>2679</v>
      </c>
      <c r="G20" s="133" t="s">
        <v>2236</v>
      </c>
      <c r="H20" s="131" t="str">
        <f>IF('CE statale'!H20=0,"",'CE statale'!H20)</f>
        <v/>
      </c>
      <c r="I20" s="131" t="str">
        <f>IF('CE statale'!I20=0,"",'CE statale'!I20)</f>
        <v/>
      </c>
      <c r="J20" s="131" t="str">
        <f>IF('CE statale'!J20=0,"",'CE statale'!J20)</f>
        <v/>
      </c>
      <c r="K20" s="136" t="str">
        <f>IF('CE statale'!K20=0,"",'CE statale'!K20)</f>
        <v xml:space="preserve">-    </v>
      </c>
      <c r="L20" s="109"/>
      <c r="M20" s="191" t="str">
        <f>IF('CE statale'!M20=0,"",'CE statale'!M20)</f>
        <v/>
      </c>
    </row>
    <row r="21" spans="1:13" s="13" customFormat="1">
      <c r="A21" s="109" t="s">
        <v>3313</v>
      </c>
      <c r="B21" s="120"/>
      <c r="C21" s="121"/>
      <c r="D21" s="122"/>
      <c r="E21" s="122"/>
      <c r="F21" s="135" t="s">
        <v>2688</v>
      </c>
      <c r="G21" s="133" t="s">
        <v>2237</v>
      </c>
      <c r="H21" s="131" t="str">
        <f>IF('CE statale'!H21=0,"",'CE statale'!H21)</f>
        <v/>
      </c>
      <c r="I21" s="131" t="str">
        <f>IF('CE statale'!I21=0,"",'CE statale'!I21)</f>
        <v/>
      </c>
      <c r="J21" s="131" t="str">
        <f>IF('CE statale'!J21=0,"",'CE statale'!J21)</f>
        <v/>
      </c>
      <c r="K21" s="136" t="str">
        <f>IF('CE statale'!K21=0,"",'CE statale'!K21)</f>
        <v xml:space="preserve">-    </v>
      </c>
      <c r="L21" s="109"/>
      <c r="M21" s="191">
        <f>IF('CE statale'!M21=0,"",'CE statale'!M21)</f>
        <v>127928.74</v>
      </c>
    </row>
    <row r="22" spans="1:13" s="13" customFormat="1">
      <c r="A22" s="109" t="s">
        <v>2873</v>
      </c>
      <c r="B22" s="120"/>
      <c r="C22" s="121"/>
      <c r="D22" s="122"/>
      <c r="E22" s="122"/>
      <c r="F22" s="135" t="s">
        <v>2691</v>
      </c>
      <c r="G22" s="133" t="s">
        <v>2238</v>
      </c>
      <c r="H22" s="131">
        <f>IF('CE statale'!H22=0,"",'CE statale'!H22)</f>
        <v>300000</v>
      </c>
      <c r="I22" s="131">
        <f>IF('CE statale'!I22=0,"",'CE statale'!I22)</f>
        <v>150000</v>
      </c>
      <c r="J22" s="131">
        <f>IF('CE statale'!J22=0,"",'CE statale'!J22)</f>
        <v>150000</v>
      </c>
      <c r="K22" s="136">
        <f>IF('CE statale'!K22=0,"",'CE statale'!K22)</f>
        <v>1</v>
      </c>
      <c r="L22" s="109"/>
      <c r="M22" s="191">
        <f>IF('CE statale'!M22=0,"",'CE statale'!M22)</f>
        <v>50000</v>
      </c>
    </row>
    <row r="23" spans="1:13" s="13" customFormat="1">
      <c r="A23" s="109" t="s">
        <v>3322</v>
      </c>
      <c r="B23" s="120"/>
      <c r="C23" s="121"/>
      <c r="D23" s="122"/>
      <c r="E23" s="122"/>
      <c r="F23" s="135" t="s">
        <v>2694</v>
      </c>
      <c r="G23" s="133" t="s">
        <v>2239</v>
      </c>
      <c r="H23" s="131" t="str">
        <f>IF('CE statale'!H23=0,"",'CE statale'!H23)</f>
        <v/>
      </c>
      <c r="I23" s="131" t="str">
        <f>IF('CE statale'!I23=0,"",'CE statale'!I23)</f>
        <v/>
      </c>
      <c r="J23" s="131" t="str">
        <f>IF('CE statale'!J23=0,"",'CE statale'!J23)</f>
        <v/>
      </c>
      <c r="K23" s="136" t="str">
        <f>IF('CE statale'!K23=0,"",'CE statale'!K23)</f>
        <v xml:space="preserve">-    </v>
      </c>
      <c r="L23" s="109"/>
      <c r="M23" s="191" t="str">
        <f>IF('CE statale'!M23=0,"",'CE statale'!M23)</f>
        <v/>
      </c>
    </row>
    <row r="24" spans="1:13" s="13" customFormat="1">
      <c r="A24" s="109" t="s">
        <v>3371</v>
      </c>
      <c r="B24" s="120"/>
      <c r="C24" s="121"/>
      <c r="D24" s="122"/>
      <c r="E24" s="121" t="s">
        <v>3372</v>
      </c>
      <c r="F24" s="524" t="s">
        <v>2240</v>
      </c>
      <c r="G24" s="525"/>
      <c r="H24" s="124" t="str">
        <f>IF('CE statale'!H24=0,"",'CE statale'!H24)</f>
        <v/>
      </c>
      <c r="I24" s="124" t="str">
        <f>IF('CE statale'!I24=0,"",'CE statale'!I24)</f>
        <v/>
      </c>
      <c r="J24" s="125" t="str">
        <f>IF('CE statale'!J24=0,"",'CE statale'!J24)</f>
        <v/>
      </c>
      <c r="K24" s="126" t="str">
        <f>IF('CE statale'!K24=0,"",'CE statale'!K24)</f>
        <v xml:space="preserve">-    </v>
      </c>
      <c r="L24" s="109"/>
      <c r="M24" s="190" t="str">
        <f>IF('CE statale'!M24=0,"",'CE statale'!M24)</f>
        <v/>
      </c>
    </row>
    <row r="25" spans="1:13" s="32" customFormat="1" ht="30" customHeight="1">
      <c r="A25" s="109" t="s">
        <v>3374</v>
      </c>
      <c r="B25" s="137"/>
      <c r="C25" s="116" t="s">
        <v>2688</v>
      </c>
      <c r="D25" s="527" t="s">
        <v>2241</v>
      </c>
      <c r="E25" s="527"/>
      <c r="F25" s="527"/>
      <c r="G25" s="528"/>
      <c r="H25" s="117" t="str">
        <f>IF('CE statale'!H25=0,"",'CE statale'!H25)</f>
        <v/>
      </c>
      <c r="I25" s="117" t="str">
        <f>IF('CE statale'!I25=0,"",'CE statale'!I25)</f>
        <v/>
      </c>
      <c r="J25" s="118" t="str">
        <f>IF('CE statale'!J25=0,"",'CE statale'!J25)</f>
        <v/>
      </c>
      <c r="K25" s="119" t="str">
        <f>IF('CE statale'!K25=0,"",'CE statale'!K25)</f>
        <v xml:space="preserve">-    </v>
      </c>
      <c r="L25" s="114"/>
      <c r="M25" s="189">
        <f>IF('CE statale'!M25=0,"",'CE statale'!M25)</f>
        <v>-2684</v>
      </c>
    </row>
    <row r="26" spans="1:13" s="32" customFormat="1" ht="42" customHeight="1">
      <c r="A26" s="109" t="s">
        <v>3374</v>
      </c>
      <c r="B26" s="137"/>
      <c r="C26" s="116" t="s">
        <v>2691</v>
      </c>
      <c r="D26" s="527" t="s">
        <v>2242</v>
      </c>
      <c r="E26" s="527"/>
      <c r="F26" s="527"/>
      <c r="G26" s="528"/>
      <c r="H26" s="117">
        <f>IF('CE statale'!H26=0,"",'CE statale'!H26)</f>
        <v>29191000</v>
      </c>
      <c r="I26" s="117">
        <f>IF('CE statale'!I26=0,"",'CE statale'!I26)</f>
        <v>38213000</v>
      </c>
      <c r="J26" s="118">
        <f>IF('CE statale'!J26=0,"",'CE statale'!J26)</f>
        <v>-9022000</v>
      </c>
      <c r="K26" s="119">
        <f>IF('CE statale'!K26=0,"",'CE statale'!K26)</f>
        <v>-0.23609766309894539</v>
      </c>
      <c r="L26" s="114"/>
      <c r="M26" s="189">
        <f>IF('CE statale'!M26=0,"",'CE statale'!M26)</f>
        <v>423293.04</v>
      </c>
    </row>
    <row r="27" spans="1:13" s="32" customFormat="1" ht="30" customHeight="1">
      <c r="A27" s="109"/>
      <c r="B27" s="115"/>
      <c r="C27" s="116" t="s">
        <v>2694</v>
      </c>
      <c r="D27" s="527" t="s">
        <v>5698</v>
      </c>
      <c r="E27" s="527"/>
      <c r="F27" s="527"/>
      <c r="G27" s="528"/>
      <c r="H27" s="117">
        <f>IF('CE statale'!H27=0,"",'CE statale'!H27)</f>
        <v>47383185</v>
      </c>
      <c r="I27" s="117">
        <f>IF('CE statale'!I27=0,"",'CE statale'!I27)</f>
        <v>51856827</v>
      </c>
      <c r="J27" s="118">
        <f>IF('CE statale'!J27=0,"",'CE statale'!J27)</f>
        <v>-4473642</v>
      </c>
      <c r="K27" s="119">
        <f>IF('CE statale'!K27=0,"",'CE statale'!K27)</f>
        <v>-8.6269103969666333E-2</v>
      </c>
      <c r="L27" s="114"/>
      <c r="M27" s="189">
        <f>IF('CE statale'!M27=0,"",'CE statale'!M27)</f>
        <v>56899549.75</v>
      </c>
    </row>
    <row r="28" spans="1:13" s="13" customFormat="1" ht="30" customHeight="1">
      <c r="A28" s="109" t="s">
        <v>3378</v>
      </c>
      <c r="B28" s="120"/>
      <c r="C28" s="121"/>
      <c r="D28" s="122"/>
      <c r="E28" s="121" t="s">
        <v>2681</v>
      </c>
      <c r="F28" s="524" t="s">
        <v>5699</v>
      </c>
      <c r="G28" s="525"/>
      <c r="H28" s="124">
        <f>IF('CE statale'!H28=0,"",'CE statale'!H28)</f>
        <v>30231890</v>
      </c>
      <c r="I28" s="124">
        <f>IF('CE statale'!I28=0,"",'CE statale'!I28)</f>
        <v>37579532</v>
      </c>
      <c r="J28" s="125">
        <f>IF('CE statale'!J28=0,"",'CE statale'!J28)</f>
        <v>-7347642</v>
      </c>
      <c r="K28" s="126">
        <f>IF('CE statale'!K28=0,"",'CE statale'!K28)</f>
        <v>-0.1955224455695723</v>
      </c>
      <c r="L28" s="109"/>
      <c r="M28" s="190">
        <f>IF('CE statale'!M28=0,"",'CE statale'!M28)</f>
        <v>43793513.200000003</v>
      </c>
    </row>
    <row r="29" spans="1:13" s="13" customFormat="1" ht="28.5" customHeight="1">
      <c r="A29" s="109" t="s">
        <v>3380</v>
      </c>
      <c r="B29" s="120"/>
      <c r="C29" s="121"/>
      <c r="D29" s="122"/>
      <c r="E29" s="121" t="s">
        <v>2683</v>
      </c>
      <c r="F29" s="524" t="s">
        <v>5701</v>
      </c>
      <c r="G29" s="525"/>
      <c r="H29" s="124">
        <f>IF('CE statale'!H29=0,"",'CE statale'!H29)</f>
        <v>3400000</v>
      </c>
      <c r="I29" s="124">
        <f>IF('CE statale'!I29=0,"",'CE statale'!I29)</f>
        <v>3087000</v>
      </c>
      <c r="J29" s="125">
        <f>IF('CE statale'!J29=0,"",'CE statale'!J29)</f>
        <v>313000</v>
      </c>
      <c r="K29" s="126">
        <f>IF('CE statale'!K29=0,"",'CE statale'!K29)</f>
        <v>0.101392938127632</v>
      </c>
      <c r="L29" s="109"/>
      <c r="M29" s="190">
        <f>IF('CE statale'!M29=0,"",'CE statale'!M29)</f>
        <v>2059880.8</v>
      </c>
    </row>
    <row r="30" spans="1:13" s="13" customFormat="1" ht="30" customHeight="1">
      <c r="A30" s="109" t="s">
        <v>3382</v>
      </c>
      <c r="B30" s="120"/>
      <c r="C30" s="121"/>
      <c r="D30" s="122"/>
      <c r="E30" s="121" t="s">
        <v>3364</v>
      </c>
      <c r="F30" s="524" t="s">
        <v>5700</v>
      </c>
      <c r="G30" s="525"/>
      <c r="H30" s="124">
        <f>IF('CE statale'!H30=0,"",'CE statale'!H30)</f>
        <v>13751295</v>
      </c>
      <c r="I30" s="124">
        <f>IF('CE statale'!I30=0,"",'CE statale'!I30)</f>
        <v>11190295</v>
      </c>
      <c r="J30" s="125">
        <f>IF('CE statale'!J30=0,"",'CE statale'!J30)</f>
        <v>2561000</v>
      </c>
      <c r="K30" s="126">
        <f>IF('CE statale'!K30=0,"",'CE statale'!K30)</f>
        <v>0.22885902471740022</v>
      </c>
      <c r="L30" s="109"/>
      <c r="M30" s="190">
        <f>IF('CE statale'!M30=0,"",'CE statale'!M30)</f>
        <v>11046155.749999996</v>
      </c>
    </row>
    <row r="31" spans="1:13" s="32" customFormat="1">
      <c r="A31" s="109" t="s">
        <v>3384</v>
      </c>
      <c r="B31" s="137"/>
      <c r="C31" s="116" t="s">
        <v>3359</v>
      </c>
      <c r="D31" s="527" t="s">
        <v>2243</v>
      </c>
      <c r="E31" s="527"/>
      <c r="F31" s="527"/>
      <c r="G31" s="528"/>
      <c r="H31" s="117">
        <f>IF('CE statale'!H31=0,"",'CE statale'!H31)</f>
        <v>18400000</v>
      </c>
      <c r="I31" s="117">
        <f>IF('CE statale'!I31=0,"",'CE statale'!I31)</f>
        <v>16769000</v>
      </c>
      <c r="J31" s="118">
        <f>IF('CE statale'!J31=0,"",'CE statale'!J31)</f>
        <v>1631000</v>
      </c>
      <c r="K31" s="119">
        <f>IF('CE statale'!K31=0,"",'CE statale'!K31)</f>
        <v>9.7262806368894991E-2</v>
      </c>
      <c r="L31" s="114"/>
      <c r="M31" s="189">
        <f>IF('CE statale'!M31=0,"",'CE statale'!M31)</f>
        <v>24067725.890000001</v>
      </c>
    </row>
    <row r="32" spans="1:13" s="32" customFormat="1">
      <c r="A32" s="109" t="s">
        <v>3386</v>
      </c>
      <c r="B32" s="137"/>
      <c r="C32" s="116" t="s">
        <v>3362</v>
      </c>
      <c r="D32" s="527" t="s">
        <v>1578</v>
      </c>
      <c r="E32" s="527"/>
      <c r="F32" s="527"/>
      <c r="G32" s="528"/>
      <c r="H32" s="117">
        <f>IF('CE statale'!H32=0,"",'CE statale'!H32)</f>
        <v>18998000</v>
      </c>
      <c r="I32" s="117">
        <f>IF('CE statale'!I32=0,"",'CE statale'!I32)</f>
        <v>18629000</v>
      </c>
      <c r="J32" s="118">
        <f>IF('CE statale'!J32=0,"",'CE statale'!J32)</f>
        <v>369000</v>
      </c>
      <c r="K32" s="119">
        <f>IF('CE statale'!K32=0,"",'CE statale'!K32)</f>
        <v>1.9807826507058885E-2</v>
      </c>
      <c r="L32" s="114"/>
      <c r="M32" s="189">
        <f>IF('CE statale'!M32=0,"",'CE statale'!M32)</f>
        <v>15099195.709999999</v>
      </c>
    </row>
    <row r="33" spans="1:13" s="32" customFormat="1">
      <c r="A33" s="109" t="s">
        <v>3388</v>
      </c>
      <c r="B33" s="137"/>
      <c r="C33" s="116" t="s">
        <v>3389</v>
      </c>
      <c r="D33" s="527" t="s">
        <v>1579</v>
      </c>
      <c r="E33" s="527"/>
      <c r="F33" s="527"/>
      <c r="G33" s="528"/>
      <c r="H33" s="117">
        <f>IF('CE statale'!H33=0,"",'CE statale'!H33)</f>
        <v>26435000</v>
      </c>
      <c r="I33" s="117">
        <f>IF('CE statale'!I33=0,"",'CE statale'!I33)</f>
        <v>26434000</v>
      </c>
      <c r="J33" s="118">
        <f>IF('CE statale'!J33=0,"",'CE statale'!J33)</f>
        <v>1000</v>
      </c>
      <c r="K33" s="119">
        <f>IF('CE statale'!K33=0,"",'CE statale'!K33)</f>
        <v>3.783006733751986E-5</v>
      </c>
      <c r="L33" s="114"/>
      <c r="M33" s="189">
        <f>IF('CE statale'!M33=0,"",'CE statale'!M33)</f>
        <v>26432478.500000004</v>
      </c>
    </row>
    <row r="34" spans="1:13" s="32" customFormat="1" ht="30" customHeight="1">
      <c r="A34" s="109" t="s">
        <v>3391</v>
      </c>
      <c r="B34" s="137"/>
      <c r="C34" s="116" t="s">
        <v>3392</v>
      </c>
      <c r="D34" s="527" t="s">
        <v>1580</v>
      </c>
      <c r="E34" s="527"/>
      <c r="F34" s="527"/>
      <c r="G34" s="528"/>
      <c r="H34" s="117" t="str">
        <f>IF('CE statale'!H34=0,"",'CE statale'!H34)</f>
        <v/>
      </c>
      <c r="I34" s="117" t="str">
        <f>IF('CE statale'!I34=0,"",'CE statale'!I34)</f>
        <v/>
      </c>
      <c r="J34" s="118" t="str">
        <f>IF('CE statale'!J34=0,"",'CE statale'!J34)</f>
        <v/>
      </c>
      <c r="K34" s="119" t="str">
        <f>IF('CE statale'!K34=0,"",'CE statale'!K34)</f>
        <v xml:space="preserve">-    </v>
      </c>
      <c r="L34" s="114"/>
      <c r="M34" s="189" t="str">
        <f>IF('CE statale'!M34=0,"",'CE statale'!M34)</f>
        <v/>
      </c>
    </row>
    <row r="35" spans="1:13" s="32" customFormat="1">
      <c r="A35" s="109" t="s">
        <v>3394</v>
      </c>
      <c r="B35" s="137"/>
      <c r="C35" s="116" t="s">
        <v>3395</v>
      </c>
      <c r="D35" s="527" t="s">
        <v>1581</v>
      </c>
      <c r="E35" s="527"/>
      <c r="F35" s="527"/>
      <c r="G35" s="528"/>
      <c r="H35" s="117">
        <f>IF('CE statale'!H35=0,"",'CE statale'!H35)</f>
        <v>4130000</v>
      </c>
      <c r="I35" s="117">
        <f>IF('CE statale'!I35=0,"",'CE statale'!I35)</f>
        <v>2889000</v>
      </c>
      <c r="J35" s="118">
        <f>IF('CE statale'!J35=0,"",'CE statale'!J35)</f>
        <v>1241000</v>
      </c>
      <c r="K35" s="119">
        <f>IF('CE statale'!K35=0,"",'CE statale'!K35)</f>
        <v>0.42956040152301833</v>
      </c>
      <c r="L35" s="114"/>
      <c r="M35" s="189">
        <f>IF('CE statale'!M35=0,"",'CE statale'!M35)</f>
        <v>3523658.82</v>
      </c>
    </row>
    <row r="36" spans="1:13" s="32" customFormat="1">
      <c r="A36" s="109"/>
      <c r="B36" s="138"/>
      <c r="C36" s="139" t="s">
        <v>1582</v>
      </c>
      <c r="D36" s="139"/>
      <c r="E36" s="139"/>
      <c r="F36" s="139"/>
      <c r="G36" s="140"/>
      <c r="H36" s="141">
        <f>IF('CE statale'!H36=0,"",'CE statale'!H36)</f>
        <v>1484202233</v>
      </c>
      <c r="I36" s="141">
        <f>IF('CE statale'!I36=0,"",'CE statale'!I36)</f>
        <v>1573743739</v>
      </c>
      <c r="J36" s="142">
        <f>IF('CE statale'!J36=0,"",'CE statale'!J36)</f>
        <v>-89541506</v>
      </c>
      <c r="K36" s="143">
        <f>IF('CE statale'!K36=0,"",'CE statale'!K36)</f>
        <v>-5.6897132475263817E-2</v>
      </c>
      <c r="L36" s="114"/>
      <c r="M36" s="192">
        <f>IF('CE statale'!M36=0,"",'CE statale'!M36)</f>
        <v>1521556858.1400006</v>
      </c>
    </row>
    <row r="37" spans="1:13" s="13" customFormat="1">
      <c r="A37" s="109"/>
      <c r="B37" s="144"/>
      <c r="C37" s="121"/>
      <c r="D37" s="122"/>
      <c r="E37" s="122"/>
      <c r="F37" s="122"/>
      <c r="G37" s="123"/>
      <c r="H37" s="124" t="str">
        <f>IF('CE statale'!H37=0,"",'CE statale'!H37)</f>
        <v/>
      </c>
      <c r="I37" s="124" t="str">
        <f>IF('CE statale'!I37=0,"",'CE statale'!I37)</f>
        <v/>
      </c>
      <c r="J37" s="125" t="str">
        <f>IF('CE statale'!J37=0,"",'CE statale'!J37)</f>
        <v/>
      </c>
      <c r="K37" s="126" t="str">
        <f>IF('CE statale'!K37=0,"",'CE statale'!K37)</f>
        <v/>
      </c>
      <c r="L37" s="109"/>
      <c r="M37" s="190" t="str">
        <f>IF('CE statale'!M37=0,"",'CE statale'!M37)</f>
        <v/>
      </c>
    </row>
    <row r="38" spans="1:13" s="32" customFormat="1">
      <c r="A38" s="109"/>
      <c r="B38" s="115" t="s">
        <v>2004</v>
      </c>
      <c r="C38" s="529" t="s">
        <v>2044</v>
      </c>
      <c r="D38" s="529"/>
      <c r="E38" s="529"/>
      <c r="F38" s="529"/>
      <c r="G38" s="530"/>
      <c r="H38" s="117" t="str">
        <f>IF('CE statale'!H38=0,"",'CE statale'!H38)</f>
        <v/>
      </c>
      <c r="I38" s="117" t="str">
        <f>IF('CE statale'!I38=0,"",'CE statale'!I38)</f>
        <v/>
      </c>
      <c r="J38" s="118" t="str">
        <f>IF('CE statale'!J38=0,"",'CE statale'!J38)</f>
        <v/>
      </c>
      <c r="K38" s="119" t="str">
        <f>IF('CE statale'!K38=0,"",'CE statale'!K38)</f>
        <v/>
      </c>
      <c r="L38" s="114"/>
      <c r="M38" s="189" t="str">
        <f>IF('CE statale'!M38=0,"",'CE statale'!M38)</f>
        <v/>
      </c>
    </row>
    <row r="39" spans="1:13" s="32" customFormat="1">
      <c r="A39" s="109"/>
      <c r="B39" s="137"/>
      <c r="C39" s="116" t="s">
        <v>2679</v>
      </c>
      <c r="D39" s="527" t="s">
        <v>5710</v>
      </c>
      <c r="E39" s="527"/>
      <c r="F39" s="527"/>
      <c r="G39" s="528"/>
      <c r="H39" s="117">
        <f>IF('CE statale'!H39=0,"",'CE statale'!H39)</f>
        <v>217363499</v>
      </c>
      <c r="I39" s="117">
        <f>IF('CE statale'!I39=0,"",'CE statale'!I39)</f>
        <v>251609856</v>
      </c>
      <c r="J39" s="118">
        <f>IF('CE statale'!J39=0,"",'CE statale'!J39)</f>
        <v>-34246357</v>
      </c>
      <c r="K39" s="119">
        <f>IF('CE statale'!K39=0,"",'CE statale'!K39)</f>
        <v>-0.13610896466631259</v>
      </c>
      <c r="L39" s="114"/>
      <c r="M39" s="189">
        <f>IF('CE statale'!M39=0,"",'CE statale'!M39)</f>
        <v>241577354.19999999</v>
      </c>
    </row>
    <row r="40" spans="1:13" s="13" customFormat="1">
      <c r="A40" s="109" t="s">
        <v>2366</v>
      </c>
      <c r="B40" s="120"/>
      <c r="C40" s="121"/>
      <c r="D40" s="122"/>
      <c r="E40" s="121" t="s">
        <v>2681</v>
      </c>
      <c r="F40" s="524" t="s">
        <v>5711</v>
      </c>
      <c r="G40" s="525"/>
      <c r="H40" s="124">
        <f>IF('CE statale'!H40=0,"",'CE statale'!H40)</f>
        <v>198933499</v>
      </c>
      <c r="I40" s="124">
        <f>IF('CE statale'!I40=0,"",'CE statale'!I40)</f>
        <v>233519436</v>
      </c>
      <c r="J40" s="125">
        <f>IF('CE statale'!J40=0,"",'CE statale'!J40)</f>
        <v>-34585937</v>
      </c>
      <c r="K40" s="126">
        <f>IF('CE statale'!K40=0,"",'CE statale'!K40)</f>
        <v>-0.14810731642911298</v>
      </c>
      <c r="L40" s="109"/>
      <c r="M40" s="190">
        <f>IF('CE statale'!M40=0,"",'CE statale'!M40)</f>
        <v>222824994.11999997</v>
      </c>
    </row>
    <row r="41" spans="1:13" s="13" customFormat="1">
      <c r="A41" s="109" t="s">
        <v>2939</v>
      </c>
      <c r="B41" s="120"/>
      <c r="C41" s="121"/>
      <c r="D41" s="122"/>
      <c r="E41" s="121" t="s">
        <v>2683</v>
      </c>
      <c r="F41" s="524" t="s">
        <v>5712</v>
      </c>
      <c r="G41" s="525"/>
      <c r="H41" s="124">
        <f>IF('CE statale'!H41=0,"",'CE statale'!H41)</f>
        <v>18430000</v>
      </c>
      <c r="I41" s="124">
        <f>IF('CE statale'!I41=0,"",'CE statale'!I41)</f>
        <v>18090420</v>
      </c>
      <c r="J41" s="125">
        <f>IF('CE statale'!J41=0,"",'CE statale'!J41)</f>
        <v>339580</v>
      </c>
      <c r="K41" s="126">
        <f>IF('CE statale'!K41=0,"",'CE statale'!K41)</f>
        <v>1.8771261253193679E-2</v>
      </c>
      <c r="L41" s="109"/>
      <c r="M41" s="190">
        <f>IF('CE statale'!M41=0,"",'CE statale'!M41)</f>
        <v>18752360.080000002</v>
      </c>
    </row>
    <row r="42" spans="1:13" s="32" customFormat="1">
      <c r="A42" s="109"/>
      <c r="B42" s="137"/>
      <c r="C42" s="116" t="s">
        <v>2688</v>
      </c>
      <c r="D42" s="527" t="s">
        <v>5713</v>
      </c>
      <c r="E42" s="527"/>
      <c r="F42" s="527"/>
      <c r="G42" s="528"/>
      <c r="H42" s="117">
        <f>IF('CE statale'!H42=0,"",'CE statale'!H42)</f>
        <v>364031734</v>
      </c>
      <c r="I42" s="117">
        <f>IF('CE statale'!I42=0,"",'CE statale'!I42)</f>
        <v>392157890</v>
      </c>
      <c r="J42" s="118">
        <f>IF('CE statale'!J42=0,"",'CE statale'!J42)</f>
        <v>-28126156</v>
      </c>
      <c r="K42" s="119">
        <f>IF('CE statale'!K42=0,"",'CE statale'!K42)</f>
        <v>-7.1721509925504745E-2</v>
      </c>
      <c r="L42" s="114"/>
      <c r="M42" s="189">
        <f>IF('CE statale'!M42=0,"",'CE statale'!M42)</f>
        <v>358936656.20999998</v>
      </c>
    </row>
    <row r="43" spans="1:13" s="13" customFormat="1">
      <c r="A43" s="109" t="s">
        <v>2002</v>
      </c>
      <c r="B43" s="144"/>
      <c r="C43" s="121"/>
      <c r="D43" s="122"/>
      <c r="E43" s="121" t="s">
        <v>2681</v>
      </c>
      <c r="F43" s="524" t="s">
        <v>5714</v>
      </c>
      <c r="G43" s="525"/>
      <c r="H43" s="124">
        <f>IF('CE statale'!H43=0,"",'CE statale'!H43)</f>
        <v>74176216</v>
      </c>
      <c r="I43" s="124">
        <f>IF('CE statale'!I43=0,"",'CE statale'!I43)</f>
        <v>86174199</v>
      </c>
      <c r="J43" s="125">
        <f>IF('CE statale'!J43=0,"",'CE statale'!J43)</f>
        <v>-11997983</v>
      </c>
      <c r="K43" s="126">
        <f>IF('CE statale'!K43=0,"",'CE statale'!K43)</f>
        <v>-0.13922941134619657</v>
      </c>
      <c r="L43" s="109"/>
      <c r="M43" s="190">
        <f>IF('CE statale'!M43=0,"",'CE statale'!M43)</f>
        <v>70104662.899999991</v>
      </c>
    </row>
    <row r="44" spans="1:13" s="13" customFormat="1">
      <c r="A44" s="109" t="s">
        <v>1293</v>
      </c>
      <c r="B44" s="144"/>
      <c r="C44" s="121"/>
      <c r="D44" s="122"/>
      <c r="E44" s="121" t="s">
        <v>2683</v>
      </c>
      <c r="F44" s="524" t="s">
        <v>5715</v>
      </c>
      <c r="G44" s="525"/>
      <c r="H44" s="124">
        <f>IF('CE statale'!H44=0,"",'CE statale'!H44)</f>
        <v>43543967</v>
      </c>
      <c r="I44" s="124">
        <f>IF('CE statale'!I44=0,"",'CE statale'!I44)</f>
        <v>43584455</v>
      </c>
      <c r="J44" s="125">
        <f>IF('CE statale'!J44=0,"",'CE statale'!J44)</f>
        <v>-40488</v>
      </c>
      <c r="K44" s="126">
        <f>IF('CE statale'!K44=0,"",'CE statale'!K44)</f>
        <v>-9.2895505977991461E-4</v>
      </c>
      <c r="L44" s="109"/>
      <c r="M44" s="190">
        <f>IF('CE statale'!M44=0,"",'CE statale'!M44)</f>
        <v>44501343.609999999</v>
      </c>
    </row>
    <row r="45" spans="1:13" s="13" customFormat="1" ht="30" customHeight="1">
      <c r="A45" s="109" t="s">
        <v>2460</v>
      </c>
      <c r="B45" s="144"/>
      <c r="C45" s="121"/>
      <c r="D45" s="145"/>
      <c r="E45" s="121" t="s">
        <v>3364</v>
      </c>
      <c r="F45" s="524" t="s">
        <v>5716</v>
      </c>
      <c r="G45" s="525"/>
      <c r="H45" s="124">
        <f>IF('CE statale'!H45=0,"",'CE statale'!H45)</f>
        <v>19799687</v>
      </c>
      <c r="I45" s="124">
        <f>IF('CE statale'!I45=0,"",'CE statale'!I45)</f>
        <v>19416947</v>
      </c>
      <c r="J45" s="125">
        <f>IF('CE statale'!J45=0,"",'CE statale'!J45)</f>
        <v>382740</v>
      </c>
      <c r="K45" s="126">
        <f>IF('CE statale'!K45=0,"",'CE statale'!K45)</f>
        <v>1.971164673828486E-2</v>
      </c>
      <c r="L45" s="109"/>
      <c r="M45" s="190">
        <f>IF('CE statale'!M45=0,"",'CE statale'!M45)</f>
        <v>16430672.080000002</v>
      </c>
    </row>
    <row r="46" spans="1:13" s="13" customFormat="1">
      <c r="A46" s="109" t="s">
        <v>1897</v>
      </c>
      <c r="B46" s="144"/>
      <c r="C46" s="121"/>
      <c r="D46" s="145"/>
      <c r="E46" s="121" t="s">
        <v>3372</v>
      </c>
      <c r="F46" s="524" t="s">
        <v>5717</v>
      </c>
      <c r="G46" s="525"/>
      <c r="H46" s="124">
        <f>IF('CE statale'!H46=0,"",'CE statale'!H46)</f>
        <v>175000</v>
      </c>
      <c r="I46" s="124">
        <f>IF('CE statale'!I46=0,"",'CE statale'!I46)</f>
        <v>175000</v>
      </c>
      <c r="J46" s="125" t="str">
        <f>IF('CE statale'!J46=0,"",'CE statale'!J46)</f>
        <v/>
      </c>
      <c r="K46" s="126" t="str">
        <f>IF('CE statale'!K46=0,"",'CE statale'!K46)</f>
        <v/>
      </c>
      <c r="L46" s="109"/>
      <c r="M46" s="190">
        <f>IF('CE statale'!M46=0,"",'CE statale'!M46)</f>
        <v>158300.48000000001</v>
      </c>
    </row>
    <row r="47" spans="1:13" s="13" customFormat="1">
      <c r="A47" s="109" t="s">
        <v>1947</v>
      </c>
      <c r="B47" s="144"/>
      <c r="C47" s="121"/>
      <c r="D47" s="145"/>
      <c r="E47" s="121" t="s">
        <v>3405</v>
      </c>
      <c r="F47" s="524" t="s">
        <v>5718</v>
      </c>
      <c r="G47" s="525"/>
      <c r="H47" s="124">
        <f>IF('CE statale'!H47=0,"",'CE statale'!H47)</f>
        <v>20073000</v>
      </c>
      <c r="I47" s="124">
        <f>IF('CE statale'!I47=0,"",'CE statale'!I47)</f>
        <v>24739000</v>
      </c>
      <c r="J47" s="125">
        <f>IF('CE statale'!J47=0,"",'CE statale'!J47)</f>
        <v>-4666000</v>
      </c>
      <c r="K47" s="126">
        <f>IF('CE statale'!K47=0,"",'CE statale'!K47)</f>
        <v>-0.1886090787824892</v>
      </c>
      <c r="L47" s="109"/>
      <c r="M47" s="190">
        <f>IF('CE statale'!M47=0,"",'CE statale'!M47)</f>
        <v>24719951.289999999</v>
      </c>
    </row>
    <row r="48" spans="1:13" s="13" customFormat="1">
      <c r="A48" s="109" t="s">
        <v>1824</v>
      </c>
      <c r="B48" s="144"/>
      <c r="C48" s="121"/>
      <c r="D48" s="145"/>
      <c r="E48" s="121" t="s">
        <v>3407</v>
      </c>
      <c r="F48" s="524" t="s">
        <v>5719</v>
      </c>
      <c r="G48" s="525"/>
      <c r="H48" s="124">
        <f>IF('CE statale'!H48=0,"",'CE statale'!H48)</f>
        <v>8715000</v>
      </c>
      <c r="I48" s="124">
        <f>IF('CE statale'!I48=0,"",'CE statale'!I48)</f>
        <v>8432000</v>
      </c>
      <c r="J48" s="125">
        <f>IF('CE statale'!J48=0,"",'CE statale'!J48)</f>
        <v>283000</v>
      </c>
      <c r="K48" s="126">
        <f>IF('CE statale'!K48=0,"",'CE statale'!K48)</f>
        <v>3.3562618595825426E-2</v>
      </c>
      <c r="L48" s="109"/>
      <c r="M48" s="190">
        <f>IF('CE statale'!M48=0,"",'CE statale'!M48)</f>
        <v>6138418.5799999991</v>
      </c>
    </row>
    <row r="49" spans="1:13" s="13" customFormat="1">
      <c r="A49" s="109" t="s">
        <v>1794</v>
      </c>
      <c r="B49" s="144"/>
      <c r="C49" s="121"/>
      <c r="D49" s="145"/>
      <c r="E49" s="121" t="s">
        <v>3409</v>
      </c>
      <c r="F49" s="524" t="s">
        <v>5720</v>
      </c>
      <c r="G49" s="525"/>
      <c r="H49" s="124">
        <f>IF('CE statale'!H49=0,"",'CE statale'!H49)</f>
        <v>49401101</v>
      </c>
      <c r="I49" s="124">
        <f>IF('CE statale'!I49=0,"",'CE statale'!I49)</f>
        <v>55043226</v>
      </c>
      <c r="J49" s="125">
        <f>IF('CE statale'!J49=0,"",'CE statale'!J49)</f>
        <v>-5642125</v>
      </c>
      <c r="K49" s="126">
        <f>IF('CE statale'!K49=0,"",'CE statale'!K49)</f>
        <v>-0.1025035305888503</v>
      </c>
      <c r="L49" s="109"/>
      <c r="M49" s="190">
        <f>IF('CE statale'!M49=0,"",'CE statale'!M49)</f>
        <v>48889114.400000006</v>
      </c>
    </row>
    <row r="50" spans="1:13" s="33" customFormat="1" ht="30" customHeight="1">
      <c r="A50" s="109" t="s">
        <v>1876</v>
      </c>
      <c r="B50" s="144"/>
      <c r="C50" s="121"/>
      <c r="D50" s="145"/>
      <c r="E50" s="121" t="s">
        <v>3411</v>
      </c>
      <c r="F50" s="524" t="s">
        <v>5721</v>
      </c>
      <c r="G50" s="525"/>
      <c r="H50" s="124">
        <f>IF('CE statale'!H50=0,"",'CE statale'!H50)</f>
        <v>10622345</v>
      </c>
      <c r="I50" s="124">
        <f>IF('CE statale'!I50=0,"",'CE statale'!I50)</f>
        <v>9141000</v>
      </c>
      <c r="J50" s="125">
        <f>IF('CE statale'!J50=0,"",'CE statale'!J50)</f>
        <v>1481345</v>
      </c>
      <c r="K50" s="126">
        <f>IF('CE statale'!K50=0,"",'CE statale'!K50)</f>
        <v>0.16205502680231923</v>
      </c>
      <c r="L50" s="109"/>
      <c r="M50" s="190">
        <f>IF('CE statale'!M50=0,"",'CE statale'!M50)</f>
        <v>9626005.0300000012</v>
      </c>
    </row>
    <row r="51" spans="1:13" s="13" customFormat="1" ht="30" customHeight="1">
      <c r="A51" s="109" t="s">
        <v>1312</v>
      </c>
      <c r="B51" s="144"/>
      <c r="C51" s="121"/>
      <c r="D51" s="145"/>
      <c r="E51" s="121" t="s">
        <v>3413</v>
      </c>
      <c r="F51" s="524" t="s">
        <v>5722</v>
      </c>
      <c r="G51" s="525"/>
      <c r="H51" s="124">
        <f>IF('CE statale'!H51=0,"",'CE statale'!H51)</f>
        <v>3244619</v>
      </c>
      <c r="I51" s="124">
        <f>IF('CE statale'!I51=0,"",'CE statale'!I51)</f>
        <v>3172498</v>
      </c>
      <c r="J51" s="125">
        <f>IF('CE statale'!J51=0,"",'CE statale'!J51)</f>
        <v>72121</v>
      </c>
      <c r="K51" s="126">
        <f>IF('CE statale'!K51=0,"",'CE statale'!K51)</f>
        <v>2.2733190060324704E-2</v>
      </c>
      <c r="L51" s="109"/>
      <c r="M51" s="190">
        <f>IF('CE statale'!M51=0,"",'CE statale'!M51)</f>
        <v>3161931.01</v>
      </c>
    </row>
    <row r="52" spans="1:13" s="13" customFormat="1">
      <c r="A52" s="109" t="s">
        <v>3415</v>
      </c>
      <c r="B52" s="144"/>
      <c r="C52" s="121"/>
      <c r="D52" s="145"/>
      <c r="E52" s="121" t="s">
        <v>3416</v>
      </c>
      <c r="F52" s="524" t="s">
        <v>5723</v>
      </c>
      <c r="G52" s="525"/>
      <c r="H52" s="124">
        <f>IF('CE statale'!H52=0,"",'CE statale'!H52)</f>
        <v>-273318</v>
      </c>
      <c r="I52" s="124">
        <f>IF('CE statale'!I52=0,"",'CE statale'!I52)</f>
        <v>372990</v>
      </c>
      <c r="J52" s="125">
        <f>IF('CE statale'!J52=0,"",'CE statale'!J52)</f>
        <v>-646308</v>
      </c>
      <c r="K52" s="126">
        <f>IF('CE statale'!K52=0,"",'CE statale'!K52)</f>
        <v>-1.7327756776321082</v>
      </c>
      <c r="L52" s="109"/>
      <c r="M52" s="190">
        <f>IF('CE statale'!M52=0,"",'CE statale'!M52)</f>
        <v>520726.76999999996</v>
      </c>
    </row>
    <row r="53" spans="1:13" s="13" customFormat="1">
      <c r="A53" s="109" t="s">
        <v>3418</v>
      </c>
      <c r="B53" s="144"/>
      <c r="C53" s="121"/>
      <c r="D53" s="145"/>
      <c r="E53" s="121" t="s">
        <v>3419</v>
      </c>
      <c r="F53" s="524" t="s">
        <v>5724</v>
      </c>
      <c r="G53" s="525"/>
      <c r="H53" s="124">
        <f>IF('CE statale'!H53=0,"",'CE statale'!H53)</f>
        <v>30810776</v>
      </c>
      <c r="I53" s="124">
        <f>IF('CE statale'!I53=0,"",'CE statale'!I53)</f>
        <v>36564987</v>
      </c>
      <c r="J53" s="125">
        <f>IF('CE statale'!J53=0,"",'CE statale'!J53)</f>
        <v>-5754211</v>
      </c>
      <c r="K53" s="126">
        <f>IF('CE statale'!K53=0,"",'CE statale'!K53)</f>
        <v>-0.15736942556550068</v>
      </c>
      <c r="L53" s="109"/>
      <c r="M53" s="190">
        <f>IF('CE statale'!M53=0,"",'CE statale'!M53)</f>
        <v>36610625.510000005</v>
      </c>
    </row>
    <row r="54" spans="1:13" s="13" customFormat="1" ht="28.5" customHeight="1">
      <c r="A54" s="109" t="s">
        <v>3421</v>
      </c>
      <c r="B54" s="144"/>
      <c r="C54" s="121"/>
      <c r="D54" s="145"/>
      <c r="E54" s="121" t="s">
        <v>3422</v>
      </c>
      <c r="F54" s="524" t="s">
        <v>5725</v>
      </c>
      <c r="G54" s="525"/>
      <c r="H54" s="124">
        <f>IF('CE statale'!H54=0,"",'CE statale'!H54)</f>
        <v>63157954</v>
      </c>
      <c r="I54" s="124">
        <f>IF('CE statale'!I54=0,"",'CE statale'!I54)</f>
        <v>59988820</v>
      </c>
      <c r="J54" s="125">
        <f>IF('CE statale'!J54=0,"",'CE statale'!J54)</f>
        <v>3169134</v>
      </c>
      <c r="K54" s="126">
        <f>IF('CE statale'!K54=0,"",'CE statale'!K54)</f>
        <v>5.2828743755919852E-2</v>
      </c>
      <c r="L54" s="109"/>
      <c r="M54" s="190">
        <f>IF('CE statale'!M54=0,"",'CE statale'!M54)</f>
        <v>54966742.61999999</v>
      </c>
    </row>
    <row r="55" spans="1:13" s="13" customFormat="1" ht="30" customHeight="1">
      <c r="A55" s="109" t="s">
        <v>3424</v>
      </c>
      <c r="B55" s="144"/>
      <c r="C55" s="121"/>
      <c r="D55" s="145"/>
      <c r="E55" s="121" t="s">
        <v>3425</v>
      </c>
      <c r="F55" s="524" t="s">
        <v>1583</v>
      </c>
      <c r="G55" s="525"/>
      <c r="H55" s="124">
        <f>IF('CE statale'!H55=0,"",'CE statale'!H55)</f>
        <v>2203000</v>
      </c>
      <c r="I55" s="124">
        <f>IF('CE statale'!I55=0,"",'CE statale'!I55)</f>
        <v>2030000</v>
      </c>
      <c r="J55" s="125">
        <f>IF('CE statale'!J55=0,"",'CE statale'!J55)</f>
        <v>173000</v>
      </c>
      <c r="K55" s="126">
        <f>IF('CE statale'!K55=0,"",'CE statale'!K55)</f>
        <v>8.5221674876847286E-2</v>
      </c>
      <c r="L55" s="109"/>
      <c r="M55" s="190">
        <f>IF('CE statale'!M55=0,"",'CE statale'!M55)</f>
        <v>1160188.0900000001</v>
      </c>
    </row>
    <row r="56" spans="1:13" s="13" customFormat="1">
      <c r="A56" s="109" t="s">
        <v>3426</v>
      </c>
      <c r="B56" s="144"/>
      <c r="C56" s="121"/>
      <c r="D56" s="145"/>
      <c r="E56" s="121" t="s">
        <v>3427</v>
      </c>
      <c r="F56" s="524" t="s">
        <v>5702</v>
      </c>
      <c r="G56" s="525"/>
      <c r="H56" s="124">
        <f>IF('CE statale'!H56=0,"",'CE statale'!H56)</f>
        <v>4483000</v>
      </c>
      <c r="I56" s="124">
        <f>IF('CE statale'!I56=0,"",'CE statale'!I56)</f>
        <v>4233000</v>
      </c>
      <c r="J56" s="125">
        <f>IF('CE statale'!J56=0,"",'CE statale'!J56)</f>
        <v>250000</v>
      </c>
      <c r="K56" s="126">
        <f>IF('CE statale'!K56=0,"",'CE statale'!K56)</f>
        <v>5.9059768485707535E-2</v>
      </c>
      <c r="L56" s="109"/>
      <c r="M56" s="190">
        <f>IF('CE statale'!M56=0,"",'CE statale'!M56)</f>
        <v>3388666.5799999996</v>
      </c>
    </row>
    <row r="57" spans="1:13" s="13" customFormat="1" ht="30" customHeight="1">
      <c r="A57" s="109" t="s">
        <v>3429</v>
      </c>
      <c r="B57" s="144"/>
      <c r="C57" s="146"/>
      <c r="D57" s="147"/>
      <c r="E57" s="121" t="s">
        <v>3430</v>
      </c>
      <c r="F57" s="524" t="s">
        <v>5726</v>
      </c>
      <c r="G57" s="525"/>
      <c r="H57" s="124">
        <f>IF('CE statale'!H57=0,"",'CE statale'!H57)</f>
        <v>3366000</v>
      </c>
      <c r="I57" s="124">
        <f>IF('CE statale'!I57=0,"",'CE statale'!I57)</f>
        <v>6907312</v>
      </c>
      <c r="J57" s="125">
        <f>IF('CE statale'!J57=0,"",'CE statale'!J57)</f>
        <v>-3541312</v>
      </c>
      <c r="K57" s="126">
        <f>IF('CE statale'!K57=0,"",'CE statale'!K57)</f>
        <v>-0.51269032005503734</v>
      </c>
      <c r="L57" s="109"/>
      <c r="M57" s="190">
        <f>IF('CE statale'!M57=0,"",'CE statale'!M57)</f>
        <v>3659470.2399999998</v>
      </c>
    </row>
    <row r="58" spans="1:13" s="13" customFormat="1" ht="30" customHeight="1">
      <c r="A58" s="109" t="s">
        <v>2699</v>
      </c>
      <c r="B58" s="144"/>
      <c r="C58" s="146"/>
      <c r="D58" s="147"/>
      <c r="E58" s="121" t="s">
        <v>2700</v>
      </c>
      <c r="F58" s="524" t="s">
        <v>5727</v>
      </c>
      <c r="G58" s="525"/>
      <c r="H58" s="124">
        <f>IF('CE statale'!H58=0,"",'CE statale'!H58)</f>
        <v>30533387</v>
      </c>
      <c r="I58" s="124">
        <f>IF('CE statale'!I58=0,"",'CE statale'!I58)</f>
        <v>32182456</v>
      </c>
      <c r="J58" s="125">
        <f>IF('CE statale'!J58=0,"",'CE statale'!J58)</f>
        <v>-1649069</v>
      </c>
      <c r="K58" s="126">
        <f>IF('CE statale'!K58=0,"",'CE statale'!K58)</f>
        <v>-5.1241241501270136E-2</v>
      </c>
      <c r="L58" s="109"/>
      <c r="M58" s="190">
        <f>IF('CE statale'!M58=0,"",'CE statale'!M58)</f>
        <v>34899837.019999996</v>
      </c>
    </row>
    <row r="59" spans="1:13" s="13" customFormat="1">
      <c r="A59" s="109" t="s">
        <v>2702</v>
      </c>
      <c r="B59" s="144"/>
      <c r="C59" s="146"/>
      <c r="D59" s="147"/>
      <c r="E59" s="121" t="s">
        <v>2703</v>
      </c>
      <c r="F59" s="524" t="s">
        <v>1584</v>
      </c>
      <c r="G59" s="525"/>
      <c r="H59" s="124" t="str">
        <f>IF('CE statale'!H59=0,"",'CE statale'!H59)</f>
        <v/>
      </c>
      <c r="I59" s="124" t="str">
        <f>IF('CE statale'!I59=0,"",'CE statale'!I59)</f>
        <v/>
      </c>
      <c r="J59" s="125" t="str">
        <f>IF('CE statale'!J59=0,"",'CE statale'!J59)</f>
        <v/>
      </c>
      <c r="K59" s="126" t="str">
        <f>IF('CE statale'!K59=0,"",'CE statale'!K59)</f>
        <v xml:space="preserve">-    </v>
      </c>
      <c r="L59" s="109"/>
      <c r="M59" s="190" t="str">
        <f>IF('CE statale'!M59=0,"",'CE statale'!M59)</f>
        <v/>
      </c>
    </row>
    <row r="60" spans="1:13" s="13" customFormat="1">
      <c r="A60" s="109"/>
      <c r="B60" s="144"/>
      <c r="C60" s="116" t="s">
        <v>2691</v>
      </c>
      <c r="D60" s="527" t="s">
        <v>5703</v>
      </c>
      <c r="E60" s="527"/>
      <c r="F60" s="527"/>
      <c r="G60" s="528"/>
      <c r="H60" s="117">
        <f>IF('CE statale'!H60=0,"",'CE statale'!H60)</f>
        <v>74167000</v>
      </c>
      <c r="I60" s="117">
        <f>IF('CE statale'!I60=0,"",'CE statale'!I60)</f>
        <v>75585937</v>
      </c>
      <c r="J60" s="118">
        <f>IF('CE statale'!J60=0,"",'CE statale'!J60)</f>
        <v>-1418937</v>
      </c>
      <c r="K60" s="119">
        <f>IF('CE statale'!K60=0,"",'CE statale'!K60)</f>
        <v>-1.8772499969141085E-2</v>
      </c>
      <c r="L60" s="109"/>
      <c r="M60" s="189">
        <f>IF('CE statale'!M60=0,"",'CE statale'!M60)</f>
        <v>69016445.609999999</v>
      </c>
    </row>
    <row r="61" spans="1:13" s="13" customFormat="1">
      <c r="A61" s="109" t="s">
        <v>2706</v>
      </c>
      <c r="B61" s="144"/>
      <c r="C61" s="116"/>
      <c r="D61" s="148"/>
      <c r="E61" s="121" t="s">
        <v>2681</v>
      </c>
      <c r="F61" s="524" t="s">
        <v>5704</v>
      </c>
      <c r="G61" s="525"/>
      <c r="H61" s="124">
        <f>IF('CE statale'!H61=0,"",'CE statale'!H61)</f>
        <v>71662000</v>
      </c>
      <c r="I61" s="124">
        <f>IF('CE statale'!I61=0,"",'CE statale'!I61)</f>
        <v>72279937</v>
      </c>
      <c r="J61" s="125">
        <f>IF('CE statale'!J61=0,"",'CE statale'!J61)</f>
        <v>-617937</v>
      </c>
      <c r="K61" s="126">
        <f>IF('CE statale'!K61=0,"",'CE statale'!K61)</f>
        <v>-8.5492188516987783E-3</v>
      </c>
      <c r="L61" s="109"/>
      <c r="M61" s="190">
        <f>IF('CE statale'!M61=0,"",'CE statale'!M61)</f>
        <v>67019843.699999996</v>
      </c>
    </row>
    <row r="62" spans="1:13" s="13" customFormat="1" ht="30" customHeight="1">
      <c r="A62" s="109" t="s">
        <v>2708</v>
      </c>
      <c r="B62" s="144"/>
      <c r="C62" s="149"/>
      <c r="D62" s="121"/>
      <c r="E62" s="121" t="s">
        <v>2683</v>
      </c>
      <c r="F62" s="524" t="s">
        <v>5705</v>
      </c>
      <c r="G62" s="525"/>
      <c r="H62" s="124">
        <f>IF('CE statale'!H62=0,"",'CE statale'!H62)</f>
        <v>552000</v>
      </c>
      <c r="I62" s="124">
        <f>IF('CE statale'!I62=0,"",'CE statale'!I62)</f>
        <v>1353000</v>
      </c>
      <c r="J62" s="125">
        <f>IF('CE statale'!J62=0,"",'CE statale'!J62)</f>
        <v>-801000</v>
      </c>
      <c r="K62" s="126">
        <f>IF('CE statale'!K62=0,"",'CE statale'!K62)</f>
        <v>-0.5920177383592018</v>
      </c>
      <c r="L62" s="109"/>
      <c r="M62" s="190">
        <f>IF('CE statale'!M62=0,"",'CE statale'!M62)</f>
        <v>448658.24</v>
      </c>
    </row>
    <row r="63" spans="1:13" s="13" customFormat="1">
      <c r="A63" s="109" t="s">
        <v>2710</v>
      </c>
      <c r="B63" s="144"/>
      <c r="C63" s="149"/>
      <c r="D63" s="121"/>
      <c r="E63" s="121" t="s">
        <v>3364</v>
      </c>
      <c r="F63" s="524" t="s">
        <v>1585</v>
      </c>
      <c r="G63" s="525"/>
      <c r="H63" s="124">
        <f>IF('CE statale'!H63=0,"",'CE statale'!H63)</f>
        <v>1953000</v>
      </c>
      <c r="I63" s="124">
        <f>IF('CE statale'!I63=0,"",'CE statale'!I63)</f>
        <v>1953000</v>
      </c>
      <c r="J63" s="125" t="str">
        <f>IF('CE statale'!J63=0,"",'CE statale'!J63)</f>
        <v/>
      </c>
      <c r="K63" s="126" t="str">
        <f>IF('CE statale'!K63=0,"",'CE statale'!K63)</f>
        <v/>
      </c>
      <c r="L63" s="109"/>
      <c r="M63" s="190">
        <f>IF('CE statale'!M63=0,"",'CE statale'!M63)</f>
        <v>1547943.67</v>
      </c>
    </row>
    <row r="64" spans="1:13" s="13" customFormat="1">
      <c r="A64" s="109" t="s">
        <v>2712</v>
      </c>
      <c r="B64" s="144"/>
      <c r="C64" s="116" t="s">
        <v>2694</v>
      </c>
      <c r="D64" s="527" t="s">
        <v>1586</v>
      </c>
      <c r="E64" s="527"/>
      <c r="F64" s="527"/>
      <c r="G64" s="528"/>
      <c r="H64" s="117">
        <f>IF('CE statale'!H64=0,"",'CE statale'!H64)</f>
        <v>27121000</v>
      </c>
      <c r="I64" s="117">
        <f>IF('CE statale'!I64=0,"",'CE statale'!I64)</f>
        <v>26365387</v>
      </c>
      <c r="J64" s="118">
        <f>IF('CE statale'!J64=0,"",'CE statale'!J64)</f>
        <v>755613</v>
      </c>
      <c r="K64" s="119">
        <f>IF('CE statale'!K64=0,"",'CE statale'!K64)</f>
        <v>2.8659279683624594E-2</v>
      </c>
      <c r="L64" s="109"/>
      <c r="M64" s="189">
        <f>IF('CE statale'!M64=0,"",'CE statale'!M64)</f>
        <v>26053659.240000002</v>
      </c>
    </row>
    <row r="65" spans="1:13" s="32" customFormat="1">
      <c r="A65" s="109" t="s">
        <v>2569</v>
      </c>
      <c r="B65" s="144"/>
      <c r="C65" s="116" t="s">
        <v>3359</v>
      </c>
      <c r="D65" s="527" t="s">
        <v>1390</v>
      </c>
      <c r="E65" s="527"/>
      <c r="F65" s="527"/>
      <c r="G65" s="528"/>
      <c r="H65" s="117">
        <f>IF('CE statale'!H65=0,"",'CE statale'!H65)</f>
        <v>14298000</v>
      </c>
      <c r="I65" s="117">
        <f>IF('CE statale'!I65=0,"",'CE statale'!I65)</f>
        <v>12281000</v>
      </c>
      <c r="J65" s="118">
        <f>IF('CE statale'!J65=0,"",'CE statale'!J65)</f>
        <v>2017000</v>
      </c>
      <c r="K65" s="119">
        <f>IF('CE statale'!K65=0,"",'CE statale'!K65)</f>
        <v>0.16423743994788698</v>
      </c>
      <c r="L65" s="114"/>
      <c r="M65" s="189">
        <f>IF('CE statale'!M65=0,"",'CE statale'!M65)</f>
        <v>11332404.66</v>
      </c>
    </row>
    <row r="66" spans="1:13" s="32" customFormat="1">
      <c r="A66" s="109"/>
      <c r="B66" s="144"/>
      <c r="C66" s="116" t="s">
        <v>3362</v>
      </c>
      <c r="D66" s="527" t="s">
        <v>1392</v>
      </c>
      <c r="E66" s="527"/>
      <c r="F66" s="527"/>
      <c r="G66" s="528"/>
      <c r="H66" s="117">
        <f>IF('CE statale'!H66=0,"",'CE statale'!H66)</f>
        <v>707257000</v>
      </c>
      <c r="I66" s="117">
        <f>IF('CE statale'!I66=0,"",'CE statale'!I66)</f>
        <v>719755522</v>
      </c>
      <c r="J66" s="118">
        <f>IF('CE statale'!J66=0,"",'CE statale'!J66)</f>
        <v>-12498522</v>
      </c>
      <c r="K66" s="119">
        <f>IF('CE statale'!K66=0,"",'CE statale'!K66)</f>
        <v>-1.736495465192138E-2</v>
      </c>
      <c r="L66" s="114"/>
      <c r="M66" s="189">
        <f>IF('CE statale'!M66=0,"",'CE statale'!M66)</f>
        <v>675169008.23000002</v>
      </c>
    </row>
    <row r="67" spans="1:13" s="13" customFormat="1">
      <c r="A67" s="109" t="s">
        <v>925</v>
      </c>
      <c r="B67" s="144"/>
      <c r="C67" s="121"/>
      <c r="D67" s="150"/>
      <c r="E67" s="121" t="s">
        <v>2681</v>
      </c>
      <c r="F67" s="524" t="s">
        <v>1587</v>
      </c>
      <c r="G67" s="525"/>
      <c r="H67" s="124">
        <f>IF('CE statale'!H67=0,"",'CE statale'!H67)</f>
        <v>242404000</v>
      </c>
      <c r="I67" s="124">
        <f>IF('CE statale'!I67=0,"",'CE statale'!I67)</f>
        <v>247380522</v>
      </c>
      <c r="J67" s="125">
        <f>IF('CE statale'!J67=0,"",'CE statale'!J67)</f>
        <v>-4976522</v>
      </c>
      <c r="K67" s="126">
        <f>IF('CE statale'!K67=0,"",'CE statale'!K67)</f>
        <v>-2.0116870801978499E-2</v>
      </c>
      <c r="L67" s="109"/>
      <c r="M67" s="190">
        <f>IF('CE statale'!M67=0,"",'CE statale'!M67)</f>
        <v>234325687.15000004</v>
      </c>
    </row>
    <row r="68" spans="1:13" s="13" customFormat="1">
      <c r="A68" s="109" t="s">
        <v>948</v>
      </c>
      <c r="B68" s="144"/>
      <c r="C68" s="121"/>
      <c r="D68" s="150"/>
      <c r="E68" s="121" t="s">
        <v>2683</v>
      </c>
      <c r="F68" s="524" t="s">
        <v>1588</v>
      </c>
      <c r="G68" s="525"/>
      <c r="H68" s="124">
        <f>IF('CE statale'!H68=0,"",'CE statale'!H68)</f>
        <v>31880000</v>
      </c>
      <c r="I68" s="124">
        <f>IF('CE statale'!I68=0,"",'CE statale'!I68)</f>
        <v>32426000</v>
      </c>
      <c r="J68" s="125">
        <f>IF('CE statale'!J68=0,"",'CE statale'!J68)</f>
        <v>-546000</v>
      </c>
      <c r="K68" s="126">
        <f>IF('CE statale'!K68=0,"",'CE statale'!K68)</f>
        <v>-1.6838339604021466E-2</v>
      </c>
      <c r="L68" s="109"/>
      <c r="M68" s="190">
        <f>IF('CE statale'!M68=0,"",'CE statale'!M68)</f>
        <v>31203518.939999998</v>
      </c>
    </row>
    <row r="69" spans="1:13" s="13" customFormat="1">
      <c r="A69" s="109" t="s">
        <v>980</v>
      </c>
      <c r="B69" s="144"/>
      <c r="C69" s="121"/>
      <c r="D69" s="150"/>
      <c r="E69" s="121" t="s">
        <v>3364</v>
      </c>
      <c r="F69" s="524" t="s">
        <v>2247</v>
      </c>
      <c r="G69" s="525"/>
      <c r="H69" s="124">
        <f>IF('CE statale'!H69=0,"",'CE statale'!H69)</f>
        <v>281031000</v>
      </c>
      <c r="I69" s="124">
        <f>IF('CE statale'!I69=0,"",'CE statale'!I69)</f>
        <v>282747000</v>
      </c>
      <c r="J69" s="125">
        <f>IF('CE statale'!J69=0,"",'CE statale'!J69)</f>
        <v>-1716000</v>
      </c>
      <c r="K69" s="126">
        <f>IF('CE statale'!K69=0,"",'CE statale'!K69)</f>
        <v>-6.0690299101316724E-3</v>
      </c>
      <c r="L69" s="109"/>
      <c r="M69" s="190">
        <f>IF('CE statale'!M69=0,"",'CE statale'!M69)</f>
        <v>263327266.78</v>
      </c>
    </row>
    <row r="70" spans="1:13" s="13" customFormat="1">
      <c r="A70" s="109" t="s">
        <v>200</v>
      </c>
      <c r="B70" s="144"/>
      <c r="C70" s="121"/>
      <c r="D70" s="150"/>
      <c r="E70" s="121" t="s">
        <v>3372</v>
      </c>
      <c r="F70" s="524" t="s">
        <v>2248</v>
      </c>
      <c r="G70" s="525"/>
      <c r="H70" s="124">
        <f>IF('CE statale'!H70=0,"",'CE statale'!H70)</f>
        <v>9502000</v>
      </c>
      <c r="I70" s="124">
        <f>IF('CE statale'!I70=0,"",'CE statale'!I70)</f>
        <v>8928000</v>
      </c>
      <c r="J70" s="125">
        <f>IF('CE statale'!J70=0,"",'CE statale'!J70)</f>
        <v>574000</v>
      </c>
      <c r="K70" s="126">
        <f>IF('CE statale'!K70=0,"",'CE statale'!K70)</f>
        <v>6.4292114695340505E-2</v>
      </c>
      <c r="L70" s="109"/>
      <c r="M70" s="190">
        <f>IF('CE statale'!M70=0,"",'CE statale'!M70)</f>
        <v>8663790.9499999993</v>
      </c>
    </row>
    <row r="71" spans="1:13" s="13" customFormat="1">
      <c r="A71" s="109" t="s">
        <v>2718</v>
      </c>
      <c r="B71" s="144"/>
      <c r="C71" s="121"/>
      <c r="D71" s="150"/>
      <c r="E71" s="121" t="s">
        <v>3405</v>
      </c>
      <c r="F71" s="524" t="s">
        <v>2249</v>
      </c>
      <c r="G71" s="525"/>
      <c r="H71" s="124">
        <f>IF('CE statale'!H71=0,"",'CE statale'!H71)</f>
        <v>142440000</v>
      </c>
      <c r="I71" s="124">
        <f>IF('CE statale'!I71=0,"",'CE statale'!I71)</f>
        <v>148274000</v>
      </c>
      <c r="J71" s="125">
        <f>IF('CE statale'!J71=0,"",'CE statale'!J71)</f>
        <v>-5834000</v>
      </c>
      <c r="K71" s="126">
        <f>IF('CE statale'!K71=0,"",'CE statale'!K71)</f>
        <v>-3.934607550885523E-2</v>
      </c>
      <c r="L71" s="109"/>
      <c r="M71" s="190">
        <f>IF('CE statale'!M71=0,"",'CE statale'!M71)</f>
        <v>137648744.40999997</v>
      </c>
    </row>
    <row r="72" spans="1:13" s="13" customFormat="1">
      <c r="A72" s="109" t="s">
        <v>192</v>
      </c>
      <c r="B72" s="144"/>
      <c r="C72" s="116" t="s">
        <v>3389</v>
      </c>
      <c r="D72" s="527" t="s">
        <v>2250</v>
      </c>
      <c r="E72" s="527"/>
      <c r="F72" s="527"/>
      <c r="G72" s="528"/>
      <c r="H72" s="117">
        <f>IF('CE statale'!H72=0,"",'CE statale'!H72)</f>
        <v>3359000</v>
      </c>
      <c r="I72" s="117">
        <f>IF('CE statale'!I72=0,"",'CE statale'!I72)</f>
        <v>3233100</v>
      </c>
      <c r="J72" s="118">
        <f>IF('CE statale'!J72=0,"",'CE statale'!J72)</f>
        <v>125900</v>
      </c>
      <c r="K72" s="119">
        <f>IF('CE statale'!K72=0,"",'CE statale'!K72)</f>
        <v>3.8940954501871267E-2</v>
      </c>
      <c r="L72" s="109"/>
      <c r="M72" s="189">
        <f>IF('CE statale'!M72=0,"",'CE statale'!M72)</f>
        <v>3017024.5399999996</v>
      </c>
    </row>
    <row r="73" spans="1:13" s="32" customFormat="1">
      <c r="A73" s="109"/>
      <c r="B73" s="144"/>
      <c r="C73" s="116" t="s">
        <v>3392</v>
      </c>
      <c r="D73" s="527" t="s">
        <v>907</v>
      </c>
      <c r="E73" s="527"/>
      <c r="F73" s="527"/>
      <c r="G73" s="528"/>
      <c r="H73" s="117">
        <f>IF('CE statale'!H73=0,"",'CE statale'!H73)</f>
        <v>28421000</v>
      </c>
      <c r="I73" s="117">
        <f>IF('CE statale'!I73=0,"",'CE statale'!I73)</f>
        <v>27421000</v>
      </c>
      <c r="J73" s="118">
        <f>IF('CE statale'!J73=0,"",'CE statale'!J73)</f>
        <v>1000000</v>
      </c>
      <c r="K73" s="119">
        <f>IF('CE statale'!K73=0,"",'CE statale'!K73)</f>
        <v>3.6468400131286244E-2</v>
      </c>
      <c r="L73" s="114"/>
      <c r="M73" s="189">
        <f>IF('CE statale'!M73=0,"",'CE statale'!M73)</f>
        <v>27189818.579999998</v>
      </c>
    </row>
    <row r="74" spans="1:13" s="13" customFormat="1">
      <c r="A74" s="109" t="s">
        <v>2721</v>
      </c>
      <c r="B74" s="144"/>
      <c r="C74" s="121"/>
      <c r="D74" s="150"/>
      <c r="E74" s="121" t="s">
        <v>2681</v>
      </c>
      <c r="F74" s="524" t="s">
        <v>2251</v>
      </c>
      <c r="G74" s="525"/>
      <c r="H74" s="124">
        <f>IF('CE statale'!H74=0,"",'CE statale'!H74)</f>
        <v>11993000</v>
      </c>
      <c r="I74" s="124">
        <f>IF('CE statale'!I74=0,"",'CE statale'!I74)</f>
        <v>11493000</v>
      </c>
      <c r="J74" s="125">
        <f>IF('CE statale'!J74=0,"",'CE statale'!J74)</f>
        <v>500000</v>
      </c>
      <c r="K74" s="126">
        <f>IF('CE statale'!K74=0,"",'CE statale'!K74)</f>
        <v>4.3504742016879837E-2</v>
      </c>
      <c r="L74" s="109"/>
      <c r="M74" s="190">
        <f>IF('CE statale'!M74=0,"",'CE statale'!M74)</f>
        <v>11445009.880000001</v>
      </c>
    </row>
    <row r="75" spans="1:13" s="32" customFormat="1">
      <c r="A75" s="109" t="s">
        <v>2723</v>
      </c>
      <c r="B75" s="137"/>
      <c r="C75" s="116"/>
      <c r="D75" s="152"/>
      <c r="E75" s="121" t="s">
        <v>2683</v>
      </c>
      <c r="F75" s="524" t="s">
        <v>2252</v>
      </c>
      <c r="G75" s="525"/>
      <c r="H75" s="117" t="str">
        <f>IF('CE statale'!H75=0,"",'CE statale'!H75)</f>
        <v/>
      </c>
      <c r="I75" s="117" t="str">
        <f>IF('CE statale'!I75=0,"",'CE statale'!I75)</f>
        <v/>
      </c>
      <c r="J75" s="118" t="str">
        <f>IF('CE statale'!J75=0,"",'CE statale'!J75)</f>
        <v/>
      </c>
      <c r="K75" s="119" t="str">
        <f>IF('CE statale'!K75=0,"",'CE statale'!K75)</f>
        <v xml:space="preserve">-    </v>
      </c>
      <c r="L75" s="114"/>
      <c r="M75" s="189" t="str">
        <f>IF('CE statale'!M75=0,"",'CE statale'!M75)</f>
        <v/>
      </c>
    </row>
    <row r="76" spans="1:13" s="32" customFormat="1">
      <c r="A76" s="109" t="s">
        <v>2725</v>
      </c>
      <c r="B76" s="137"/>
      <c r="C76" s="116"/>
      <c r="D76" s="152"/>
      <c r="E76" s="121" t="s">
        <v>3364</v>
      </c>
      <c r="F76" s="524" t="s">
        <v>2253</v>
      </c>
      <c r="G76" s="525"/>
      <c r="H76" s="124">
        <f>IF('CE statale'!H76=0,"",'CE statale'!H76)</f>
        <v>16428000</v>
      </c>
      <c r="I76" s="124">
        <f>IF('CE statale'!I76=0,"",'CE statale'!I76)</f>
        <v>15928000</v>
      </c>
      <c r="J76" s="125">
        <f>IF('CE statale'!J76=0,"",'CE statale'!J76)</f>
        <v>500000</v>
      </c>
      <c r="K76" s="126">
        <f>IF('CE statale'!K76=0,"",'CE statale'!K76)</f>
        <v>3.139126067302863E-2</v>
      </c>
      <c r="L76" s="114"/>
      <c r="M76" s="190">
        <f>IF('CE statale'!M76=0,"",'CE statale'!M76)</f>
        <v>15744808.699999997</v>
      </c>
    </row>
    <row r="77" spans="1:13" s="32" customFormat="1">
      <c r="A77" s="109" t="s">
        <v>990</v>
      </c>
      <c r="B77" s="137"/>
      <c r="C77" s="116" t="s">
        <v>3395</v>
      </c>
      <c r="D77" s="527" t="s">
        <v>2254</v>
      </c>
      <c r="E77" s="527"/>
      <c r="F77" s="527"/>
      <c r="G77" s="528"/>
      <c r="H77" s="117">
        <f>IF('CE statale'!H77=0,"",'CE statale'!H77)</f>
        <v>1300000</v>
      </c>
      <c r="I77" s="117">
        <f>IF('CE statale'!I77=0,"",'CE statale'!I77)</f>
        <v>1300000</v>
      </c>
      <c r="J77" s="118" t="str">
        <f>IF('CE statale'!J77=0,"",'CE statale'!J77)</f>
        <v/>
      </c>
      <c r="K77" s="119" t="str">
        <f>IF('CE statale'!K77=0,"",'CE statale'!K77)</f>
        <v/>
      </c>
      <c r="L77" s="114"/>
      <c r="M77" s="189">
        <f>IF('CE statale'!M77=0,"",'CE statale'!M77)</f>
        <v>1299903.42</v>
      </c>
    </row>
    <row r="78" spans="1:13" s="32" customFormat="1">
      <c r="A78" s="109"/>
      <c r="B78" s="137"/>
      <c r="C78" s="116" t="s">
        <v>2727</v>
      </c>
      <c r="D78" s="527" t="s">
        <v>1394</v>
      </c>
      <c r="E78" s="527"/>
      <c r="F78" s="527"/>
      <c r="G78" s="528"/>
      <c r="H78" s="117">
        <f>IF('CE statale'!H78=0,"",'CE statale'!H78)</f>
        <v>114000</v>
      </c>
      <c r="I78" s="117">
        <f>IF('CE statale'!I78=0,"",'CE statale'!I78)</f>
        <v>111000</v>
      </c>
      <c r="J78" s="118">
        <f>IF('CE statale'!J78=0,"",'CE statale'!J78)</f>
        <v>3000</v>
      </c>
      <c r="K78" s="119">
        <f>IF('CE statale'!K78=0,"",'CE statale'!K78)</f>
        <v>2.7027027027027029E-2</v>
      </c>
      <c r="L78" s="114"/>
      <c r="M78" s="189">
        <f>IF('CE statale'!M78=0,"",'CE statale'!M78)</f>
        <v>-18947394.309999999</v>
      </c>
    </row>
    <row r="79" spans="1:13" s="13" customFormat="1">
      <c r="A79" s="109" t="s">
        <v>2728</v>
      </c>
      <c r="B79" s="153"/>
      <c r="C79" s="146"/>
      <c r="D79" s="150"/>
      <c r="E79" s="121" t="s">
        <v>2681</v>
      </c>
      <c r="F79" s="524" t="s">
        <v>5706</v>
      </c>
      <c r="G79" s="525"/>
      <c r="H79" s="124">
        <f>IF('CE statale'!H79=0,"",'CE statale'!H79)</f>
        <v>110000</v>
      </c>
      <c r="I79" s="124">
        <f>IF('CE statale'!I79=0,"",'CE statale'!I79)</f>
        <v>109000</v>
      </c>
      <c r="J79" s="125">
        <f>IF('CE statale'!J79=0,"",'CE statale'!J79)</f>
        <v>1000</v>
      </c>
      <c r="K79" s="126">
        <f>IF('CE statale'!K79=0,"",'CE statale'!K79)</f>
        <v>9.1743119266055051E-3</v>
      </c>
      <c r="L79" s="109"/>
      <c r="M79" s="190">
        <f>IF('CE statale'!M79=0,"",'CE statale'!M79)</f>
        <v>-18197141.299999997</v>
      </c>
    </row>
    <row r="80" spans="1:13" s="13" customFormat="1">
      <c r="A80" s="109" t="s">
        <v>2730</v>
      </c>
      <c r="B80" s="153"/>
      <c r="C80" s="146"/>
      <c r="D80" s="150"/>
      <c r="E80" s="121" t="s">
        <v>2683</v>
      </c>
      <c r="F80" s="524" t="s">
        <v>5707</v>
      </c>
      <c r="G80" s="525"/>
      <c r="H80" s="124">
        <f>IF('CE statale'!H80=0,"",'CE statale'!H80)</f>
        <v>4000</v>
      </c>
      <c r="I80" s="124">
        <f>IF('CE statale'!I80=0,"",'CE statale'!I80)</f>
        <v>2000</v>
      </c>
      <c r="J80" s="125">
        <f>IF('CE statale'!J80=0,"",'CE statale'!J80)</f>
        <v>2000</v>
      </c>
      <c r="K80" s="126">
        <f>IF('CE statale'!K80=0,"",'CE statale'!K80)</f>
        <v>1</v>
      </c>
      <c r="L80" s="109"/>
      <c r="M80" s="190">
        <f>IF('CE statale'!M80=0,"",'CE statale'!M80)</f>
        <v>-750253.01000000013</v>
      </c>
    </row>
    <row r="81" spans="1:13" s="32" customFormat="1">
      <c r="A81" s="109"/>
      <c r="B81" s="153"/>
      <c r="C81" s="116" t="s">
        <v>2732</v>
      </c>
      <c r="D81" s="527" t="s">
        <v>2255</v>
      </c>
      <c r="E81" s="527"/>
      <c r="F81" s="527"/>
      <c r="G81" s="528"/>
      <c r="H81" s="117">
        <f>IF('CE statale'!H81=0,"",'CE statale'!H81)</f>
        <v>5513000</v>
      </c>
      <c r="I81" s="117">
        <f>IF('CE statale'!I81=0,"",'CE statale'!I81)</f>
        <v>28513000</v>
      </c>
      <c r="J81" s="118">
        <f>IF('CE statale'!J81=0,"",'CE statale'!J81)</f>
        <v>-23000000</v>
      </c>
      <c r="K81" s="119">
        <f>IF('CE statale'!K81=0,"",'CE statale'!K81)</f>
        <v>-0.80664959842878692</v>
      </c>
      <c r="L81" s="114"/>
      <c r="M81" s="189">
        <f>IF('CE statale'!M81=0,"",'CE statale'!M81)</f>
        <v>84722647.930000007</v>
      </c>
    </row>
    <row r="82" spans="1:13" s="13" customFormat="1">
      <c r="A82" s="109" t="s">
        <v>2734</v>
      </c>
      <c r="B82" s="153"/>
      <c r="C82" s="146"/>
      <c r="D82" s="150"/>
      <c r="E82" s="121" t="s">
        <v>2681</v>
      </c>
      <c r="F82" s="524" t="s">
        <v>1396</v>
      </c>
      <c r="G82" s="525"/>
      <c r="H82" s="124">
        <f>IF('CE statale'!H82=0,"",'CE statale'!H82)</f>
        <v>193000</v>
      </c>
      <c r="I82" s="124">
        <f>IF('CE statale'!I82=0,"",'CE statale'!I82)</f>
        <v>193000</v>
      </c>
      <c r="J82" s="125" t="str">
        <f>IF('CE statale'!J82=0,"",'CE statale'!J82)</f>
        <v/>
      </c>
      <c r="K82" s="126" t="str">
        <f>IF('CE statale'!K82=0,"",'CE statale'!K82)</f>
        <v/>
      </c>
      <c r="L82" s="109"/>
      <c r="M82" s="190">
        <f>IF('CE statale'!M82=0,"",'CE statale'!M82)</f>
        <v>13746713.99</v>
      </c>
    </row>
    <row r="83" spans="1:13" s="13" customFormat="1">
      <c r="A83" s="109" t="s">
        <v>2735</v>
      </c>
      <c r="B83" s="153"/>
      <c r="C83" s="146"/>
      <c r="D83" s="150"/>
      <c r="E83" s="121" t="s">
        <v>2683</v>
      </c>
      <c r="F83" s="524" t="s">
        <v>2256</v>
      </c>
      <c r="G83" s="525"/>
      <c r="H83" s="124">
        <f>IF('CE statale'!H83=0,"",'CE statale'!H83)</f>
        <v>50000</v>
      </c>
      <c r="I83" s="124">
        <f>IF('CE statale'!I83=0,"",'CE statale'!I83)</f>
        <v>50000</v>
      </c>
      <c r="J83" s="125" t="str">
        <f>IF('CE statale'!J83=0,"",'CE statale'!J83)</f>
        <v/>
      </c>
      <c r="K83" s="126" t="str">
        <f>IF('CE statale'!K83=0,"",'CE statale'!K83)</f>
        <v/>
      </c>
      <c r="L83" s="109"/>
      <c r="M83" s="190">
        <f>IF('CE statale'!M83=0,"",'CE statale'!M83)</f>
        <v>50000</v>
      </c>
    </row>
    <row r="84" spans="1:13" s="13" customFormat="1" ht="30" customHeight="1">
      <c r="A84" s="109" t="s">
        <v>2737</v>
      </c>
      <c r="B84" s="153"/>
      <c r="C84" s="146"/>
      <c r="D84" s="150"/>
      <c r="E84" s="121" t="s">
        <v>3364</v>
      </c>
      <c r="F84" s="524" t="s">
        <v>2257</v>
      </c>
      <c r="G84" s="525"/>
      <c r="H84" s="124" t="str">
        <f>IF('CE statale'!H84=0,"",'CE statale'!H84)</f>
        <v/>
      </c>
      <c r="I84" s="124">
        <f>IF('CE statale'!I84=0,"",'CE statale'!I84)</f>
        <v>23000000</v>
      </c>
      <c r="J84" s="125">
        <f>IF('CE statale'!J84=0,"",'CE statale'!J84)</f>
        <v>-23000000</v>
      </c>
      <c r="K84" s="126">
        <f>IF('CE statale'!K84=0,"",'CE statale'!K84)</f>
        <v>-1</v>
      </c>
      <c r="L84" s="109"/>
      <c r="M84" s="190">
        <f>IF('CE statale'!M84=0,"",'CE statale'!M84)</f>
        <v>38290744.579999998</v>
      </c>
    </row>
    <row r="85" spans="1:13" s="13" customFormat="1">
      <c r="A85" s="109" t="s">
        <v>2739</v>
      </c>
      <c r="B85" s="153"/>
      <c r="C85" s="146"/>
      <c r="D85" s="150"/>
      <c r="E85" s="121" t="s">
        <v>3372</v>
      </c>
      <c r="F85" s="524" t="s">
        <v>1398</v>
      </c>
      <c r="G85" s="525"/>
      <c r="H85" s="124">
        <f>IF('CE statale'!H85=0,"",'CE statale'!H85)</f>
        <v>5270000</v>
      </c>
      <c r="I85" s="124">
        <f>IF('CE statale'!I85=0,"",'CE statale'!I85)</f>
        <v>5270000</v>
      </c>
      <c r="J85" s="125" t="str">
        <f>IF('CE statale'!J85=0,"",'CE statale'!J85)</f>
        <v/>
      </c>
      <c r="K85" s="126" t="str">
        <f>IF('CE statale'!K85=0,"",'CE statale'!K85)</f>
        <v/>
      </c>
      <c r="L85" s="109"/>
      <c r="M85" s="190">
        <f>IF('CE statale'!M85=0,"",'CE statale'!M85)</f>
        <v>32635189.359999999</v>
      </c>
    </row>
    <row r="86" spans="1:13" s="32" customFormat="1">
      <c r="A86" s="109"/>
      <c r="B86" s="138"/>
      <c r="C86" s="139" t="s">
        <v>2258</v>
      </c>
      <c r="D86" s="139"/>
      <c r="E86" s="139"/>
      <c r="F86" s="139"/>
      <c r="G86" s="140"/>
      <c r="H86" s="141">
        <f>IF('CE statale'!H86=0,"",'CE statale'!H86)</f>
        <v>1442945233</v>
      </c>
      <c r="I86" s="141">
        <f>IF('CE statale'!I86=0,"",'CE statale'!I86)</f>
        <v>1538333692</v>
      </c>
      <c r="J86" s="142">
        <f>IF('CE statale'!J86=0,"",'CE statale'!J86)</f>
        <v>-95388459</v>
      </c>
      <c r="K86" s="143">
        <f>IF('CE statale'!K86=0,"",'CE statale'!K86)</f>
        <v>-6.20076511982161E-2</v>
      </c>
      <c r="L86" s="114"/>
      <c r="M86" s="192">
        <f>IF('CE statale'!M86=0,"",'CE statale'!M86)</f>
        <v>1479367528.3100002</v>
      </c>
    </row>
    <row r="87" spans="1:13" s="13" customFormat="1" ht="15.75" thickBot="1">
      <c r="A87" s="109"/>
      <c r="B87" s="153"/>
      <c r="C87" s="121"/>
      <c r="D87" s="150"/>
      <c r="E87" s="147"/>
      <c r="F87" s="150"/>
      <c r="G87" s="151"/>
      <c r="H87" s="124" t="str">
        <f>IF('CE statale'!H87=0,"",'CE statale'!H87)</f>
        <v/>
      </c>
      <c r="I87" s="124" t="str">
        <f>IF('CE statale'!I87=0,"",'CE statale'!I87)</f>
        <v/>
      </c>
      <c r="J87" s="125" t="str">
        <f>IF('CE statale'!J87=0,"",'CE statale'!J87)</f>
        <v/>
      </c>
      <c r="K87" s="126" t="str">
        <f>IF('CE statale'!K87=0,"",'CE statale'!K87)</f>
        <v/>
      </c>
      <c r="L87" s="109"/>
      <c r="M87" s="190" t="str">
        <f>IF('CE statale'!M87=0,"",'CE statale'!M87)</f>
        <v/>
      </c>
    </row>
    <row r="88" spans="1:13" s="34" customFormat="1" ht="16.5" thickTop="1" thickBot="1">
      <c r="A88" s="154"/>
      <c r="B88" s="534" t="s">
        <v>2259</v>
      </c>
      <c r="C88" s="535"/>
      <c r="D88" s="535"/>
      <c r="E88" s="535"/>
      <c r="F88" s="535"/>
      <c r="G88" s="536"/>
      <c r="H88" s="158">
        <f>IF('CE statale'!H88=0,"",'CE statale'!H88)</f>
        <v>41257000</v>
      </c>
      <c r="I88" s="158">
        <f>IF('CE statale'!I88=0,"",'CE statale'!I88)</f>
        <v>35410047</v>
      </c>
      <c r="J88" s="159">
        <f>IF('CE statale'!J88=0,"",'CE statale'!J88)</f>
        <v>5846953</v>
      </c>
      <c r="K88" s="160">
        <f>IF('CE statale'!K88=0,"",'CE statale'!K88)</f>
        <v>0.16512130017788454</v>
      </c>
      <c r="L88" s="161"/>
      <c r="M88" s="193">
        <f>IF('CE statale'!M88=0,"",'CE statale'!M88)</f>
        <v>42189329.830000401</v>
      </c>
    </row>
    <row r="89" spans="1:13" s="34" customFormat="1" ht="15.75" thickTop="1">
      <c r="A89" s="154"/>
      <c r="B89" s="162"/>
      <c r="C89" s="163"/>
      <c r="D89" s="163"/>
      <c r="E89" s="164"/>
      <c r="F89" s="165"/>
      <c r="G89" s="166"/>
      <c r="H89" s="167" t="str">
        <f>IF('CE statale'!H89=0,"",'CE statale'!H89)</f>
        <v/>
      </c>
      <c r="I89" s="167" t="str">
        <f>IF('CE statale'!I89=0,"",'CE statale'!I89)</f>
        <v/>
      </c>
      <c r="J89" s="168" t="str">
        <f>IF('CE statale'!J89=0,"",'CE statale'!J89)</f>
        <v/>
      </c>
      <c r="K89" s="169" t="str">
        <f>IF('CE statale'!K89=0,"",'CE statale'!K89)</f>
        <v/>
      </c>
      <c r="L89" s="161"/>
      <c r="M89" s="194" t="str">
        <f>IF('CE statale'!M89=0,"",'CE statale'!M89)</f>
        <v/>
      </c>
    </row>
    <row r="90" spans="1:13" s="32" customFormat="1">
      <c r="A90" s="109"/>
      <c r="B90" s="115" t="s">
        <v>2127</v>
      </c>
      <c r="C90" s="529" t="s">
        <v>1399</v>
      </c>
      <c r="D90" s="529"/>
      <c r="E90" s="529"/>
      <c r="F90" s="529"/>
      <c r="G90" s="530"/>
      <c r="H90" s="117" t="str">
        <f>IF('CE statale'!H90=0,"",'CE statale'!H90)</f>
        <v/>
      </c>
      <c r="I90" s="117" t="str">
        <f>IF('CE statale'!I90=0,"",'CE statale'!I90)</f>
        <v/>
      </c>
      <c r="J90" s="118" t="str">
        <f>IF('CE statale'!J90=0,"",'CE statale'!J90)</f>
        <v/>
      </c>
      <c r="K90" s="119" t="str">
        <f>IF('CE statale'!K90=0,"",'CE statale'!K90)</f>
        <v/>
      </c>
      <c r="L90" s="114"/>
      <c r="M90" s="189" t="str">
        <f>IF('CE statale'!M90=0,"",'CE statale'!M90)</f>
        <v/>
      </c>
    </row>
    <row r="91" spans="1:13" s="32" customFormat="1">
      <c r="A91" s="109" t="s">
        <v>2742</v>
      </c>
      <c r="B91" s="137"/>
      <c r="C91" s="116" t="s">
        <v>2679</v>
      </c>
      <c r="D91" s="527" t="s">
        <v>2260</v>
      </c>
      <c r="E91" s="527"/>
      <c r="F91" s="527"/>
      <c r="G91" s="528"/>
      <c r="H91" s="117">
        <f>IF('CE statale'!H91=0,"",'CE statale'!H91)</f>
        <v>10000</v>
      </c>
      <c r="I91" s="117">
        <f>IF('CE statale'!I91=0,"",'CE statale'!I91)</f>
        <v>5000</v>
      </c>
      <c r="J91" s="118">
        <f>IF('CE statale'!J91=0,"",'CE statale'!J91)</f>
        <v>5000</v>
      </c>
      <c r="K91" s="119">
        <f>IF('CE statale'!K91=0,"",'CE statale'!K91)</f>
        <v>1</v>
      </c>
      <c r="L91" s="114"/>
      <c r="M91" s="189">
        <f>IF('CE statale'!M91=0,"",'CE statale'!M91)</f>
        <v>11187.43</v>
      </c>
    </row>
    <row r="92" spans="1:13" s="32" customFormat="1">
      <c r="A92" s="109" t="s">
        <v>2744</v>
      </c>
      <c r="B92" s="137"/>
      <c r="C92" s="116" t="s">
        <v>2688</v>
      </c>
      <c r="D92" s="527" t="s">
        <v>2261</v>
      </c>
      <c r="E92" s="527"/>
      <c r="F92" s="527"/>
      <c r="G92" s="528"/>
      <c r="H92" s="117">
        <f>IF('CE statale'!H92=0,"",'CE statale'!H92)</f>
        <v>26000</v>
      </c>
      <c r="I92" s="117">
        <f>IF('CE statale'!I92=0,"",'CE statale'!I92)</f>
        <v>48000</v>
      </c>
      <c r="J92" s="118">
        <f>IF('CE statale'!J92=0,"",'CE statale'!J92)</f>
        <v>-22000</v>
      </c>
      <c r="K92" s="119">
        <f>IF('CE statale'!K92=0,"",'CE statale'!K92)</f>
        <v>-0.45833333333333331</v>
      </c>
      <c r="L92" s="114"/>
      <c r="M92" s="189">
        <f>IF('CE statale'!M92=0,"",'CE statale'!M92)</f>
        <v>9943.68</v>
      </c>
    </row>
    <row r="93" spans="1:13" s="32" customFormat="1">
      <c r="A93" s="109"/>
      <c r="B93" s="138"/>
      <c r="C93" s="139" t="s">
        <v>2262</v>
      </c>
      <c r="D93" s="139"/>
      <c r="E93" s="139"/>
      <c r="F93" s="139"/>
      <c r="G93" s="140"/>
      <c r="H93" s="141">
        <f>IF('CE statale'!H93=0,"",'CE statale'!H93)</f>
        <v>-16000</v>
      </c>
      <c r="I93" s="141">
        <f>IF('CE statale'!I93=0,"",'CE statale'!I93)</f>
        <v>-43000</v>
      </c>
      <c r="J93" s="142">
        <f>IF('CE statale'!J93=0,"",'CE statale'!J93)</f>
        <v>27000</v>
      </c>
      <c r="K93" s="143">
        <f>IF('CE statale'!K93=0,"",'CE statale'!K93)</f>
        <v>-0.62790697674418605</v>
      </c>
      <c r="L93" s="114"/>
      <c r="M93" s="192">
        <f>IF('CE statale'!M93=0,"",'CE statale'!M93)</f>
        <v>1243.75</v>
      </c>
    </row>
    <row r="94" spans="1:13" s="13" customFormat="1">
      <c r="A94" s="109"/>
      <c r="B94" s="144"/>
      <c r="C94" s="121"/>
      <c r="D94" s="150"/>
      <c r="E94" s="145"/>
      <c r="F94" s="150"/>
      <c r="G94" s="151"/>
      <c r="H94" s="124" t="str">
        <f>IF('CE statale'!H94=0,"",'CE statale'!H94)</f>
        <v/>
      </c>
      <c r="I94" s="124" t="str">
        <f>IF('CE statale'!I94=0,"",'CE statale'!I94)</f>
        <v/>
      </c>
      <c r="J94" s="125" t="str">
        <f>IF('CE statale'!J94=0,"",'CE statale'!J94)</f>
        <v/>
      </c>
      <c r="K94" s="126" t="str">
        <f>IF('CE statale'!K94=0,"",'CE statale'!K94)</f>
        <v/>
      </c>
      <c r="L94" s="109"/>
      <c r="M94" s="190" t="str">
        <f>IF('CE statale'!M94=0,"",'CE statale'!M94)</f>
        <v/>
      </c>
    </row>
    <row r="95" spans="1:13" s="32" customFormat="1">
      <c r="A95" s="109"/>
      <c r="B95" s="115" t="s">
        <v>2228</v>
      </c>
      <c r="C95" s="529" t="s">
        <v>1401</v>
      </c>
      <c r="D95" s="529"/>
      <c r="E95" s="529"/>
      <c r="F95" s="529"/>
      <c r="G95" s="530"/>
      <c r="H95" s="117" t="str">
        <f>IF('CE statale'!H95=0,"",'CE statale'!H95)</f>
        <v/>
      </c>
      <c r="I95" s="117" t="str">
        <f>IF('CE statale'!I95=0,"",'CE statale'!I95)</f>
        <v/>
      </c>
      <c r="J95" s="118" t="str">
        <f>IF('CE statale'!J95=0,"",'CE statale'!J95)</f>
        <v/>
      </c>
      <c r="K95" s="119" t="str">
        <f>IF('CE statale'!K95=0,"",'CE statale'!K95)</f>
        <v/>
      </c>
      <c r="L95" s="114"/>
      <c r="M95" s="189" t="str">
        <f>IF('CE statale'!M95=0,"",'CE statale'!M95)</f>
        <v/>
      </c>
    </row>
    <row r="96" spans="1:13" s="32" customFormat="1">
      <c r="A96" s="109" t="s">
        <v>748</v>
      </c>
      <c r="B96" s="137"/>
      <c r="C96" s="116" t="s">
        <v>2679</v>
      </c>
      <c r="D96" s="527" t="s">
        <v>1403</v>
      </c>
      <c r="E96" s="527"/>
      <c r="F96" s="527"/>
      <c r="G96" s="528"/>
      <c r="H96" s="117" t="str">
        <f>IF('CE statale'!H96=0,"",'CE statale'!H96)</f>
        <v/>
      </c>
      <c r="I96" s="117" t="str">
        <f>IF('CE statale'!I96=0,"",'CE statale'!I96)</f>
        <v/>
      </c>
      <c r="J96" s="118" t="str">
        <f>IF('CE statale'!J96=0,"",'CE statale'!J96)</f>
        <v/>
      </c>
      <c r="K96" s="119" t="str">
        <f>IF('CE statale'!K96=0,"",'CE statale'!K96)</f>
        <v xml:space="preserve">-    </v>
      </c>
      <c r="L96" s="114"/>
      <c r="M96" s="189">
        <f>IF('CE statale'!M96=0,"",'CE statale'!M96)</f>
        <v>133835.73000000001</v>
      </c>
    </row>
    <row r="97" spans="1:13" s="32" customFormat="1">
      <c r="A97" s="109" t="s">
        <v>1694</v>
      </c>
      <c r="B97" s="137"/>
      <c r="C97" s="116" t="s">
        <v>2688</v>
      </c>
      <c r="D97" s="527" t="s">
        <v>1404</v>
      </c>
      <c r="E97" s="527"/>
      <c r="F97" s="527"/>
      <c r="G97" s="528"/>
      <c r="H97" s="117" t="str">
        <f>IF('CE statale'!H97=0,"",'CE statale'!H97)</f>
        <v/>
      </c>
      <c r="I97" s="117" t="str">
        <f>IF('CE statale'!I97=0,"",'CE statale'!I97)</f>
        <v/>
      </c>
      <c r="J97" s="118" t="str">
        <f>IF('CE statale'!J97=0,"",'CE statale'!J97)</f>
        <v/>
      </c>
      <c r="K97" s="119" t="str">
        <f>IF('CE statale'!K97=0,"",'CE statale'!K97)</f>
        <v xml:space="preserve">-    </v>
      </c>
      <c r="L97" s="114"/>
      <c r="M97" s="189">
        <f>IF('CE statale'!M97=0,"",'CE statale'!M97)</f>
        <v>11918.19</v>
      </c>
    </row>
    <row r="98" spans="1:13" s="32" customFormat="1">
      <c r="A98" s="109"/>
      <c r="B98" s="138"/>
      <c r="C98" s="139" t="s">
        <v>2263</v>
      </c>
      <c r="D98" s="139"/>
      <c r="E98" s="139"/>
      <c r="F98" s="139"/>
      <c r="G98" s="140"/>
      <c r="H98" s="141" t="str">
        <f>IF('CE statale'!H98=0,"",'CE statale'!H98)</f>
        <v/>
      </c>
      <c r="I98" s="141" t="str">
        <f>IF('CE statale'!I98=0,"",'CE statale'!I98)</f>
        <v/>
      </c>
      <c r="J98" s="142" t="str">
        <f>IF('CE statale'!J98=0,"",'CE statale'!J98)</f>
        <v/>
      </c>
      <c r="K98" s="143" t="str">
        <f>IF('CE statale'!K98=0,"",'CE statale'!K98)</f>
        <v xml:space="preserve">-    </v>
      </c>
      <c r="L98" s="114"/>
      <c r="M98" s="192">
        <f>IF('CE statale'!M98=0,"",'CE statale'!M98)</f>
        <v>121917.54000000001</v>
      </c>
    </row>
    <row r="99" spans="1:13" s="13" customFormat="1">
      <c r="A99" s="109"/>
      <c r="B99" s="144"/>
      <c r="C99" s="121"/>
      <c r="D99" s="147"/>
      <c r="E99" s="145"/>
      <c r="F99" s="122"/>
      <c r="G99" s="123"/>
      <c r="H99" s="124" t="str">
        <f>IF('CE statale'!H99=0,"",'CE statale'!H99)</f>
        <v/>
      </c>
      <c r="I99" s="124" t="str">
        <f>IF('CE statale'!I99=0,"",'CE statale'!I99)</f>
        <v/>
      </c>
      <c r="J99" s="125" t="str">
        <f>IF('CE statale'!J99=0,"",'CE statale'!J99)</f>
        <v/>
      </c>
      <c r="K99" s="126" t="str">
        <f>IF('CE statale'!K99=0,"",'CE statale'!K99)</f>
        <v/>
      </c>
      <c r="L99" s="109"/>
      <c r="M99" s="190" t="str">
        <f>IF('CE statale'!M99=0,"",'CE statale'!M99)</f>
        <v/>
      </c>
    </row>
    <row r="100" spans="1:13" s="32" customFormat="1">
      <c r="A100" s="109"/>
      <c r="B100" s="115" t="s">
        <v>1405</v>
      </c>
      <c r="C100" s="529" t="s">
        <v>1406</v>
      </c>
      <c r="D100" s="529"/>
      <c r="E100" s="529"/>
      <c r="F100" s="529"/>
      <c r="G100" s="530"/>
      <c r="H100" s="117" t="str">
        <f>IF('CE statale'!H100=0,"",'CE statale'!H100)</f>
        <v/>
      </c>
      <c r="I100" s="117" t="str">
        <f>IF('CE statale'!I100=0,"",'CE statale'!I100)</f>
        <v/>
      </c>
      <c r="J100" s="118" t="str">
        <f>IF('CE statale'!J100=0,"",'CE statale'!J100)</f>
        <v/>
      </c>
      <c r="K100" s="119" t="str">
        <f>IF('CE statale'!K100=0,"",'CE statale'!K100)</f>
        <v/>
      </c>
      <c r="L100" s="114"/>
      <c r="M100" s="189" t="str">
        <f>IF('CE statale'!M100=0,"",'CE statale'!M100)</f>
        <v/>
      </c>
    </row>
    <row r="101" spans="1:13" s="32" customFormat="1">
      <c r="A101" s="109"/>
      <c r="B101" s="137"/>
      <c r="C101" s="116" t="s">
        <v>2679</v>
      </c>
      <c r="D101" s="527" t="s">
        <v>2264</v>
      </c>
      <c r="E101" s="527"/>
      <c r="F101" s="527"/>
      <c r="G101" s="528"/>
      <c r="H101" s="117">
        <f>IF('CE statale'!H101=0,"",'CE statale'!H101)</f>
        <v>5220000</v>
      </c>
      <c r="I101" s="117">
        <f>IF('CE statale'!I101=0,"",'CE statale'!I101)</f>
        <v>15593769</v>
      </c>
      <c r="J101" s="118">
        <f>IF('CE statale'!J101=0,"",'CE statale'!J101)</f>
        <v>-10373769</v>
      </c>
      <c r="K101" s="119">
        <f>IF('CE statale'!K101=0,"",'CE statale'!K101)</f>
        <v>-0.66525090887264005</v>
      </c>
      <c r="L101" s="114"/>
      <c r="M101" s="189">
        <f>IF('CE statale'!M101=0,"",'CE statale'!M101)</f>
        <v>32068744.940000005</v>
      </c>
    </row>
    <row r="102" spans="1:13" s="13" customFormat="1">
      <c r="A102" s="109" t="s">
        <v>2</v>
      </c>
      <c r="B102" s="144"/>
      <c r="C102" s="146"/>
      <c r="D102" s="150"/>
      <c r="E102" s="121" t="s">
        <v>2681</v>
      </c>
      <c r="F102" s="524" t="s">
        <v>2265</v>
      </c>
      <c r="G102" s="525"/>
      <c r="H102" s="124" t="str">
        <f>IF('CE statale'!H102=0,"",'CE statale'!H102)</f>
        <v/>
      </c>
      <c r="I102" s="124" t="str">
        <f>IF('CE statale'!I102=0,"",'CE statale'!I102)</f>
        <v/>
      </c>
      <c r="J102" s="125" t="str">
        <f>IF('CE statale'!J102=0,"",'CE statale'!J102)</f>
        <v/>
      </c>
      <c r="K102" s="126" t="str">
        <f>IF('CE statale'!K102=0,"",'CE statale'!K102)</f>
        <v xml:space="preserve">-    </v>
      </c>
      <c r="L102" s="109"/>
      <c r="M102" s="190" t="str">
        <f>IF('CE statale'!M102=0,"",'CE statale'!M102)</f>
        <v/>
      </c>
    </row>
    <row r="103" spans="1:13" s="13" customFormat="1">
      <c r="A103" s="109" t="s">
        <v>717</v>
      </c>
      <c r="B103" s="144"/>
      <c r="C103" s="146"/>
      <c r="D103" s="150"/>
      <c r="E103" s="121" t="s">
        <v>2683</v>
      </c>
      <c r="F103" s="524" t="s">
        <v>2266</v>
      </c>
      <c r="G103" s="525"/>
      <c r="H103" s="124">
        <f>IF('CE statale'!H103=0,"",'CE statale'!H103)</f>
        <v>5220000</v>
      </c>
      <c r="I103" s="124">
        <f>IF('CE statale'!I103=0,"",'CE statale'!I103)</f>
        <v>15593769</v>
      </c>
      <c r="J103" s="125">
        <f>IF('CE statale'!J103=0,"",'CE statale'!J103)</f>
        <v>-10373769</v>
      </c>
      <c r="K103" s="126">
        <f>IF('CE statale'!K103=0,"",'CE statale'!K103)</f>
        <v>-0.66525090887264005</v>
      </c>
      <c r="L103" s="109"/>
      <c r="M103" s="190">
        <f>IF('CE statale'!M103=0,"",'CE statale'!M103)</f>
        <v>32068744.940000005</v>
      </c>
    </row>
    <row r="104" spans="1:13" s="32" customFormat="1">
      <c r="A104" s="109"/>
      <c r="B104" s="137"/>
      <c r="C104" s="116" t="s">
        <v>2688</v>
      </c>
      <c r="D104" s="527" t="s">
        <v>2267</v>
      </c>
      <c r="E104" s="527"/>
      <c r="F104" s="527"/>
      <c r="G104" s="528"/>
      <c r="H104" s="117">
        <f>IF('CE statale'!H104=0,"",'CE statale'!H104)</f>
        <v>183000</v>
      </c>
      <c r="I104" s="117">
        <f>IF('CE statale'!I104=0,"",'CE statale'!I104)</f>
        <v>3860000</v>
      </c>
      <c r="J104" s="118">
        <f>IF('CE statale'!J104=0,"",'CE statale'!J104)</f>
        <v>-3677000</v>
      </c>
      <c r="K104" s="119">
        <f>IF('CE statale'!K104=0,"",'CE statale'!K104)</f>
        <v>-0.9525906735751295</v>
      </c>
      <c r="L104" s="114"/>
      <c r="M104" s="189">
        <f>IF('CE statale'!M104=0,"",'CE statale'!M104)</f>
        <v>2856458.28</v>
      </c>
    </row>
    <row r="105" spans="1:13" s="13" customFormat="1">
      <c r="A105" s="109" t="s">
        <v>1717</v>
      </c>
      <c r="B105" s="144"/>
      <c r="C105" s="146"/>
      <c r="D105" s="150"/>
      <c r="E105" s="121" t="s">
        <v>2681</v>
      </c>
      <c r="F105" s="524" t="s">
        <v>2268</v>
      </c>
      <c r="G105" s="525"/>
      <c r="H105" s="124">
        <f>IF('CE statale'!H105=0,"",'CE statale'!H105)</f>
        <v>35000</v>
      </c>
      <c r="I105" s="124">
        <f>IF('CE statale'!I105=0,"",'CE statale'!I105)</f>
        <v>34000</v>
      </c>
      <c r="J105" s="125">
        <f>IF('CE statale'!J105=0,"",'CE statale'!J105)</f>
        <v>1000</v>
      </c>
      <c r="K105" s="126">
        <f>IF('CE statale'!K105=0,"",'CE statale'!K105)</f>
        <v>2.9411764705882353E-2</v>
      </c>
      <c r="L105" s="109"/>
      <c r="M105" s="190">
        <f>IF('CE statale'!M105=0,"",'CE statale'!M105)</f>
        <v>34386.959999999999</v>
      </c>
    </row>
    <row r="106" spans="1:13" s="13" customFormat="1">
      <c r="A106" s="109" t="s">
        <v>1671</v>
      </c>
      <c r="B106" s="144"/>
      <c r="C106" s="146"/>
      <c r="D106" s="150"/>
      <c r="E106" s="121" t="s">
        <v>2683</v>
      </c>
      <c r="F106" s="524" t="s">
        <v>2269</v>
      </c>
      <c r="G106" s="525"/>
      <c r="H106" s="124">
        <f>IF('CE statale'!H106=0,"",'CE statale'!H106)</f>
        <v>148000</v>
      </c>
      <c r="I106" s="124">
        <f>IF('CE statale'!I106=0,"",'CE statale'!I106)</f>
        <v>3826000</v>
      </c>
      <c r="J106" s="125">
        <f>IF('CE statale'!J106=0,"",'CE statale'!J106)</f>
        <v>-3678000</v>
      </c>
      <c r="K106" s="126">
        <f>IF('CE statale'!K106=0,"",'CE statale'!K106)</f>
        <v>-0.96131730266596971</v>
      </c>
      <c r="L106" s="109"/>
      <c r="M106" s="190">
        <f>IF('CE statale'!M106=0,"",'CE statale'!M106)</f>
        <v>2822071.32</v>
      </c>
    </row>
    <row r="107" spans="1:13" s="32" customFormat="1">
      <c r="A107" s="109"/>
      <c r="B107" s="138"/>
      <c r="C107" s="139" t="s">
        <v>2270</v>
      </c>
      <c r="D107" s="139"/>
      <c r="E107" s="139"/>
      <c r="F107" s="139"/>
      <c r="G107" s="140"/>
      <c r="H107" s="141">
        <f>IF('CE statale'!H107=0,"",'CE statale'!H107)</f>
        <v>5037000</v>
      </c>
      <c r="I107" s="141">
        <f>IF('CE statale'!I107=0,"",'CE statale'!I107)</f>
        <v>11733769</v>
      </c>
      <c r="J107" s="142">
        <f>IF('CE statale'!J107=0,"",'CE statale'!J107)</f>
        <v>-6696769</v>
      </c>
      <c r="K107" s="143">
        <f>IF('CE statale'!K107=0,"",'CE statale'!K107)</f>
        <v>-0.57072616650285168</v>
      </c>
      <c r="L107" s="114"/>
      <c r="M107" s="192">
        <f>IF('CE statale'!M107=0,"",'CE statale'!M107)</f>
        <v>29212286.660000004</v>
      </c>
    </row>
    <row r="108" spans="1:13" s="13" customFormat="1" ht="15.75" thickBot="1">
      <c r="A108" s="109"/>
      <c r="B108" s="153"/>
      <c r="C108" s="121"/>
      <c r="D108" s="150"/>
      <c r="E108" s="147"/>
      <c r="F108" s="150"/>
      <c r="G108" s="151"/>
      <c r="H108" s="124" t="str">
        <f>IF('CE statale'!H108=0,"",'CE statale'!H108)</f>
        <v/>
      </c>
      <c r="I108" s="124" t="str">
        <f>IF('CE statale'!I108=0,"",'CE statale'!I108)</f>
        <v/>
      </c>
      <c r="J108" s="125" t="str">
        <f>IF('CE statale'!J108=0,"",'CE statale'!J108)</f>
        <v/>
      </c>
      <c r="K108" s="126" t="str">
        <f>IF('CE statale'!K108=0,"",'CE statale'!K108)</f>
        <v/>
      </c>
      <c r="L108" s="109"/>
      <c r="M108" s="190" t="str">
        <f>IF('CE statale'!M108=0,"",'CE statale'!M108)</f>
        <v/>
      </c>
    </row>
    <row r="109" spans="1:13" s="34" customFormat="1" ht="16.5" thickTop="1" thickBot="1">
      <c r="A109" s="154"/>
      <c r="B109" s="155" t="s">
        <v>2271</v>
      </c>
      <c r="C109" s="156"/>
      <c r="D109" s="156"/>
      <c r="E109" s="156"/>
      <c r="F109" s="156"/>
      <c r="G109" s="157"/>
      <c r="H109" s="158">
        <f>IF('CE statale'!H109=0,"",'CE statale'!H109)</f>
        <v>46278000</v>
      </c>
      <c r="I109" s="158">
        <f>IF('CE statale'!I109=0,"",'CE statale'!I109)</f>
        <v>47100816</v>
      </c>
      <c r="J109" s="159">
        <f>IF('CE statale'!J109=0,"",'CE statale'!J109)</f>
        <v>-822816</v>
      </c>
      <c r="K109" s="160">
        <f>IF('CE statale'!K109=0,"",'CE statale'!K109)</f>
        <v>-1.7469251488127086E-2</v>
      </c>
      <c r="L109" s="161"/>
      <c r="M109" s="193">
        <f>IF('CE statale'!M109=0,"",'CE statale'!M109)</f>
        <v>71524777.780000404</v>
      </c>
    </row>
    <row r="110" spans="1:13" s="34" customFormat="1" ht="15.75" thickTop="1">
      <c r="A110" s="154"/>
      <c r="B110" s="162"/>
      <c r="C110" s="163"/>
      <c r="D110" s="163"/>
      <c r="E110" s="164"/>
      <c r="F110" s="165"/>
      <c r="G110" s="166"/>
      <c r="H110" s="167" t="str">
        <f>IF('CE statale'!H110=0,"",'CE statale'!H110)</f>
        <v/>
      </c>
      <c r="I110" s="167" t="str">
        <f>IF('CE statale'!I110=0,"",'CE statale'!I110)</f>
        <v/>
      </c>
      <c r="J110" s="168" t="str">
        <f>IF('CE statale'!J110=0,"",'CE statale'!J110)</f>
        <v/>
      </c>
      <c r="K110" s="169" t="str">
        <f>IF('CE statale'!K110=0,"",'CE statale'!K110)</f>
        <v/>
      </c>
      <c r="L110" s="161"/>
      <c r="M110" s="194" t="str">
        <f>IF('CE statale'!M110=0,"",'CE statale'!M110)</f>
        <v/>
      </c>
    </row>
    <row r="111" spans="1:13" s="32" customFormat="1">
      <c r="A111" s="109"/>
      <c r="B111" s="115" t="s">
        <v>2752</v>
      </c>
      <c r="C111" s="529" t="s">
        <v>2272</v>
      </c>
      <c r="D111" s="529"/>
      <c r="E111" s="529"/>
      <c r="F111" s="529"/>
      <c r="G111" s="530"/>
      <c r="H111" s="117" t="str">
        <f>IF('CE statale'!H111=0,"",'CE statale'!H111)</f>
        <v/>
      </c>
      <c r="I111" s="117" t="str">
        <f>IF('CE statale'!I111=0,"",'CE statale'!I111)</f>
        <v/>
      </c>
      <c r="J111" s="118" t="str">
        <f>IF('CE statale'!J111=0,"",'CE statale'!J111)</f>
        <v/>
      </c>
      <c r="K111" s="119" t="str">
        <f>IF('CE statale'!K111=0,"",'CE statale'!K111)</f>
        <v/>
      </c>
      <c r="L111" s="114"/>
      <c r="M111" s="189" t="str">
        <f>IF('CE statale'!M111=0,"",'CE statale'!M111)</f>
        <v/>
      </c>
    </row>
    <row r="112" spans="1:13" s="32" customFormat="1">
      <c r="A112" s="109"/>
      <c r="B112" s="137"/>
      <c r="C112" s="116" t="s">
        <v>2679</v>
      </c>
      <c r="D112" s="527" t="s">
        <v>1736</v>
      </c>
      <c r="E112" s="527"/>
      <c r="F112" s="527"/>
      <c r="G112" s="528"/>
      <c r="H112" s="117">
        <f>IF('CE statale'!H112=0,"",'CE statale'!H112)</f>
        <v>46278000</v>
      </c>
      <c r="I112" s="117">
        <f>IF('CE statale'!I112=0,"",'CE statale'!I112)</f>
        <v>46365000</v>
      </c>
      <c r="J112" s="118">
        <f>IF('CE statale'!J112=0,"",'CE statale'!J112)</f>
        <v>-87000</v>
      </c>
      <c r="K112" s="119">
        <f>IF('CE statale'!K112=0,"",'CE statale'!K112)</f>
        <v>-1.8764153995470721E-3</v>
      </c>
      <c r="L112" s="114"/>
      <c r="M112" s="189">
        <f>IF('CE statale'!M112=0,"",'CE statale'!M112)</f>
        <v>44410571.060000002</v>
      </c>
    </row>
    <row r="113" spans="1:13" s="13" customFormat="1">
      <c r="A113" s="109" t="s">
        <v>2754</v>
      </c>
      <c r="B113" s="153"/>
      <c r="C113" s="146"/>
      <c r="D113" s="150"/>
      <c r="E113" s="121" t="s">
        <v>2681</v>
      </c>
      <c r="F113" s="524" t="s">
        <v>2273</v>
      </c>
      <c r="G113" s="525"/>
      <c r="H113" s="124">
        <f>IF('CE statale'!H113=0,"",'CE statale'!H113)</f>
        <v>45820000</v>
      </c>
      <c r="I113" s="124">
        <f>IF('CE statale'!I113=0,"",'CE statale'!I113)</f>
        <v>45693000</v>
      </c>
      <c r="J113" s="125">
        <f>IF('CE statale'!J113=0,"",'CE statale'!J113)</f>
        <v>127000</v>
      </c>
      <c r="K113" s="126">
        <f>IF('CE statale'!K113=0,"",'CE statale'!K113)</f>
        <v>2.7794191670496575E-3</v>
      </c>
      <c r="L113" s="109"/>
      <c r="M113" s="190">
        <f>IF('CE statale'!M113=0,"",'CE statale'!M113)</f>
        <v>44057198.310000002</v>
      </c>
    </row>
    <row r="114" spans="1:13" s="13" customFormat="1" ht="30" customHeight="1">
      <c r="A114" s="109" t="s">
        <v>2755</v>
      </c>
      <c r="B114" s="153"/>
      <c r="C114" s="146"/>
      <c r="D114" s="150"/>
      <c r="E114" s="121" t="s">
        <v>2683</v>
      </c>
      <c r="F114" s="524" t="s">
        <v>2274</v>
      </c>
      <c r="G114" s="525"/>
      <c r="H114" s="124">
        <f>IF('CE statale'!H114=0,"",'CE statale'!H114)</f>
        <v>289000</v>
      </c>
      <c r="I114" s="124">
        <f>IF('CE statale'!I114=0,"",'CE statale'!I114)</f>
        <v>543000</v>
      </c>
      <c r="J114" s="125">
        <f>IF('CE statale'!J114=0,"",'CE statale'!J114)</f>
        <v>-254000</v>
      </c>
      <c r="K114" s="126">
        <f>IF('CE statale'!K114=0,"",'CE statale'!K114)</f>
        <v>-0.4677716390423573</v>
      </c>
      <c r="L114" s="109"/>
      <c r="M114" s="190">
        <f>IF('CE statale'!M114=0,"",'CE statale'!M114)</f>
        <v>265020.90000000002</v>
      </c>
    </row>
    <row r="115" spans="1:13" s="13" customFormat="1">
      <c r="A115" s="109" t="s">
        <v>2756</v>
      </c>
      <c r="B115" s="153"/>
      <c r="C115" s="146"/>
      <c r="D115" s="150"/>
      <c r="E115" s="121" t="s">
        <v>3364</v>
      </c>
      <c r="F115" s="524" t="s">
        <v>2275</v>
      </c>
      <c r="G115" s="525"/>
      <c r="H115" s="124">
        <f>IF('CE statale'!H115=0,"",'CE statale'!H115)</f>
        <v>169000</v>
      </c>
      <c r="I115" s="124">
        <f>IF('CE statale'!I115=0,"",'CE statale'!I115)</f>
        <v>129000</v>
      </c>
      <c r="J115" s="125">
        <f>IF('CE statale'!J115=0,"",'CE statale'!J115)</f>
        <v>40000</v>
      </c>
      <c r="K115" s="126">
        <f>IF('CE statale'!K115=0,"",'CE statale'!K115)</f>
        <v>0.31007751937984496</v>
      </c>
      <c r="L115" s="109"/>
      <c r="M115" s="190">
        <f>IF('CE statale'!M115=0,"",'CE statale'!M115)</f>
        <v>88351.85</v>
      </c>
    </row>
    <row r="116" spans="1:13" s="13" customFormat="1">
      <c r="A116" s="109" t="s">
        <v>2757</v>
      </c>
      <c r="B116" s="153"/>
      <c r="C116" s="146"/>
      <c r="D116" s="150"/>
      <c r="E116" s="121" t="s">
        <v>3372</v>
      </c>
      <c r="F116" s="524" t="s">
        <v>2276</v>
      </c>
      <c r="G116" s="525"/>
      <c r="H116" s="124" t="str">
        <f>IF('CE statale'!H116=0,"",'CE statale'!H116)</f>
        <v/>
      </c>
      <c r="I116" s="124" t="str">
        <f>IF('CE statale'!I116=0,"",'CE statale'!I116)</f>
        <v/>
      </c>
      <c r="J116" s="125" t="str">
        <f>IF('CE statale'!J116=0,"",'CE statale'!J116)</f>
        <v/>
      </c>
      <c r="K116" s="126" t="str">
        <f>IF('CE statale'!K116=0,"",'CE statale'!K116)</f>
        <v xml:space="preserve">-    </v>
      </c>
      <c r="L116" s="109"/>
      <c r="M116" s="190" t="str">
        <f>IF('CE statale'!M116=0,"",'CE statale'!M116)</f>
        <v/>
      </c>
    </row>
    <row r="117" spans="1:13" s="32" customFormat="1">
      <c r="A117" s="109" t="s">
        <v>2758</v>
      </c>
      <c r="B117" s="137"/>
      <c r="C117" s="116" t="s">
        <v>2688</v>
      </c>
      <c r="D117" s="527" t="s">
        <v>1723</v>
      </c>
      <c r="E117" s="527"/>
      <c r="F117" s="527"/>
      <c r="G117" s="528"/>
      <c r="H117" s="117" t="str">
        <f>IF('CE statale'!H117=0,"",'CE statale'!H117)</f>
        <v/>
      </c>
      <c r="I117" s="117" t="str">
        <f>IF('CE statale'!I117=0,"",'CE statale'!I117)</f>
        <v/>
      </c>
      <c r="J117" s="118" t="str">
        <f>IF('CE statale'!J117=0,"",'CE statale'!J117)</f>
        <v/>
      </c>
      <c r="K117" s="119" t="str">
        <f>IF('CE statale'!K117=0,"",'CE statale'!K117)</f>
        <v xml:space="preserve">-    </v>
      </c>
      <c r="L117" s="114"/>
      <c r="M117" s="189" t="str">
        <f>IF('CE statale'!M117=0,"",'CE statale'!M117)</f>
        <v/>
      </c>
    </row>
    <row r="118" spans="1:13" s="32" customFormat="1" ht="30" customHeight="1">
      <c r="A118" s="109" t="s">
        <v>989</v>
      </c>
      <c r="B118" s="137"/>
      <c r="C118" s="116" t="s">
        <v>2691</v>
      </c>
      <c r="D118" s="527" t="s">
        <v>2277</v>
      </c>
      <c r="E118" s="527"/>
      <c r="F118" s="527"/>
      <c r="G118" s="528"/>
      <c r="H118" s="117" t="str">
        <f>IF('CE statale'!H118=0,"",'CE statale'!H118)</f>
        <v/>
      </c>
      <c r="I118" s="117" t="str">
        <f>IF('CE statale'!I118=0,"",'CE statale'!I118)</f>
        <v/>
      </c>
      <c r="J118" s="118" t="str">
        <f>IF('CE statale'!J118=0,"",'CE statale'!J118)</f>
        <v/>
      </c>
      <c r="K118" s="119" t="str">
        <f>IF('CE statale'!K118=0,"",'CE statale'!K118)</f>
        <v xml:space="preserve">-    </v>
      </c>
      <c r="L118" s="114"/>
      <c r="M118" s="189" t="str">
        <f>IF('CE statale'!M118=0,"",'CE statale'!M118)</f>
        <v/>
      </c>
    </row>
    <row r="119" spans="1:13" s="32" customFormat="1">
      <c r="A119" s="109"/>
      <c r="B119" s="138"/>
      <c r="C119" s="139" t="s">
        <v>2278</v>
      </c>
      <c r="D119" s="139"/>
      <c r="E119" s="139"/>
      <c r="F119" s="139"/>
      <c r="G119" s="140"/>
      <c r="H119" s="141">
        <f>IF('CE statale'!H119=0,"",'CE statale'!H119)</f>
        <v>46278000</v>
      </c>
      <c r="I119" s="141">
        <f>IF('CE statale'!I119=0,"",'CE statale'!I119)</f>
        <v>46365000</v>
      </c>
      <c r="J119" s="142">
        <f>IF('CE statale'!J119=0,"",'CE statale'!J119)</f>
        <v>-87000</v>
      </c>
      <c r="K119" s="143">
        <f>IF('CE statale'!K119=0,"",'CE statale'!K119)</f>
        <v>-1.8764153995470721E-3</v>
      </c>
      <c r="L119" s="114"/>
      <c r="M119" s="192">
        <f>IF('CE statale'!M119=0,"",'CE statale'!M119)</f>
        <v>44410571.060000002</v>
      </c>
    </row>
    <row r="120" spans="1:13" s="13" customFormat="1">
      <c r="A120" s="109"/>
      <c r="B120" s="153"/>
      <c r="C120" s="121"/>
      <c r="D120" s="150"/>
      <c r="E120" s="147"/>
      <c r="F120" s="150"/>
      <c r="G120" s="151"/>
      <c r="H120" s="124" t="str">
        <f>IF('CE statale'!H120=0,"",'CE statale'!H120)</f>
        <v/>
      </c>
      <c r="I120" s="124" t="str">
        <f>IF('CE statale'!I120=0,"",'CE statale'!I120)</f>
        <v/>
      </c>
      <c r="J120" s="125" t="str">
        <f>IF('CE statale'!J120=0,"",'CE statale'!J120)</f>
        <v/>
      </c>
      <c r="K120" s="126" t="str">
        <f>IF('CE statale'!K120=0,"",'CE statale'!K120)</f>
        <v/>
      </c>
      <c r="L120" s="109"/>
      <c r="M120" s="190" t="str">
        <f>IF('CE statale'!M120=0,"",'CE statale'!M120)</f>
        <v/>
      </c>
    </row>
    <row r="121" spans="1:13" s="34" customFormat="1" ht="15.75" thickBot="1">
      <c r="A121" s="154"/>
      <c r="B121" s="170" t="s">
        <v>2279</v>
      </c>
      <c r="C121" s="171"/>
      <c r="D121" s="172"/>
      <c r="E121" s="171"/>
      <c r="F121" s="173"/>
      <c r="G121" s="174"/>
      <c r="H121" s="175" t="str">
        <f>IF('CE statale'!H121=0,"",'CE statale'!H121)</f>
        <v/>
      </c>
      <c r="I121" s="175">
        <f>IF('CE statale'!I121=0,"",'CE statale'!I121)</f>
        <v>735816</v>
      </c>
      <c r="J121" s="176">
        <f>IF('CE statale'!J121=0,"",'CE statale'!J121)</f>
        <v>-735816</v>
      </c>
      <c r="K121" s="177">
        <f>IF('CE statale'!K121=0,"",'CE statale'!K121)</f>
        <v>-1</v>
      </c>
      <c r="L121" s="161"/>
      <c r="M121" s="195">
        <f>IF('CE statale'!M121=0,"",'CE statale'!M121)</f>
        <v>27114206.720000401</v>
      </c>
    </row>
    <row r="122" spans="1:13" s="13" customFormat="1">
      <c r="B122" s="43"/>
      <c r="C122" s="43"/>
      <c r="D122" s="44"/>
      <c r="E122" s="44"/>
      <c r="F122" s="87"/>
      <c r="G122" s="87"/>
      <c r="H122" s="88"/>
      <c r="I122" s="88"/>
      <c r="J122" s="89"/>
      <c r="K122" s="90"/>
      <c r="M122" s="89"/>
    </row>
    <row r="123" spans="1:13">
      <c r="B123" s="41"/>
      <c r="C123" s="41"/>
      <c r="D123" s="12"/>
      <c r="E123" s="12"/>
      <c r="F123" s="12"/>
      <c r="G123" s="12"/>
      <c r="H123" s="10"/>
      <c r="I123" s="42"/>
    </row>
    <row r="124" spans="1:13">
      <c r="B124" s="43"/>
      <c r="C124" s="43"/>
      <c r="D124" s="44"/>
      <c r="E124" s="44"/>
      <c r="F124" s="44"/>
      <c r="G124" s="45"/>
      <c r="H124" s="42"/>
      <c r="I124" s="42"/>
    </row>
    <row r="125" spans="1:13">
      <c r="B125" s="43"/>
      <c r="C125" s="43"/>
      <c r="D125" s="44"/>
      <c r="E125" s="44"/>
      <c r="F125" s="44"/>
      <c r="G125" s="45"/>
      <c r="H125" s="42"/>
      <c r="I125" s="42"/>
    </row>
    <row r="126" spans="1:13">
      <c r="B126" s="43"/>
      <c r="C126" s="43"/>
      <c r="D126" s="44"/>
      <c r="E126" s="44"/>
      <c r="F126" s="44"/>
      <c r="G126" s="45"/>
      <c r="H126" s="42"/>
      <c r="I126" s="42"/>
    </row>
    <row r="127" spans="1:13">
      <c r="B127" s="43"/>
      <c r="C127" s="43"/>
      <c r="D127" s="44"/>
      <c r="E127" s="44"/>
      <c r="F127" s="44"/>
      <c r="G127" s="45"/>
      <c r="H127" s="42"/>
      <c r="I127" s="42"/>
    </row>
    <row r="128" spans="1:13">
      <c r="B128" s="43"/>
      <c r="C128" s="43"/>
      <c r="D128" s="44"/>
      <c r="E128" s="44"/>
      <c r="F128" s="44"/>
      <c r="G128" s="45"/>
      <c r="H128" s="42"/>
      <c r="I128" s="42"/>
    </row>
    <row r="129" spans="2:14">
      <c r="B129" s="43"/>
      <c r="C129" s="43"/>
      <c r="D129" s="44"/>
      <c r="E129" s="44"/>
      <c r="F129" s="44"/>
      <c r="G129" s="45"/>
      <c r="H129" s="42"/>
      <c r="I129" s="42"/>
    </row>
    <row r="130" spans="2:14">
      <c r="B130" s="43"/>
      <c r="C130" s="43"/>
      <c r="D130" s="44"/>
      <c r="E130" s="44"/>
      <c r="F130" s="44"/>
      <c r="G130" s="45"/>
      <c r="H130" s="42"/>
      <c r="I130" s="42"/>
    </row>
    <row r="131" spans="2:14">
      <c r="B131" s="43"/>
      <c r="C131" s="43"/>
      <c r="D131" s="44"/>
      <c r="E131" s="44"/>
      <c r="F131" s="44"/>
      <c r="G131" s="45"/>
      <c r="H131" s="42"/>
      <c r="I131" s="42"/>
    </row>
    <row r="132" spans="2:14">
      <c r="B132" s="43"/>
      <c r="C132" s="43"/>
      <c r="D132" s="44"/>
      <c r="E132" s="44"/>
      <c r="F132" s="44"/>
      <c r="G132" s="45"/>
      <c r="H132" s="42"/>
      <c r="I132" s="42"/>
    </row>
    <row r="133" spans="2:14">
      <c r="B133" s="43"/>
      <c r="C133" s="43"/>
      <c r="D133" s="44"/>
      <c r="E133" s="44"/>
      <c r="F133" s="44"/>
      <c r="G133" s="45"/>
      <c r="H133" s="42"/>
      <c r="I133" s="42"/>
    </row>
    <row r="134" spans="2:14">
      <c r="B134" s="43"/>
      <c r="C134" s="43"/>
      <c r="D134" s="44"/>
      <c r="E134" s="44"/>
      <c r="F134" s="44"/>
      <c r="G134" s="45"/>
      <c r="H134" s="42"/>
      <c r="I134" s="42"/>
    </row>
    <row r="135" spans="2:14">
      <c r="B135" s="43"/>
      <c r="C135" s="43"/>
      <c r="D135" s="44"/>
      <c r="E135" s="44"/>
      <c r="F135" s="44"/>
      <c r="G135" s="45"/>
    </row>
    <row r="136" spans="2:14">
      <c r="B136" s="43"/>
      <c r="C136" s="43"/>
      <c r="D136" s="44"/>
      <c r="E136" s="44"/>
      <c r="F136" s="44"/>
      <c r="G136" s="45"/>
    </row>
    <row r="137" spans="2:14">
      <c r="B137" s="43"/>
      <c r="C137" s="43"/>
      <c r="D137" s="44"/>
      <c r="E137" s="44"/>
      <c r="F137" s="44"/>
      <c r="G137" s="45"/>
    </row>
    <row r="138" spans="2:14">
      <c r="B138" s="43"/>
      <c r="C138" s="43"/>
      <c r="D138" s="44"/>
      <c r="E138" s="44"/>
      <c r="F138" s="44"/>
      <c r="G138" s="45"/>
    </row>
    <row r="139" spans="2:14">
      <c r="B139" s="43"/>
      <c r="C139" s="43"/>
      <c r="D139" s="44"/>
      <c r="E139" s="44"/>
      <c r="F139" s="44"/>
      <c r="G139" s="45"/>
    </row>
    <row r="140" spans="2:14">
      <c r="B140" s="43"/>
      <c r="C140" s="43"/>
      <c r="D140" s="44"/>
      <c r="E140" s="44"/>
      <c r="F140" s="44"/>
      <c r="G140" s="45"/>
    </row>
    <row r="141" spans="2:14">
      <c r="B141" s="43"/>
      <c r="C141" s="43"/>
      <c r="D141" s="44"/>
      <c r="E141" s="44"/>
      <c r="F141" s="44"/>
      <c r="G141" s="45"/>
    </row>
    <row r="142" spans="2:14">
      <c r="B142" s="43"/>
      <c r="C142" s="43"/>
      <c r="D142" s="44"/>
      <c r="E142" s="44"/>
      <c r="F142" s="44"/>
      <c r="G142" s="45"/>
    </row>
    <row r="143" spans="2:14" s="46" customFormat="1">
      <c r="B143" s="43"/>
      <c r="C143" s="43"/>
      <c r="D143" s="44"/>
      <c r="E143" s="44"/>
      <c r="F143" s="44"/>
      <c r="G143" s="45"/>
      <c r="H143" s="18"/>
      <c r="I143" s="18"/>
      <c r="J143" s="18"/>
      <c r="K143" s="18"/>
      <c r="L143" s="18"/>
      <c r="M143" s="18"/>
      <c r="N143" s="18"/>
    </row>
    <row r="144" spans="2:14" s="46" customFormat="1">
      <c r="B144" s="43"/>
      <c r="C144" s="43"/>
      <c r="D144" s="44"/>
      <c r="E144" s="44"/>
      <c r="F144" s="44"/>
      <c r="G144" s="45"/>
      <c r="H144" s="18"/>
      <c r="I144" s="18"/>
      <c r="J144" s="18"/>
      <c r="K144" s="18"/>
      <c r="L144" s="18"/>
      <c r="M144" s="18"/>
      <c r="N144" s="18"/>
    </row>
    <row r="145" spans="2:14" s="46" customFormat="1">
      <c r="B145" s="43"/>
      <c r="C145" s="43"/>
      <c r="D145" s="44"/>
      <c r="E145" s="44"/>
      <c r="F145" s="44"/>
      <c r="G145" s="45"/>
      <c r="H145" s="18"/>
      <c r="I145" s="18"/>
      <c r="J145" s="18"/>
      <c r="K145" s="18"/>
      <c r="L145" s="18"/>
      <c r="M145" s="18"/>
      <c r="N145" s="18"/>
    </row>
    <row r="146" spans="2:14" s="46" customFormat="1">
      <c r="B146" s="43"/>
      <c r="C146" s="43"/>
      <c r="D146" s="44"/>
      <c r="E146" s="44"/>
      <c r="F146" s="44"/>
      <c r="G146" s="45"/>
      <c r="H146" s="18"/>
      <c r="I146" s="18"/>
      <c r="J146" s="18"/>
      <c r="K146" s="18"/>
      <c r="L146" s="18"/>
      <c r="M146" s="18"/>
      <c r="N146" s="18"/>
    </row>
    <row r="147" spans="2:14" s="46" customFormat="1">
      <c r="B147" s="43"/>
      <c r="C147" s="43"/>
      <c r="D147" s="44"/>
      <c r="E147" s="44"/>
      <c r="F147" s="44"/>
      <c r="G147" s="45"/>
      <c r="H147" s="18"/>
      <c r="I147" s="18"/>
      <c r="J147" s="18"/>
      <c r="K147" s="18"/>
      <c r="L147" s="18"/>
      <c r="M147" s="18"/>
      <c r="N147" s="18"/>
    </row>
    <row r="148" spans="2:14" s="46" customFormat="1">
      <c r="B148" s="43"/>
      <c r="C148" s="43"/>
      <c r="D148" s="44"/>
      <c r="E148" s="44"/>
      <c r="F148" s="44"/>
      <c r="G148" s="45"/>
      <c r="H148" s="18"/>
      <c r="I148" s="18"/>
      <c r="J148" s="18"/>
      <c r="K148" s="18"/>
      <c r="L148" s="18"/>
      <c r="M148" s="18"/>
      <c r="N148" s="18"/>
    </row>
    <row r="149" spans="2:14" s="46" customFormat="1">
      <c r="B149" s="43"/>
      <c r="C149" s="43"/>
      <c r="D149" s="44"/>
      <c r="E149" s="44"/>
      <c r="F149" s="44"/>
      <c r="G149" s="45"/>
      <c r="H149" s="18"/>
      <c r="I149" s="18"/>
      <c r="J149" s="18"/>
      <c r="K149" s="18"/>
      <c r="L149" s="18"/>
      <c r="M149" s="18"/>
      <c r="N149" s="18"/>
    </row>
    <row r="150" spans="2:14" s="46" customFormat="1">
      <c r="B150" s="43"/>
      <c r="C150" s="43"/>
      <c r="D150" s="44"/>
      <c r="E150" s="44"/>
      <c r="F150" s="44"/>
      <c r="G150" s="45"/>
      <c r="H150" s="18"/>
      <c r="I150" s="18"/>
      <c r="J150" s="18"/>
      <c r="K150" s="18"/>
      <c r="L150" s="18"/>
      <c r="M150" s="18"/>
      <c r="N150" s="18"/>
    </row>
    <row r="151" spans="2:14" s="46" customFormat="1">
      <c r="B151" s="43"/>
      <c r="C151" s="43"/>
      <c r="D151" s="44"/>
      <c r="E151" s="44"/>
      <c r="F151" s="44"/>
      <c r="G151" s="45"/>
      <c r="H151" s="18"/>
      <c r="I151" s="18"/>
      <c r="J151" s="18"/>
      <c r="K151" s="18"/>
      <c r="L151" s="18"/>
      <c r="M151" s="18"/>
      <c r="N151" s="18"/>
    </row>
    <row r="152" spans="2:14" s="46" customFormat="1">
      <c r="B152" s="43"/>
      <c r="C152" s="43"/>
      <c r="D152" s="44"/>
      <c r="E152" s="44"/>
      <c r="F152" s="44"/>
      <c r="G152" s="45"/>
      <c r="H152" s="18"/>
      <c r="I152" s="18"/>
      <c r="J152" s="18"/>
      <c r="K152" s="18"/>
      <c r="L152" s="18"/>
      <c r="M152" s="18"/>
      <c r="N152" s="18"/>
    </row>
    <row r="153" spans="2:14" s="46" customFormat="1">
      <c r="B153" s="43"/>
      <c r="C153" s="43"/>
      <c r="D153" s="44"/>
      <c r="E153" s="44"/>
      <c r="F153" s="44"/>
      <c r="G153" s="45"/>
      <c r="H153" s="18"/>
      <c r="I153" s="18"/>
      <c r="J153" s="18"/>
      <c r="K153" s="18"/>
      <c r="L153" s="18"/>
      <c r="M153" s="18"/>
      <c r="N153" s="18"/>
    </row>
    <row r="154" spans="2:14" s="46" customFormat="1">
      <c r="B154" s="43"/>
      <c r="C154" s="43"/>
      <c r="D154" s="44"/>
      <c r="E154" s="44"/>
      <c r="F154" s="44"/>
      <c r="G154" s="45"/>
      <c r="H154" s="18"/>
      <c r="I154" s="18"/>
      <c r="J154" s="18"/>
      <c r="K154" s="18"/>
      <c r="L154" s="18"/>
      <c r="M154" s="18"/>
      <c r="N154" s="18"/>
    </row>
    <row r="155" spans="2:14" s="46" customFormat="1">
      <c r="B155" s="43"/>
      <c r="C155" s="43"/>
      <c r="D155" s="44"/>
      <c r="E155" s="44"/>
      <c r="F155" s="44"/>
      <c r="G155" s="45"/>
      <c r="H155" s="18"/>
      <c r="I155" s="18"/>
      <c r="J155" s="18"/>
      <c r="K155" s="18"/>
      <c r="L155" s="18"/>
      <c r="M155" s="18"/>
      <c r="N155" s="18"/>
    </row>
    <row r="156" spans="2:14" s="46" customFormat="1">
      <c r="B156" s="43"/>
      <c r="C156" s="43"/>
      <c r="D156" s="44"/>
      <c r="E156" s="44"/>
      <c r="F156" s="44"/>
      <c r="G156" s="45"/>
      <c r="H156" s="18"/>
      <c r="I156" s="18"/>
      <c r="J156" s="18"/>
      <c r="K156" s="18"/>
      <c r="L156" s="18"/>
      <c r="M156" s="18"/>
      <c r="N156" s="18"/>
    </row>
    <row r="157" spans="2:14" s="46" customFormat="1">
      <c r="B157" s="43"/>
      <c r="C157" s="43"/>
      <c r="D157" s="44"/>
      <c r="E157" s="44"/>
      <c r="F157" s="44"/>
      <c r="G157" s="45"/>
      <c r="H157" s="18"/>
      <c r="I157" s="18"/>
      <c r="J157" s="18"/>
      <c r="K157" s="18"/>
      <c r="L157" s="18"/>
      <c r="M157" s="18"/>
      <c r="N157" s="18"/>
    </row>
    <row r="158" spans="2:14" s="46" customFormat="1">
      <c r="B158" s="43"/>
      <c r="C158" s="43"/>
      <c r="D158" s="44"/>
      <c r="E158" s="44"/>
      <c r="F158" s="44"/>
      <c r="G158" s="45"/>
      <c r="H158" s="18"/>
      <c r="I158" s="18"/>
      <c r="J158" s="18"/>
      <c r="K158" s="18"/>
      <c r="L158" s="18"/>
      <c r="M158" s="18"/>
      <c r="N158" s="18"/>
    </row>
    <row r="159" spans="2:14" s="46" customFormat="1">
      <c r="B159" s="43"/>
      <c r="C159" s="43"/>
      <c r="D159" s="44"/>
      <c r="E159" s="44"/>
      <c r="F159" s="44"/>
      <c r="G159" s="45"/>
      <c r="H159" s="18"/>
      <c r="I159" s="18"/>
      <c r="J159" s="18"/>
      <c r="K159" s="18"/>
      <c r="L159" s="18"/>
      <c r="M159" s="18"/>
      <c r="N159" s="18"/>
    </row>
    <row r="160" spans="2:14" s="46" customFormat="1">
      <c r="B160" s="43"/>
      <c r="C160" s="43"/>
      <c r="D160" s="44"/>
      <c r="E160" s="44"/>
      <c r="F160" s="44"/>
      <c r="G160" s="45"/>
      <c r="H160" s="18"/>
      <c r="I160" s="18"/>
      <c r="J160" s="18"/>
      <c r="K160" s="18"/>
      <c r="L160" s="18"/>
      <c r="M160" s="18"/>
      <c r="N160" s="18"/>
    </row>
    <row r="161" spans="2:14" s="46" customFormat="1">
      <c r="B161" s="43"/>
      <c r="C161" s="43"/>
      <c r="D161" s="44"/>
      <c r="E161" s="44"/>
      <c r="F161" s="44"/>
      <c r="G161" s="45"/>
      <c r="H161" s="18"/>
      <c r="I161" s="18"/>
      <c r="J161" s="18"/>
      <c r="K161" s="18"/>
      <c r="L161" s="18"/>
      <c r="M161" s="18"/>
      <c r="N161" s="18"/>
    </row>
    <row r="162" spans="2:14" s="46" customFormat="1">
      <c r="B162" s="43"/>
      <c r="C162" s="43"/>
      <c r="D162" s="44"/>
      <c r="E162" s="44"/>
      <c r="F162" s="44"/>
      <c r="G162" s="45"/>
      <c r="H162" s="18"/>
      <c r="I162" s="18"/>
      <c r="J162" s="18"/>
      <c r="K162" s="18"/>
      <c r="L162" s="18"/>
      <c r="M162" s="18"/>
      <c r="N162" s="18"/>
    </row>
    <row r="163" spans="2:14" s="46" customFormat="1">
      <c r="B163" s="43"/>
      <c r="C163" s="43"/>
      <c r="D163" s="44"/>
      <c r="E163" s="44"/>
      <c r="F163" s="44"/>
      <c r="G163" s="45"/>
      <c r="H163" s="18"/>
      <c r="I163" s="18"/>
      <c r="J163" s="18"/>
      <c r="K163" s="18"/>
      <c r="L163" s="18"/>
      <c r="M163" s="18"/>
      <c r="N163" s="18"/>
    </row>
    <row r="164" spans="2:14" s="46" customFormat="1">
      <c r="B164" s="43"/>
      <c r="C164" s="43"/>
      <c r="D164" s="44"/>
      <c r="E164" s="44"/>
      <c r="F164" s="44"/>
      <c r="G164" s="45"/>
      <c r="H164" s="18"/>
      <c r="I164" s="18"/>
      <c r="J164" s="18"/>
      <c r="K164" s="18"/>
      <c r="L164" s="18"/>
      <c r="M164" s="18"/>
      <c r="N164" s="18"/>
    </row>
    <row r="165" spans="2:14" s="46" customFormat="1">
      <c r="B165" s="43"/>
      <c r="C165" s="43"/>
      <c r="D165" s="44"/>
      <c r="E165" s="44"/>
      <c r="F165" s="44"/>
      <c r="G165" s="45"/>
      <c r="H165" s="18"/>
      <c r="I165" s="18"/>
      <c r="J165" s="18"/>
      <c r="K165" s="18"/>
      <c r="L165" s="18"/>
      <c r="M165" s="18"/>
      <c r="N165" s="18"/>
    </row>
    <row r="166" spans="2:14" s="46" customFormat="1">
      <c r="B166" s="43"/>
      <c r="C166" s="43"/>
      <c r="D166" s="44"/>
      <c r="E166" s="44"/>
      <c r="F166" s="44"/>
      <c r="G166" s="45"/>
      <c r="H166" s="18"/>
      <c r="I166" s="18"/>
      <c r="J166" s="18"/>
      <c r="K166" s="18"/>
      <c r="L166" s="18"/>
      <c r="M166" s="18"/>
      <c r="N166" s="18"/>
    </row>
    <row r="167" spans="2:14" s="46" customFormat="1">
      <c r="B167" s="43"/>
      <c r="C167" s="43"/>
      <c r="D167" s="44"/>
      <c r="E167" s="44"/>
      <c r="F167" s="44"/>
      <c r="G167" s="45"/>
      <c r="H167" s="18"/>
      <c r="I167" s="18"/>
      <c r="J167" s="18"/>
      <c r="K167" s="18"/>
      <c r="L167" s="18"/>
      <c r="M167" s="18"/>
      <c r="N167" s="18"/>
    </row>
    <row r="168" spans="2:14" s="46" customFormat="1">
      <c r="B168" s="47"/>
      <c r="C168" s="47"/>
      <c r="G168" s="18"/>
      <c r="H168" s="18"/>
      <c r="I168" s="18"/>
      <c r="J168" s="18"/>
      <c r="K168" s="18"/>
      <c r="L168" s="18"/>
      <c r="M168" s="18"/>
      <c r="N168" s="18"/>
    </row>
    <row r="169" spans="2:14" s="46" customFormat="1">
      <c r="B169" s="47"/>
      <c r="C169" s="47"/>
      <c r="G169" s="18"/>
      <c r="H169" s="18"/>
      <c r="I169" s="18"/>
      <c r="J169" s="18"/>
      <c r="K169" s="18"/>
      <c r="L169" s="18"/>
      <c r="M169" s="18"/>
      <c r="N169" s="18"/>
    </row>
    <row r="170" spans="2:14" s="46" customFormat="1">
      <c r="B170" s="47"/>
      <c r="C170" s="47"/>
      <c r="G170" s="18"/>
      <c r="H170" s="18"/>
      <c r="I170" s="18"/>
      <c r="J170" s="18"/>
      <c r="K170" s="18"/>
      <c r="L170" s="18"/>
      <c r="M170" s="18"/>
      <c r="N170" s="18"/>
    </row>
    <row r="171" spans="2:14" s="46" customFormat="1">
      <c r="B171" s="47"/>
      <c r="C171" s="47"/>
      <c r="G171" s="18"/>
      <c r="H171" s="18"/>
      <c r="I171" s="18"/>
      <c r="J171" s="18"/>
      <c r="K171" s="18"/>
      <c r="L171" s="18"/>
      <c r="M171" s="18"/>
      <c r="N171" s="18"/>
    </row>
    <row r="172" spans="2:14" s="46" customFormat="1">
      <c r="B172" s="47"/>
      <c r="C172" s="47"/>
      <c r="G172" s="18"/>
      <c r="H172" s="18"/>
      <c r="I172" s="18"/>
      <c r="J172" s="18"/>
      <c r="K172" s="18"/>
      <c r="L172" s="18"/>
      <c r="M172" s="18"/>
      <c r="N172" s="18"/>
    </row>
    <row r="173" spans="2:14" s="46" customFormat="1">
      <c r="B173" s="47"/>
      <c r="C173" s="47"/>
      <c r="G173" s="18"/>
      <c r="H173" s="18"/>
      <c r="I173" s="18"/>
      <c r="J173" s="18"/>
      <c r="K173" s="18"/>
      <c r="L173" s="18"/>
      <c r="M173" s="18"/>
      <c r="N173" s="18"/>
    </row>
    <row r="174" spans="2:14" s="46" customFormat="1">
      <c r="B174" s="47"/>
      <c r="C174" s="47"/>
      <c r="G174" s="18"/>
      <c r="H174" s="18"/>
      <c r="I174" s="18"/>
      <c r="J174" s="18"/>
      <c r="K174" s="18"/>
      <c r="L174" s="18"/>
      <c r="M174" s="18"/>
      <c r="N174" s="18"/>
    </row>
    <row r="175" spans="2:14" s="46" customFormat="1">
      <c r="B175" s="47"/>
      <c r="C175" s="47"/>
      <c r="G175" s="18"/>
      <c r="H175" s="18"/>
      <c r="I175" s="18"/>
      <c r="J175" s="18"/>
      <c r="K175" s="18"/>
      <c r="L175" s="18"/>
      <c r="M175" s="18"/>
      <c r="N175" s="18"/>
    </row>
    <row r="176" spans="2:14" s="46" customFormat="1">
      <c r="B176" s="47"/>
      <c r="C176" s="47"/>
      <c r="G176" s="18"/>
      <c r="H176" s="18"/>
      <c r="I176" s="18"/>
      <c r="J176" s="18"/>
      <c r="K176" s="18"/>
      <c r="L176" s="18"/>
      <c r="M176" s="18"/>
      <c r="N176" s="18"/>
    </row>
    <row r="177" spans="2:14" s="46" customFormat="1">
      <c r="B177" s="47"/>
      <c r="C177" s="47"/>
      <c r="G177" s="18"/>
      <c r="H177" s="18"/>
      <c r="I177" s="18"/>
      <c r="J177" s="18"/>
      <c r="K177" s="18"/>
      <c r="L177" s="18"/>
      <c r="M177" s="18"/>
      <c r="N177" s="18"/>
    </row>
    <row r="178" spans="2:14" s="46" customFormat="1">
      <c r="B178" s="47"/>
      <c r="C178" s="47"/>
      <c r="G178" s="18"/>
      <c r="H178" s="18"/>
      <c r="I178" s="18"/>
      <c r="J178" s="18"/>
      <c r="K178" s="18"/>
      <c r="L178" s="18"/>
      <c r="M178" s="18"/>
      <c r="N178" s="18"/>
    </row>
    <row r="179" spans="2:14" s="46" customFormat="1">
      <c r="B179" s="47"/>
      <c r="C179" s="47"/>
      <c r="G179" s="18"/>
      <c r="H179" s="18"/>
      <c r="I179" s="18"/>
      <c r="J179" s="18"/>
      <c r="K179" s="18"/>
      <c r="L179" s="18"/>
      <c r="M179" s="18"/>
      <c r="N179" s="18"/>
    </row>
    <row r="180" spans="2:14" s="46" customFormat="1">
      <c r="B180" s="47"/>
      <c r="C180" s="47"/>
      <c r="G180" s="18"/>
      <c r="H180" s="18"/>
      <c r="I180" s="18"/>
      <c r="J180" s="18"/>
      <c r="K180" s="18"/>
      <c r="L180" s="18"/>
      <c r="M180" s="18"/>
      <c r="N180" s="18"/>
    </row>
    <row r="181" spans="2:14" s="46" customFormat="1">
      <c r="B181" s="47"/>
      <c r="C181" s="47"/>
      <c r="G181" s="18"/>
      <c r="H181" s="18"/>
      <c r="I181" s="18"/>
      <c r="J181" s="18"/>
      <c r="K181" s="18"/>
      <c r="L181" s="18"/>
      <c r="M181" s="18"/>
      <c r="N181" s="18"/>
    </row>
    <row r="182" spans="2:14" s="46" customFormat="1">
      <c r="B182" s="47"/>
      <c r="C182" s="47"/>
      <c r="G182" s="18"/>
      <c r="H182" s="18"/>
      <c r="I182" s="18"/>
      <c r="J182" s="18"/>
      <c r="K182" s="18"/>
      <c r="L182" s="18"/>
      <c r="M182" s="18"/>
      <c r="N182" s="18"/>
    </row>
    <row r="183" spans="2:14" s="46" customFormat="1">
      <c r="B183" s="47"/>
      <c r="C183" s="47"/>
      <c r="G183" s="18"/>
      <c r="H183" s="18"/>
      <c r="I183" s="18"/>
      <c r="J183" s="18"/>
      <c r="K183" s="18"/>
      <c r="L183" s="18"/>
      <c r="M183" s="18"/>
      <c r="N183" s="18"/>
    </row>
    <row r="184" spans="2:14" s="46" customFormat="1">
      <c r="B184" s="47"/>
      <c r="C184" s="47"/>
      <c r="G184" s="18"/>
      <c r="H184" s="18"/>
      <c r="I184" s="18"/>
      <c r="J184" s="18"/>
      <c r="K184" s="18"/>
      <c r="L184" s="18"/>
      <c r="M184" s="18"/>
      <c r="N184" s="18"/>
    </row>
    <row r="185" spans="2:14" s="46" customFormat="1">
      <c r="B185" s="47"/>
      <c r="C185" s="47"/>
      <c r="G185" s="18"/>
      <c r="H185" s="18"/>
      <c r="I185" s="18"/>
      <c r="J185" s="18"/>
      <c r="K185" s="18"/>
      <c r="L185" s="18"/>
      <c r="M185" s="18"/>
      <c r="N185" s="18"/>
    </row>
    <row r="186" spans="2:14" s="46" customFormat="1">
      <c r="B186" s="47"/>
      <c r="C186" s="47"/>
      <c r="G186" s="18"/>
      <c r="H186" s="18"/>
      <c r="I186" s="18"/>
      <c r="J186" s="18"/>
      <c r="K186" s="18"/>
      <c r="L186" s="18"/>
      <c r="M186" s="18"/>
      <c r="N186" s="18"/>
    </row>
    <row r="187" spans="2:14" s="46" customFormat="1">
      <c r="B187" s="47"/>
      <c r="C187" s="47"/>
      <c r="G187" s="18"/>
      <c r="H187" s="18"/>
      <c r="I187" s="18"/>
      <c r="J187" s="18"/>
      <c r="K187" s="18"/>
      <c r="L187" s="18"/>
      <c r="M187" s="18"/>
      <c r="N187" s="18"/>
    </row>
    <row r="188" spans="2:14" s="46" customFormat="1">
      <c r="B188" s="47"/>
      <c r="C188" s="47"/>
      <c r="G188" s="18"/>
      <c r="H188" s="18"/>
      <c r="I188" s="18"/>
      <c r="J188" s="18"/>
      <c r="K188" s="18"/>
      <c r="L188" s="18"/>
      <c r="M188" s="18"/>
      <c r="N188" s="18"/>
    </row>
    <row r="189" spans="2:14" s="46" customFormat="1">
      <c r="B189" s="47"/>
      <c r="C189" s="47"/>
      <c r="G189" s="18"/>
      <c r="H189" s="18"/>
      <c r="I189" s="18"/>
      <c r="J189" s="18"/>
      <c r="K189" s="18"/>
      <c r="L189" s="18"/>
      <c r="M189" s="18"/>
      <c r="N189" s="18"/>
    </row>
    <row r="190" spans="2:14" s="46" customFormat="1">
      <c r="B190" s="47"/>
      <c r="C190" s="47"/>
      <c r="G190" s="18"/>
      <c r="H190" s="18"/>
      <c r="I190" s="18"/>
      <c r="J190" s="18"/>
      <c r="K190" s="18"/>
      <c r="L190" s="18"/>
      <c r="M190" s="18"/>
      <c r="N190" s="18"/>
    </row>
    <row r="191" spans="2:14" s="46" customFormat="1">
      <c r="B191" s="47"/>
      <c r="C191" s="47"/>
      <c r="G191" s="18"/>
      <c r="H191" s="18"/>
      <c r="I191" s="18"/>
      <c r="J191" s="18"/>
      <c r="K191" s="18"/>
      <c r="L191" s="18"/>
      <c r="M191" s="18"/>
      <c r="N191" s="18"/>
    </row>
    <row r="192" spans="2:14" s="46" customFormat="1">
      <c r="B192" s="47"/>
      <c r="C192" s="47"/>
      <c r="G192" s="18"/>
      <c r="H192" s="18"/>
      <c r="I192" s="18"/>
      <c r="J192" s="18"/>
      <c r="K192" s="18"/>
      <c r="L192" s="18"/>
      <c r="M192" s="18"/>
      <c r="N192" s="18"/>
    </row>
    <row r="193" spans="2:14" s="46" customFormat="1">
      <c r="B193" s="47"/>
      <c r="C193" s="47"/>
      <c r="G193" s="18"/>
      <c r="H193" s="18"/>
      <c r="I193" s="18"/>
      <c r="J193" s="18"/>
      <c r="K193" s="18"/>
      <c r="L193" s="18"/>
      <c r="M193" s="18"/>
      <c r="N193" s="18"/>
    </row>
    <row r="194" spans="2:14" s="46" customFormat="1">
      <c r="B194" s="47"/>
      <c r="C194" s="47"/>
      <c r="G194" s="18"/>
      <c r="H194" s="18"/>
      <c r="I194" s="18"/>
      <c r="J194" s="18"/>
      <c r="K194" s="18"/>
      <c r="L194" s="18"/>
      <c r="M194" s="18"/>
      <c r="N194" s="18"/>
    </row>
    <row r="195" spans="2:14" s="46" customFormat="1">
      <c r="B195" s="47"/>
      <c r="C195" s="47"/>
      <c r="G195" s="18"/>
      <c r="H195" s="18"/>
      <c r="I195" s="18"/>
      <c r="J195" s="18"/>
      <c r="K195" s="18"/>
      <c r="L195" s="18"/>
      <c r="M195" s="18"/>
      <c r="N195" s="18"/>
    </row>
    <row r="196" spans="2:14" s="46" customFormat="1">
      <c r="B196" s="47"/>
      <c r="C196" s="47"/>
      <c r="G196" s="18"/>
      <c r="H196" s="18"/>
      <c r="I196" s="18"/>
      <c r="J196" s="18"/>
      <c r="K196" s="18"/>
      <c r="L196" s="18"/>
      <c r="M196" s="18"/>
      <c r="N196" s="18"/>
    </row>
    <row r="197" spans="2:14" s="46" customFormat="1">
      <c r="B197" s="47"/>
      <c r="G197" s="18"/>
      <c r="H197" s="18"/>
      <c r="I197" s="18"/>
      <c r="J197" s="18"/>
      <c r="K197" s="18"/>
      <c r="L197" s="18"/>
      <c r="M197" s="18"/>
      <c r="N197" s="18"/>
    </row>
    <row r="198" spans="2:14" s="46" customFormat="1">
      <c r="B198" s="47"/>
      <c r="G198" s="18"/>
      <c r="H198" s="18"/>
      <c r="I198" s="18"/>
      <c r="J198" s="18"/>
      <c r="K198" s="18"/>
      <c r="L198" s="18"/>
      <c r="M198" s="18"/>
      <c r="N198" s="18"/>
    </row>
    <row r="199" spans="2:14" s="46" customFormat="1">
      <c r="B199" s="47"/>
      <c r="G199" s="18"/>
      <c r="H199" s="18"/>
      <c r="I199" s="18"/>
      <c r="J199" s="18"/>
      <c r="K199" s="18"/>
      <c r="L199" s="18"/>
      <c r="M199" s="18"/>
      <c r="N199" s="18"/>
    </row>
    <row r="200" spans="2:14" s="46" customFormat="1">
      <c r="B200" s="47"/>
      <c r="G200" s="18"/>
      <c r="H200" s="18"/>
      <c r="I200" s="18"/>
      <c r="J200" s="18"/>
      <c r="K200" s="18"/>
      <c r="L200" s="18"/>
      <c r="M200" s="18"/>
      <c r="N200" s="18"/>
    </row>
    <row r="201" spans="2:14" s="46" customFormat="1">
      <c r="B201" s="47"/>
      <c r="G201" s="18"/>
      <c r="H201" s="18"/>
      <c r="I201" s="18"/>
      <c r="J201" s="18"/>
      <c r="K201" s="18"/>
      <c r="L201" s="18"/>
      <c r="M201" s="18"/>
      <c r="N201" s="18"/>
    </row>
    <row r="202" spans="2:14" s="46" customFormat="1">
      <c r="B202" s="47"/>
      <c r="G202" s="18"/>
      <c r="H202" s="18"/>
      <c r="I202" s="18"/>
      <c r="J202" s="18"/>
      <c r="K202" s="18"/>
      <c r="L202" s="18"/>
      <c r="M202" s="18"/>
      <c r="N202" s="18"/>
    </row>
    <row r="203" spans="2:14" s="46" customFormat="1">
      <c r="B203" s="47"/>
      <c r="G203" s="18"/>
      <c r="H203" s="18"/>
      <c r="I203" s="18"/>
      <c r="J203" s="18"/>
      <c r="K203" s="18"/>
      <c r="L203" s="18"/>
      <c r="M203" s="18"/>
      <c r="N203" s="18"/>
    </row>
    <row r="204" spans="2:14" s="46" customFormat="1">
      <c r="B204" s="47"/>
      <c r="G204" s="18"/>
      <c r="H204" s="18"/>
      <c r="I204" s="18"/>
      <c r="J204" s="18"/>
      <c r="K204" s="18"/>
      <c r="L204" s="18"/>
      <c r="M204" s="18"/>
      <c r="N204" s="18"/>
    </row>
    <row r="205" spans="2:14" s="46" customFormat="1">
      <c r="B205" s="47"/>
      <c r="G205" s="18"/>
      <c r="H205" s="18"/>
      <c r="I205" s="18"/>
      <c r="J205" s="18"/>
      <c r="K205" s="18"/>
      <c r="L205" s="18"/>
      <c r="M205" s="18"/>
      <c r="N205" s="18"/>
    </row>
    <row r="206" spans="2:14" s="46" customFormat="1">
      <c r="B206" s="47"/>
      <c r="G206" s="18"/>
      <c r="H206" s="18"/>
      <c r="I206" s="18"/>
      <c r="J206" s="18"/>
      <c r="K206" s="18"/>
      <c r="L206" s="18"/>
      <c r="M206" s="18"/>
      <c r="N206" s="18"/>
    </row>
    <row r="207" spans="2:14" s="46" customFormat="1">
      <c r="B207" s="47"/>
      <c r="G207" s="18"/>
      <c r="H207" s="18"/>
      <c r="I207" s="18"/>
      <c r="J207" s="18"/>
      <c r="K207" s="18"/>
      <c r="L207" s="18"/>
      <c r="M207" s="18"/>
      <c r="N207" s="18"/>
    </row>
    <row r="208" spans="2:14" s="46" customFormat="1">
      <c r="B208" s="47"/>
      <c r="G208" s="18"/>
      <c r="H208" s="18"/>
      <c r="I208" s="18"/>
      <c r="J208" s="18"/>
      <c r="K208" s="18"/>
      <c r="L208" s="18"/>
      <c r="M208" s="18"/>
      <c r="N208" s="18"/>
    </row>
    <row r="209" spans="2:14" s="46" customFormat="1">
      <c r="B209" s="47"/>
      <c r="G209" s="18"/>
      <c r="H209" s="18"/>
      <c r="I209" s="18"/>
      <c r="J209" s="18"/>
      <c r="K209" s="18"/>
      <c r="L209" s="18"/>
      <c r="M209" s="18"/>
      <c r="N209" s="18"/>
    </row>
    <row r="210" spans="2:14" s="46" customFormat="1">
      <c r="B210" s="47"/>
      <c r="G210" s="18"/>
      <c r="H210" s="18"/>
      <c r="I210" s="18"/>
      <c r="J210" s="18"/>
      <c r="K210" s="18"/>
      <c r="L210" s="18"/>
      <c r="M210" s="18"/>
      <c r="N210" s="18"/>
    </row>
    <row r="211" spans="2:14" s="46" customFormat="1">
      <c r="B211" s="47"/>
      <c r="G211" s="18"/>
      <c r="H211" s="18"/>
      <c r="I211" s="18"/>
      <c r="J211" s="18"/>
      <c r="K211" s="18"/>
      <c r="L211" s="18"/>
      <c r="M211" s="18"/>
      <c r="N211" s="18"/>
    </row>
    <row r="212" spans="2:14" s="46" customFormat="1">
      <c r="B212" s="47"/>
      <c r="G212" s="18"/>
      <c r="H212" s="18"/>
      <c r="I212" s="18"/>
      <c r="J212" s="18"/>
      <c r="K212" s="18"/>
      <c r="L212" s="18"/>
      <c r="M212" s="18"/>
      <c r="N212" s="18"/>
    </row>
    <row r="213" spans="2:14" s="46" customFormat="1">
      <c r="B213" s="47"/>
      <c r="G213" s="18"/>
      <c r="H213" s="18"/>
      <c r="I213" s="18"/>
      <c r="J213" s="18"/>
      <c r="K213" s="18"/>
      <c r="L213" s="18"/>
      <c r="M213" s="18"/>
      <c r="N213" s="18"/>
    </row>
    <row r="214" spans="2:14" s="46" customFormat="1">
      <c r="B214" s="47"/>
      <c r="G214" s="18"/>
      <c r="H214" s="18"/>
      <c r="I214" s="18"/>
      <c r="J214" s="18"/>
      <c r="K214" s="18"/>
      <c r="L214" s="18"/>
      <c r="M214" s="18"/>
      <c r="N214" s="18"/>
    </row>
    <row r="215" spans="2:14" s="46" customFormat="1">
      <c r="B215" s="47"/>
      <c r="G215" s="18"/>
      <c r="H215" s="18"/>
      <c r="I215" s="18"/>
      <c r="J215" s="18"/>
      <c r="K215" s="18"/>
      <c r="L215" s="18"/>
      <c r="M215" s="18"/>
      <c r="N215" s="18"/>
    </row>
    <row r="216" spans="2:14" s="46" customFormat="1">
      <c r="B216" s="47"/>
      <c r="G216" s="18"/>
      <c r="H216" s="18"/>
      <c r="I216" s="18"/>
      <c r="J216" s="18"/>
      <c r="K216" s="18"/>
      <c r="L216" s="18"/>
      <c r="M216" s="18"/>
      <c r="N216" s="18"/>
    </row>
    <row r="217" spans="2:14" s="46" customFormat="1">
      <c r="B217" s="47"/>
      <c r="G217" s="18"/>
      <c r="H217" s="18"/>
      <c r="I217" s="18"/>
      <c r="J217" s="18"/>
      <c r="K217" s="18"/>
      <c r="L217" s="18"/>
      <c r="M217" s="18"/>
      <c r="N217" s="18"/>
    </row>
    <row r="218" spans="2:14" s="46" customFormat="1">
      <c r="B218" s="47"/>
      <c r="G218" s="18"/>
      <c r="H218" s="18"/>
      <c r="I218" s="18"/>
      <c r="J218" s="18"/>
      <c r="K218" s="18"/>
      <c r="L218" s="18"/>
      <c r="M218" s="18"/>
      <c r="N218" s="18"/>
    </row>
    <row r="219" spans="2:14" s="46" customFormat="1">
      <c r="B219" s="47"/>
      <c r="G219" s="18"/>
      <c r="H219" s="18"/>
      <c r="I219" s="18"/>
      <c r="J219" s="18"/>
      <c r="K219" s="18"/>
      <c r="L219" s="18"/>
      <c r="M219" s="18"/>
      <c r="N219" s="18"/>
    </row>
    <row r="220" spans="2:14" s="46" customFormat="1">
      <c r="B220" s="47"/>
      <c r="G220" s="18"/>
      <c r="H220" s="18"/>
      <c r="I220" s="18"/>
      <c r="J220" s="18"/>
      <c r="K220" s="18"/>
      <c r="L220" s="18"/>
      <c r="M220" s="18"/>
      <c r="N220" s="18"/>
    </row>
    <row r="221" spans="2:14" s="46" customFormat="1">
      <c r="B221" s="47"/>
      <c r="G221" s="18"/>
      <c r="H221" s="18"/>
      <c r="I221" s="18"/>
      <c r="J221" s="18"/>
      <c r="K221" s="18"/>
      <c r="L221" s="18"/>
      <c r="M221" s="18"/>
      <c r="N221" s="18"/>
    </row>
    <row r="222" spans="2:14" s="46" customFormat="1">
      <c r="B222" s="47"/>
      <c r="G222" s="18"/>
      <c r="H222" s="18"/>
      <c r="I222" s="18"/>
      <c r="J222" s="18"/>
      <c r="K222" s="18"/>
      <c r="L222" s="18"/>
      <c r="M222" s="18"/>
      <c r="N222" s="18"/>
    </row>
    <row r="223" spans="2:14" s="46" customFormat="1">
      <c r="B223" s="47"/>
      <c r="G223" s="18"/>
      <c r="H223" s="18"/>
      <c r="I223" s="18"/>
      <c r="J223" s="18"/>
      <c r="K223" s="18"/>
      <c r="L223" s="18"/>
      <c r="M223" s="18"/>
      <c r="N223" s="18"/>
    </row>
    <row r="224" spans="2:14" s="46" customFormat="1">
      <c r="B224" s="47"/>
      <c r="G224" s="18"/>
      <c r="H224" s="18"/>
      <c r="I224" s="18"/>
      <c r="J224" s="18"/>
      <c r="K224" s="18"/>
      <c r="L224" s="18"/>
      <c r="M224" s="18"/>
      <c r="N224" s="18"/>
    </row>
    <row r="225" spans="2:14" s="46" customFormat="1">
      <c r="B225" s="47"/>
      <c r="G225" s="18"/>
      <c r="H225" s="18"/>
      <c r="I225" s="18"/>
      <c r="J225" s="18"/>
      <c r="K225" s="18"/>
      <c r="L225" s="18"/>
      <c r="M225" s="18"/>
      <c r="N225" s="18"/>
    </row>
    <row r="226" spans="2:14" s="46" customFormat="1">
      <c r="B226" s="47"/>
      <c r="G226" s="18"/>
      <c r="H226" s="18"/>
      <c r="I226" s="18"/>
      <c r="J226" s="18"/>
      <c r="K226" s="18"/>
      <c r="L226" s="18"/>
      <c r="M226" s="18"/>
      <c r="N226" s="18"/>
    </row>
    <row r="227" spans="2:14" s="46" customFormat="1">
      <c r="B227" s="47"/>
      <c r="G227" s="18"/>
      <c r="H227" s="18"/>
      <c r="I227" s="18"/>
      <c r="J227" s="18"/>
      <c r="K227" s="18"/>
      <c r="L227" s="18"/>
      <c r="M227" s="18"/>
      <c r="N227" s="18"/>
    </row>
    <row r="228" spans="2:14" s="46" customFormat="1">
      <c r="B228" s="47"/>
      <c r="G228" s="18"/>
      <c r="H228" s="18"/>
      <c r="I228" s="18"/>
      <c r="J228" s="18"/>
      <c r="K228" s="18"/>
      <c r="L228" s="18"/>
      <c r="M228" s="18"/>
      <c r="N228" s="18"/>
    </row>
    <row r="229" spans="2:14" s="46" customFormat="1">
      <c r="B229" s="47"/>
      <c r="G229" s="18"/>
      <c r="H229" s="18"/>
      <c r="I229" s="18"/>
      <c r="J229" s="18"/>
      <c r="K229" s="18"/>
      <c r="L229" s="18"/>
      <c r="M229" s="18"/>
      <c r="N229" s="18"/>
    </row>
    <row r="230" spans="2:14" s="46" customFormat="1">
      <c r="B230" s="47"/>
      <c r="G230" s="18"/>
      <c r="H230" s="18"/>
      <c r="I230" s="18"/>
      <c r="J230" s="18"/>
      <c r="K230" s="18"/>
      <c r="L230" s="18"/>
      <c r="M230" s="18"/>
      <c r="N230" s="18"/>
    </row>
    <row r="231" spans="2:14" s="46" customFormat="1">
      <c r="B231" s="47"/>
      <c r="G231" s="18"/>
      <c r="H231" s="18"/>
      <c r="I231" s="18"/>
      <c r="J231" s="18"/>
      <c r="K231" s="18"/>
      <c r="L231" s="18"/>
      <c r="M231" s="18"/>
      <c r="N231" s="18"/>
    </row>
    <row r="232" spans="2:14" s="46" customFormat="1">
      <c r="B232" s="47"/>
      <c r="G232" s="18"/>
      <c r="H232" s="18"/>
      <c r="I232" s="18"/>
      <c r="J232" s="18"/>
      <c r="K232" s="18"/>
      <c r="L232" s="18"/>
      <c r="M232" s="18"/>
      <c r="N232" s="18"/>
    </row>
    <row r="233" spans="2:14" s="46" customFormat="1">
      <c r="B233" s="47"/>
      <c r="G233" s="18"/>
      <c r="H233" s="18"/>
      <c r="I233" s="18"/>
      <c r="J233" s="18"/>
      <c r="K233" s="18"/>
      <c r="L233" s="18"/>
      <c r="M233" s="18"/>
      <c r="N233" s="18"/>
    </row>
    <row r="234" spans="2:14" s="46" customFormat="1">
      <c r="B234" s="47"/>
      <c r="G234" s="18"/>
      <c r="H234" s="18"/>
      <c r="I234" s="18"/>
      <c r="J234" s="18"/>
      <c r="K234" s="18"/>
      <c r="L234" s="18"/>
      <c r="M234" s="18"/>
      <c r="N234" s="18"/>
    </row>
    <row r="235" spans="2:14" s="46" customFormat="1">
      <c r="B235" s="47"/>
      <c r="G235" s="18"/>
      <c r="H235" s="18"/>
      <c r="I235" s="18"/>
      <c r="J235" s="18"/>
      <c r="K235" s="18"/>
      <c r="L235" s="18"/>
      <c r="M235" s="18"/>
      <c r="N235" s="18"/>
    </row>
    <row r="236" spans="2:14" s="46" customFormat="1">
      <c r="B236" s="47"/>
      <c r="G236" s="18"/>
      <c r="H236" s="18"/>
      <c r="I236" s="18"/>
      <c r="J236" s="18"/>
      <c r="K236" s="18"/>
      <c r="L236" s="18"/>
      <c r="M236" s="18"/>
      <c r="N236" s="18"/>
    </row>
    <row r="237" spans="2:14" s="46" customFormat="1">
      <c r="B237" s="47"/>
      <c r="G237" s="18"/>
      <c r="H237" s="18"/>
      <c r="I237" s="18"/>
      <c r="J237" s="18"/>
      <c r="K237" s="18"/>
      <c r="L237" s="18"/>
      <c r="M237" s="18"/>
      <c r="N237" s="18"/>
    </row>
    <row r="238" spans="2:14" s="46" customFormat="1">
      <c r="B238" s="47"/>
      <c r="G238" s="18"/>
      <c r="H238" s="18"/>
      <c r="I238" s="18"/>
      <c r="J238" s="18"/>
      <c r="K238" s="18"/>
      <c r="L238" s="18"/>
      <c r="M238" s="18"/>
      <c r="N238" s="18"/>
    </row>
    <row r="239" spans="2:14" s="46" customFormat="1">
      <c r="B239" s="47"/>
      <c r="G239" s="18"/>
      <c r="H239" s="18"/>
      <c r="I239" s="18"/>
      <c r="J239" s="18"/>
      <c r="K239" s="18"/>
      <c r="L239" s="18"/>
      <c r="M239" s="18"/>
      <c r="N239" s="18"/>
    </row>
    <row r="240" spans="2:14" s="46" customFormat="1">
      <c r="B240" s="47"/>
      <c r="G240" s="18"/>
      <c r="H240" s="18"/>
      <c r="I240" s="18"/>
      <c r="J240" s="18"/>
      <c r="K240" s="18"/>
      <c r="L240" s="18"/>
      <c r="M240" s="18"/>
      <c r="N240" s="18"/>
    </row>
    <row r="241" spans="2:14" s="46" customFormat="1">
      <c r="B241" s="47"/>
      <c r="G241" s="18"/>
      <c r="H241" s="18"/>
      <c r="I241" s="18"/>
      <c r="J241" s="18"/>
      <c r="K241" s="18"/>
      <c r="L241" s="18"/>
      <c r="M241" s="18"/>
      <c r="N241" s="18"/>
    </row>
    <row r="242" spans="2:14" s="46" customFormat="1">
      <c r="B242" s="47"/>
      <c r="G242" s="18"/>
      <c r="H242" s="18"/>
      <c r="I242" s="18"/>
      <c r="J242" s="18"/>
      <c r="K242" s="18"/>
      <c r="L242" s="18"/>
      <c r="M242" s="18"/>
      <c r="N242" s="18"/>
    </row>
    <row r="243" spans="2:14" s="46" customFormat="1">
      <c r="B243" s="47"/>
      <c r="G243" s="18"/>
      <c r="H243" s="18"/>
      <c r="I243" s="18"/>
      <c r="J243" s="18"/>
      <c r="K243" s="18"/>
      <c r="L243" s="18"/>
      <c r="M243" s="18"/>
      <c r="N243" s="18"/>
    </row>
    <row r="244" spans="2:14" s="46" customFormat="1">
      <c r="B244" s="47"/>
      <c r="G244" s="18"/>
      <c r="H244" s="18"/>
      <c r="I244" s="18"/>
      <c r="J244" s="18"/>
      <c r="K244" s="18"/>
      <c r="L244" s="18"/>
      <c r="M244" s="18"/>
      <c r="N244" s="18"/>
    </row>
    <row r="245" spans="2:14" s="46" customFormat="1">
      <c r="B245" s="47"/>
      <c r="G245" s="18"/>
      <c r="H245" s="18"/>
      <c r="I245" s="18"/>
      <c r="J245" s="18"/>
      <c r="K245" s="18"/>
      <c r="L245" s="18"/>
      <c r="M245" s="18"/>
      <c r="N245" s="18"/>
    </row>
    <row r="246" spans="2:14" s="46" customFormat="1">
      <c r="B246" s="47"/>
      <c r="G246" s="18"/>
      <c r="H246" s="18"/>
      <c r="I246" s="18"/>
      <c r="J246" s="18"/>
      <c r="K246" s="18"/>
      <c r="L246" s="18"/>
      <c r="M246" s="18"/>
      <c r="N246" s="18"/>
    </row>
    <row r="247" spans="2:14" s="46" customFormat="1">
      <c r="B247" s="47"/>
      <c r="G247" s="18"/>
      <c r="H247" s="18"/>
      <c r="I247" s="18"/>
      <c r="J247" s="18"/>
      <c r="K247" s="18"/>
      <c r="L247" s="18"/>
      <c r="M247" s="18"/>
      <c r="N247" s="18"/>
    </row>
    <row r="248" spans="2:14" s="46" customFormat="1">
      <c r="B248" s="47"/>
      <c r="G248" s="18"/>
      <c r="H248" s="18"/>
      <c r="I248" s="18"/>
      <c r="J248" s="18"/>
      <c r="K248" s="18"/>
      <c r="L248" s="18"/>
      <c r="M248" s="18"/>
      <c r="N248" s="18"/>
    </row>
    <row r="249" spans="2:14" s="46" customFormat="1">
      <c r="B249" s="47"/>
      <c r="G249" s="18"/>
      <c r="H249" s="18"/>
      <c r="I249" s="18"/>
      <c r="J249" s="18"/>
      <c r="K249" s="18"/>
      <c r="L249" s="18"/>
      <c r="M249" s="18"/>
      <c r="N249" s="18"/>
    </row>
    <row r="250" spans="2:14" s="46" customFormat="1">
      <c r="B250" s="47"/>
      <c r="G250" s="18"/>
      <c r="H250" s="18"/>
      <c r="I250" s="18"/>
      <c r="J250" s="18"/>
      <c r="K250" s="18"/>
      <c r="L250" s="18"/>
      <c r="M250" s="18"/>
      <c r="N250" s="18"/>
    </row>
    <row r="251" spans="2:14" s="46" customFormat="1">
      <c r="B251" s="47"/>
      <c r="G251" s="18"/>
      <c r="H251" s="18"/>
      <c r="I251" s="18"/>
      <c r="J251" s="18"/>
      <c r="K251" s="18"/>
      <c r="L251" s="18"/>
      <c r="M251" s="18"/>
      <c r="N251" s="18"/>
    </row>
    <row r="252" spans="2:14" s="46" customFormat="1">
      <c r="B252" s="47"/>
      <c r="G252" s="18"/>
      <c r="H252" s="18"/>
      <c r="I252" s="18"/>
      <c r="J252" s="18"/>
      <c r="K252" s="18"/>
      <c r="L252" s="18"/>
      <c r="M252" s="18"/>
      <c r="N252" s="18"/>
    </row>
    <row r="253" spans="2:14" s="46" customFormat="1">
      <c r="B253" s="47"/>
      <c r="G253" s="18"/>
      <c r="H253" s="18"/>
      <c r="I253" s="18"/>
      <c r="J253" s="18"/>
      <c r="K253" s="18"/>
      <c r="L253" s="18"/>
      <c r="M253" s="18"/>
      <c r="N253" s="18"/>
    </row>
    <row r="254" spans="2:14" s="46" customFormat="1">
      <c r="B254" s="47"/>
      <c r="G254" s="18"/>
      <c r="H254" s="18"/>
      <c r="I254" s="18"/>
      <c r="J254" s="18"/>
      <c r="K254" s="18"/>
      <c r="L254" s="18"/>
      <c r="M254" s="18"/>
      <c r="N254" s="18"/>
    </row>
    <row r="255" spans="2:14" s="46" customFormat="1">
      <c r="B255" s="47"/>
      <c r="G255" s="18"/>
      <c r="H255" s="18"/>
      <c r="I255" s="18"/>
      <c r="J255" s="18"/>
      <c r="K255" s="18"/>
      <c r="L255" s="18"/>
      <c r="M255" s="18"/>
      <c r="N255" s="18"/>
    </row>
    <row r="256" spans="2:14" s="46" customFormat="1">
      <c r="B256" s="47"/>
      <c r="G256" s="18"/>
      <c r="H256" s="18"/>
      <c r="I256" s="18"/>
      <c r="J256" s="18"/>
      <c r="K256" s="18"/>
      <c r="L256" s="18"/>
      <c r="M256" s="18"/>
      <c r="N256" s="18"/>
    </row>
    <row r="257" spans="2:14" s="46" customFormat="1">
      <c r="B257" s="47"/>
      <c r="G257" s="18"/>
      <c r="H257" s="18"/>
      <c r="I257" s="18"/>
      <c r="J257" s="18"/>
      <c r="K257" s="18"/>
      <c r="L257" s="18"/>
      <c r="M257" s="18"/>
      <c r="N257" s="18"/>
    </row>
    <row r="258" spans="2:14" s="46" customFormat="1">
      <c r="B258" s="47"/>
      <c r="G258" s="18"/>
      <c r="H258" s="18"/>
      <c r="I258" s="18"/>
      <c r="J258" s="18"/>
      <c r="K258" s="18"/>
      <c r="L258" s="18"/>
      <c r="M258" s="18"/>
      <c r="N258" s="18"/>
    </row>
    <row r="259" spans="2:14" s="46" customFormat="1">
      <c r="B259" s="47"/>
      <c r="G259" s="18"/>
      <c r="H259" s="18"/>
      <c r="I259" s="18"/>
      <c r="J259" s="18"/>
      <c r="K259" s="18"/>
      <c r="L259" s="18"/>
      <c r="M259" s="18"/>
      <c r="N259" s="18"/>
    </row>
    <row r="260" spans="2:14" s="46" customFormat="1">
      <c r="B260" s="47"/>
      <c r="G260" s="18"/>
      <c r="H260" s="18"/>
      <c r="I260" s="18"/>
      <c r="J260" s="18"/>
      <c r="K260" s="18"/>
      <c r="L260" s="18"/>
      <c r="M260" s="18"/>
      <c r="N260" s="18"/>
    </row>
    <row r="261" spans="2:14" s="46" customFormat="1">
      <c r="B261" s="47"/>
      <c r="G261" s="18"/>
      <c r="H261" s="18"/>
      <c r="I261" s="18"/>
      <c r="J261" s="18"/>
      <c r="K261" s="18"/>
      <c r="L261" s="18"/>
      <c r="M261" s="18"/>
      <c r="N261" s="18"/>
    </row>
    <row r="262" spans="2:14" s="46" customFormat="1">
      <c r="B262" s="47"/>
      <c r="G262" s="18"/>
      <c r="H262" s="18"/>
      <c r="I262" s="18"/>
      <c r="J262" s="18"/>
      <c r="K262" s="18"/>
      <c r="L262" s="18"/>
      <c r="M262" s="18"/>
      <c r="N262" s="18"/>
    </row>
    <row r="263" spans="2:14" s="46" customFormat="1">
      <c r="B263" s="47"/>
      <c r="G263" s="18"/>
      <c r="H263" s="18"/>
      <c r="I263" s="18"/>
      <c r="J263" s="18"/>
      <c r="K263" s="18"/>
      <c r="L263" s="18"/>
      <c r="M263" s="18"/>
      <c r="N263" s="18"/>
    </row>
    <row r="264" spans="2:14" s="46" customFormat="1">
      <c r="B264" s="47"/>
      <c r="G264" s="18"/>
      <c r="H264" s="18"/>
      <c r="I264" s="18"/>
      <c r="J264" s="18"/>
      <c r="K264" s="18"/>
      <c r="L264" s="18"/>
      <c r="M264" s="18"/>
      <c r="N264" s="18"/>
    </row>
    <row r="265" spans="2:14" s="46" customFormat="1">
      <c r="B265" s="47"/>
      <c r="G265" s="18"/>
      <c r="H265" s="18"/>
      <c r="I265" s="18"/>
      <c r="J265" s="18"/>
      <c r="K265" s="18"/>
      <c r="L265" s="18"/>
      <c r="M265" s="18"/>
      <c r="N265" s="18"/>
    </row>
    <row r="266" spans="2:14" s="46" customFormat="1">
      <c r="B266" s="47"/>
      <c r="G266" s="18"/>
      <c r="H266" s="18"/>
      <c r="I266" s="18"/>
      <c r="J266" s="18"/>
      <c r="K266" s="18"/>
      <c r="L266" s="18"/>
      <c r="M266" s="18"/>
      <c r="N266" s="18"/>
    </row>
    <row r="267" spans="2:14" s="46" customFormat="1">
      <c r="B267" s="47"/>
      <c r="G267" s="18"/>
      <c r="H267" s="18"/>
      <c r="I267" s="18"/>
      <c r="J267" s="18"/>
      <c r="K267" s="18"/>
      <c r="L267" s="18"/>
      <c r="M267" s="18"/>
      <c r="N267" s="18"/>
    </row>
    <row r="268" spans="2:14" s="46" customFormat="1">
      <c r="B268" s="47"/>
      <c r="G268" s="18"/>
      <c r="H268" s="18"/>
      <c r="I268" s="18"/>
      <c r="J268" s="18"/>
      <c r="K268" s="18"/>
      <c r="L268" s="18"/>
      <c r="M268" s="18"/>
      <c r="N268" s="18"/>
    </row>
    <row r="269" spans="2:14" s="46" customFormat="1">
      <c r="B269" s="47"/>
      <c r="G269" s="18"/>
      <c r="H269" s="18"/>
      <c r="I269" s="18"/>
      <c r="J269" s="18"/>
      <c r="K269" s="18"/>
      <c r="L269" s="18"/>
      <c r="M269" s="18"/>
      <c r="N269" s="18"/>
    </row>
    <row r="270" spans="2:14" s="46" customFormat="1">
      <c r="B270" s="47"/>
      <c r="G270" s="18"/>
      <c r="H270" s="18"/>
      <c r="I270" s="18"/>
      <c r="J270" s="18"/>
      <c r="K270" s="18"/>
      <c r="L270" s="18"/>
      <c r="M270" s="18"/>
      <c r="N270" s="18"/>
    </row>
    <row r="271" spans="2:14" s="46" customFormat="1">
      <c r="B271" s="47"/>
      <c r="G271" s="18"/>
      <c r="H271" s="18"/>
      <c r="I271" s="18"/>
      <c r="J271" s="18"/>
      <c r="K271" s="18"/>
      <c r="L271" s="18"/>
      <c r="M271" s="18"/>
      <c r="N271" s="18"/>
    </row>
    <row r="272" spans="2:14" s="46" customFormat="1">
      <c r="B272" s="47"/>
      <c r="G272" s="18"/>
      <c r="H272" s="18"/>
      <c r="I272" s="18"/>
      <c r="J272" s="18"/>
      <c r="K272" s="18"/>
      <c r="L272" s="18"/>
      <c r="M272" s="18"/>
      <c r="N272" s="18"/>
    </row>
    <row r="273" spans="2:14" s="46" customFormat="1">
      <c r="B273" s="47"/>
      <c r="G273" s="18"/>
      <c r="H273" s="18"/>
      <c r="I273" s="18"/>
      <c r="J273" s="18"/>
      <c r="K273" s="18"/>
      <c r="L273" s="18"/>
      <c r="M273" s="18"/>
      <c r="N273" s="18"/>
    </row>
    <row r="274" spans="2:14" s="46" customFormat="1">
      <c r="B274" s="47"/>
      <c r="G274" s="18"/>
      <c r="H274" s="18"/>
      <c r="I274" s="18"/>
      <c r="J274" s="18"/>
      <c r="K274" s="18"/>
      <c r="L274" s="18"/>
      <c r="M274" s="18"/>
      <c r="N274" s="18"/>
    </row>
    <row r="275" spans="2:14" s="46" customFormat="1">
      <c r="B275" s="47"/>
      <c r="G275" s="18"/>
      <c r="H275" s="18"/>
      <c r="I275" s="18"/>
      <c r="J275" s="18"/>
      <c r="K275" s="18"/>
      <c r="L275" s="18"/>
      <c r="M275" s="18"/>
      <c r="N275" s="18"/>
    </row>
    <row r="276" spans="2:14" s="46" customFormat="1">
      <c r="B276" s="47"/>
      <c r="G276" s="18"/>
      <c r="H276" s="18"/>
      <c r="I276" s="18"/>
      <c r="J276" s="18"/>
      <c r="K276" s="18"/>
      <c r="L276" s="18"/>
      <c r="M276" s="18"/>
      <c r="N276" s="18"/>
    </row>
    <row r="277" spans="2:14" s="46" customFormat="1">
      <c r="B277" s="47"/>
      <c r="G277" s="18"/>
      <c r="H277" s="18"/>
      <c r="I277" s="18"/>
      <c r="J277" s="18"/>
      <c r="K277" s="18"/>
      <c r="L277" s="18"/>
      <c r="M277" s="18"/>
      <c r="N277" s="18"/>
    </row>
    <row r="278" spans="2:14" s="46" customFormat="1">
      <c r="B278" s="47"/>
      <c r="G278" s="18"/>
      <c r="H278" s="18"/>
      <c r="I278" s="18"/>
      <c r="J278" s="18"/>
      <c r="K278" s="18"/>
      <c r="L278" s="18"/>
      <c r="M278" s="18"/>
      <c r="N278" s="18"/>
    </row>
    <row r="279" spans="2:14" s="46" customFormat="1">
      <c r="B279" s="47"/>
      <c r="G279" s="18"/>
      <c r="H279" s="18"/>
      <c r="I279" s="18"/>
      <c r="J279" s="18"/>
      <c r="K279" s="18"/>
      <c r="L279" s="18"/>
      <c r="M279" s="18"/>
      <c r="N279" s="18"/>
    </row>
    <row r="280" spans="2:14" s="46" customFormat="1">
      <c r="B280" s="47"/>
      <c r="G280" s="18"/>
      <c r="H280" s="18"/>
      <c r="I280" s="18"/>
      <c r="J280" s="18"/>
      <c r="K280" s="18"/>
      <c r="L280" s="18"/>
      <c r="M280" s="18"/>
      <c r="N280" s="18"/>
    </row>
    <row r="281" spans="2:14" s="46" customFormat="1">
      <c r="B281" s="47"/>
      <c r="G281" s="18"/>
      <c r="H281" s="18"/>
      <c r="I281" s="18"/>
      <c r="J281" s="18"/>
      <c r="K281" s="18"/>
      <c r="L281" s="18"/>
      <c r="M281" s="18"/>
      <c r="N281" s="18"/>
    </row>
    <row r="282" spans="2:14" s="46" customFormat="1">
      <c r="B282" s="47"/>
      <c r="G282" s="18"/>
      <c r="H282" s="18"/>
      <c r="I282" s="18"/>
      <c r="J282" s="18"/>
      <c r="K282" s="18"/>
      <c r="L282" s="18"/>
      <c r="M282" s="18"/>
      <c r="N282" s="18"/>
    </row>
    <row r="283" spans="2:14" s="46" customFormat="1">
      <c r="B283" s="47"/>
      <c r="G283" s="18"/>
      <c r="H283" s="18"/>
      <c r="I283" s="18"/>
      <c r="J283" s="18"/>
      <c r="K283" s="18"/>
      <c r="L283" s="18"/>
      <c r="M283" s="18"/>
      <c r="N283" s="18"/>
    </row>
    <row r="284" spans="2:14" s="46" customFormat="1">
      <c r="B284" s="47"/>
      <c r="G284" s="18"/>
      <c r="H284" s="18"/>
      <c r="I284" s="18"/>
      <c r="J284" s="18"/>
      <c r="K284" s="18"/>
      <c r="L284" s="18"/>
      <c r="M284" s="18"/>
      <c r="N284" s="18"/>
    </row>
    <row r="285" spans="2:14" s="46" customFormat="1">
      <c r="B285" s="47"/>
      <c r="G285" s="18"/>
      <c r="H285" s="18"/>
      <c r="I285" s="18"/>
      <c r="J285" s="18"/>
      <c r="K285" s="18"/>
      <c r="L285" s="18"/>
      <c r="M285" s="18"/>
      <c r="N285" s="18"/>
    </row>
    <row r="286" spans="2:14" s="46" customFormat="1">
      <c r="B286" s="47"/>
      <c r="G286" s="18"/>
      <c r="H286" s="18"/>
      <c r="I286" s="18"/>
      <c r="J286" s="18"/>
      <c r="K286" s="18"/>
      <c r="L286" s="18"/>
      <c r="M286" s="18"/>
      <c r="N286" s="18"/>
    </row>
    <row r="287" spans="2:14" s="46" customFormat="1">
      <c r="B287" s="47"/>
      <c r="G287" s="18"/>
      <c r="H287" s="18"/>
      <c r="I287" s="18"/>
      <c r="J287" s="18"/>
      <c r="K287" s="18"/>
      <c r="L287" s="18"/>
      <c r="M287" s="18"/>
      <c r="N287" s="18"/>
    </row>
    <row r="288" spans="2:14" s="46" customFormat="1">
      <c r="B288" s="47"/>
      <c r="G288" s="18"/>
      <c r="H288" s="18"/>
      <c r="I288" s="18"/>
      <c r="J288" s="18"/>
      <c r="K288" s="18"/>
      <c r="L288" s="18"/>
      <c r="M288" s="18"/>
      <c r="N288" s="18"/>
    </row>
    <row r="289" spans="2:14" s="46" customFormat="1">
      <c r="B289" s="47"/>
      <c r="G289" s="18"/>
      <c r="H289" s="18"/>
      <c r="I289" s="18"/>
      <c r="J289" s="18"/>
      <c r="K289" s="18"/>
      <c r="L289" s="18"/>
      <c r="M289" s="18"/>
      <c r="N289" s="18"/>
    </row>
  </sheetData>
  <mergeCells count="89">
    <mergeCell ref="C111:G111"/>
    <mergeCell ref="C100:G100"/>
    <mergeCell ref="C95:G95"/>
    <mergeCell ref="C90:G90"/>
    <mergeCell ref="F102:G102"/>
    <mergeCell ref="F106:G106"/>
    <mergeCell ref="D97:G97"/>
    <mergeCell ref="D101:G101"/>
    <mergeCell ref="D104:G104"/>
    <mergeCell ref="D91:G91"/>
    <mergeCell ref="F103:G103"/>
    <mergeCell ref="F105:G105"/>
    <mergeCell ref="C38:G38"/>
    <mergeCell ref="C9:G9"/>
    <mergeCell ref="B88:G88"/>
    <mergeCell ref="F84:G84"/>
    <mergeCell ref="F85:G85"/>
    <mergeCell ref="F69:G69"/>
    <mergeCell ref="F70:G70"/>
    <mergeCell ref="F71:G71"/>
    <mergeCell ref="F74:G74"/>
    <mergeCell ref="F75:G75"/>
    <mergeCell ref="F57:G57"/>
    <mergeCell ref="F58:G58"/>
    <mergeCell ref="D66:G66"/>
    <mergeCell ref="F59:G59"/>
    <mergeCell ref="F61:G61"/>
    <mergeCell ref="F62:G62"/>
    <mergeCell ref="D65:G65"/>
    <mergeCell ref="F56:G56"/>
    <mergeCell ref="F47:G47"/>
    <mergeCell ref="F48:G48"/>
    <mergeCell ref="F49:G49"/>
    <mergeCell ref="F50:G50"/>
    <mergeCell ref="F51:G51"/>
    <mergeCell ref="F52:G52"/>
    <mergeCell ref="D118:G118"/>
    <mergeCell ref="F12:G12"/>
    <mergeCell ref="F19:G19"/>
    <mergeCell ref="F24:G24"/>
    <mergeCell ref="F28:G28"/>
    <mergeCell ref="F29:G29"/>
    <mergeCell ref="F30:G30"/>
    <mergeCell ref="F40:G40"/>
    <mergeCell ref="F41:G41"/>
    <mergeCell ref="D96:G96"/>
    <mergeCell ref="D112:G112"/>
    <mergeCell ref="D117:G117"/>
    <mergeCell ref="F113:G113"/>
    <mergeCell ref="F114:G114"/>
    <mergeCell ref="F115:G115"/>
    <mergeCell ref="F116:G116"/>
    <mergeCell ref="D81:G81"/>
    <mergeCell ref="F79:G79"/>
    <mergeCell ref="F80:G80"/>
    <mergeCell ref="F76:G76"/>
    <mergeCell ref="D92:G92"/>
    <mergeCell ref="F82:G82"/>
    <mergeCell ref="F83:G83"/>
    <mergeCell ref="D73:G73"/>
    <mergeCell ref="D77:G77"/>
    <mergeCell ref="D78:G78"/>
    <mergeCell ref="F67:G67"/>
    <mergeCell ref="F68:G68"/>
    <mergeCell ref="D33:G33"/>
    <mergeCell ref="D34:G34"/>
    <mergeCell ref="D72:G72"/>
    <mergeCell ref="F43:G43"/>
    <mergeCell ref="F44:G44"/>
    <mergeCell ref="F45:G45"/>
    <mergeCell ref="F46:G46"/>
    <mergeCell ref="D42:G42"/>
    <mergeCell ref="D60:G60"/>
    <mergeCell ref="D64:G64"/>
    <mergeCell ref="D35:G35"/>
    <mergeCell ref="D39:G39"/>
    <mergeCell ref="F53:G53"/>
    <mergeCell ref="F54:G54"/>
    <mergeCell ref="F55:G55"/>
    <mergeCell ref="F63:G63"/>
    <mergeCell ref="D31:G31"/>
    <mergeCell ref="D32:G32"/>
    <mergeCell ref="B1:K1"/>
    <mergeCell ref="F11:G11"/>
    <mergeCell ref="D26:G26"/>
    <mergeCell ref="D10:G10"/>
    <mergeCell ref="D25:G25"/>
    <mergeCell ref="D27:G27"/>
    <mergeCell ref="J4:M4"/>
  </mergeCells>
  <phoneticPr fontId="36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49" fitToHeight="0" orientation="portrait" r:id="rId1"/>
  <headerFooter alignWithMargins="0">
    <oddFooter>&amp;C&amp;"Garamond,Corsivo"&amp;P / &amp;N</oddFooter>
  </headerFooter>
  <rowBreaks count="1" manualBreakCount="1">
    <brk id="72" min="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867F0-9618-4DB0-9D1C-000A43CB335E}">
  <dimension ref="A1:AD656"/>
  <sheetViews>
    <sheetView showGridLines="0" view="pageBreakPreview" zoomScale="85" zoomScaleNormal="100" zoomScaleSheetLayoutView="85" workbookViewId="0"/>
  </sheetViews>
  <sheetFormatPr defaultColWidth="10.28515625" defaultRowHeight="18"/>
  <cols>
    <col min="1" max="1" width="9.5703125" style="215" customWidth="1"/>
    <col min="2" max="2" width="10.5703125" style="213" customWidth="1"/>
    <col min="3" max="3" width="53" style="213" customWidth="1"/>
    <col min="4" max="4" width="23.7109375" style="231" customWidth="1"/>
    <col min="5" max="5" width="3.42578125" style="324" customWidth="1"/>
    <col min="6" max="6" width="3.28515625" style="324" customWidth="1"/>
    <col min="7" max="8" width="3.28515625" style="324" bestFit="1" customWidth="1"/>
    <col min="9" max="9" width="3.28515625" style="324" customWidth="1"/>
    <col min="10" max="10" width="12.42578125" style="324" customWidth="1"/>
    <col min="11" max="11" width="1.7109375" style="324" customWidth="1"/>
    <col min="12" max="12" width="3.140625" style="324" customWidth="1"/>
    <col min="13" max="21" width="3.28515625" style="324" customWidth="1"/>
    <col min="22" max="22" width="1.7109375" style="324" customWidth="1"/>
    <col min="23" max="23" width="3.42578125" style="215" customWidth="1"/>
    <col min="24" max="24" width="3.28515625" style="215" customWidth="1"/>
    <col min="25" max="25" width="5.28515625" style="215" customWidth="1"/>
    <col min="26" max="28" width="3.28515625" style="215" customWidth="1"/>
    <col min="29" max="29" width="12.5703125" style="219" customWidth="1"/>
    <col min="30" max="30" width="24" style="338" bestFit="1" customWidth="1"/>
    <col min="31" max="230" width="10.28515625" style="215"/>
    <col min="231" max="239" width="9.140625" style="215" customWidth="1"/>
    <col min="240" max="240" width="1" style="215" customWidth="1"/>
    <col min="241" max="244" width="3.28515625" style="215" customWidth="1"/>
    <col min="245" max="245" width="1.85546875" style="215" customWidth="1"/>
    <col min="246" max="246" width="17.85546875" style="215" customWidth="1"/>
    <col min="247" max="247" width="1.85546875" style="215" customWidth="1"/>
    <col min="248" max="251" width="3.28515625" style="215" customWidth="1"/>
    <col min="252" max="252" width="1.85546875" style="215" customWidth="1"/>
    <col min="253" max="253" width="12.42578125" style="215" customWidth="1"/>
    <col min="254" max="254" width="1.85546875" style="215" customWidth="1"/>
    <col min="255" max="257" width="3" style="215" customWidth="1"/>
    <col min="258" max="258" width="4.42578125" style="215" customWidth="1"/>
    <col min="259" max="260" width="3" style="215" customWidth="1"/>
    <col min="261" max="266" width="3.28515625" style="215" customWidth="1"/>
    <col min="267" max="268" width="9.140625" style="215" customWidth="1"/>
    <col min="269" max="272" width="3.28515625" style="215" customWidth="1"/>
    <col min="273" max="273" width="4.140625" style="215" customWidth="1"/>
    <col min="274" max="486" width="10.28515625" style="215"/>
    <col min="487" max="495" width="9.140625" style="215" customWidth="1"/>
    <col min="496" max="496" width="1" style="215" customWidth="1"/>
    <col min="497" max="500" width="3.28515625" style="215" customWidth="1"/>
    <col min="501" max="501" width="1.85546875" style="215" customWidth="1"/>
    <col min="502" max="502" width="17.85546875" style="215" customWidth="1"/>
    <col min="503" max="503" width="1.85546875" style="215" customWidth="1"/>
    <col min="504" max="507" width="3.28515625" style="215" customWidth="1"/>
    <col min="508" max="508" width="1.85546875" style="215" customWidth="1"/>
    <col min="509" max="509" width="12.42578125" style="215" customWidth="1"/>
    <col min="510" max="510" width="1.85546875" style="215" customWidth="1"/>
    <col min="511" max="513" width="3" style="215" customWidth="1"/>
    <col min="514" max="514" width="4.42578125" style="215" customWidth="1"/>
    <col min="515" max="516" width="3" style="215" customWidth="1"/>
    <col min="517" max="522" width="3.28515625" style="215" customWidth="1"/>
    <col min="523" max="524" width="9.140625" style="215" customWidth="1"/>
    <col min="525" max="528" width="3.28515625" style="215" customWidth="1"/>
    <col min="529" max="529" width="4.140625" style="215" customWidth="1"/>
    <col min="530" max="742" width="10.28515625" style="215"/>
    <col min="743" max="751" width="9.140625" style="215" customWidth="1"/>
    <col min="752" max="752" width="1" style="215" customWidth="1"/>
    <col min="753" max="756" width="3.28515625" style="215" customWidth="1"/>
    <col min="757" max="757" width="1.85546875" style="215" customWidth="1"/>
    <col min="758" max="758" width="17.85546875" style="215" customWidth="1"/>
    <col min="759" max="759" width="1.85546875" style="215" customWidth="1"/>
    <col min="760" max="763" width="3.28515625" style="215" customWidth="1"/>
    <col min="764" max="764" width="1.85546875" style="215" customWidth="1"/>
    <col min="765" max="765" width="12.42578125" style="215" customWidth="1"/>
    <col min="766" max="766" width="1.85546875" style="215" customWidth="1"/>
    <col min="767" max="769" width="3" style="215" customWidth="1"/>
    <col min="770" max="770" width="4.42578125" style="215" customWidth="1"/>
    <col min="771" max="772" width="3" style="215" customWidth="1"/>
    <col min="773" max="778" width="3.28515625" style="215" customWidth="1"/>
    <col min="779" max="780" width="9.140625" style="215" customWidth="1"/>
    <col min="781" max="784" width="3.28515625" style="215" customWidth="1"/>
    <col min="785" max="785" width="4.140625" style="215" customWidth="1"/>
    <col min="786" max="998" width="10.28515625" style="215"/>
    <col min="999" max="1007" width="9.140625" style="215" customWidth="1"/>
    <col min="1008" max="1008" width="1" style="215" customWidth="1"/>
    <col min="1009" max="1012" width="3.28515625" style="215" customWidth="1"/>
    <col min="1013" max="1013" width="1.85546875" style="215" customWidth="1"/>
    <col min="1014" max="1014" width="17.85546875" style="215" customWidth="1"/>
    <col min="1015" max="1015" width="1.85546875" style="215" customWidth="1"/>
    <col min="1016" max="1019" width="3.28515625" style="215" customWidth="1"/>
    <col min="1020" max="1020" width="1.85546875" style="215" customWidth="1"/>
    <col min="1021" max="1021" width="12.42578125" style="215" customWidth="1"/>
    <col min="1022" max="1022" width="1.85546875" style="215" customWidth="1"/>
    <col min="1023" max="1025" width="3" style="215" customWidth="1"/>
    <col min="1026" max="1026" width="4.42578125" style="215" customWidth="1"/>
    <col min="1027" max="1028" width="3" style="215" customWidth="1"/>
    <col min="1029" max="1034" width="3.28515625" style="215" customWidth="1"/>
    <col min="1035" max="1036" width="9.140625" style="215" customWidth="1"/>
    <col min="1037" max="1040" width="3.28515625" style="215" customWidth="1"/>
    <col min="1041" max="1041" width="4.140625" style="215" customWidth="1"/>
    <col min="1042" max="1254" width="10.28515625" style="215"/>
    <col min="1255" max="1263" width="9.140625" style="215" customWidth="1"/>
    <col min="1264" max="1264" width="1" style="215" customWidth="1"/>
    <col min="1265" max="1268" width="3.28515625" style="215" customWidth="1"/>
    <col min="1269" max="1269" width="1.85546875" style="215" customWidth="1"/>
    <col min="1270" max="1270" width="17.85546875" style="215" customWidth="1"/>
    <col min="1271" max="1271" width="1.85546875" style="215" customWidth="1"/>
    <col min="1272" max="1275" width="3.28515625" style="215" customWidth="1"/>
    <col min="1276" max="1276" width="1.85546875" style="215" customWidth="1"/>
    <col min="1277" max="1277" width="12.42578125" style="215" customWidth="1"/>
    <col min="1278" max="1278" width="1.85546875" style="215" customWidth="1"/>
    <col min="1279" max="1281" width="3" style="215" customWidth="1"/>
    <col min="1282" max="1282" width="4.42578125" style="215" customWidth="1"/>
    <col min="1283" max="1284" width="3" style="215" customWidth="1"/>
    <col min="1285" max="1290" width="3.28515625" style="215" customWidth="1"/>
    <col min="1291" max="1292" width="9.140625" style="215" customWidth="1"/>
    <col min="1293" max="1296" width="3.28515625" style="215" customWidth="1"/>
    <col min="1297" max="1297" width="4.140625" style="215" customWidth="1"/>
    <col min="1298" max="1510" width="10.28515625" style="215"/>
    <col min="1511" max="1519" width="9.140625" style="215" customWidth="1"/>
    <col min="1520" max="1520" width="1" style="215" customWidth="1"/>
    <col min="1521" max="1524" width="3.28515625" style="215" customWidth="1"/>
    <col min="1525" max="1525" width="1.85546875" style="215" customWidth="1"/>
    <col min="1526" max="1526" width="17.85546875" style="215" customWidth="1"/>
    <col min="1527" max="1527" width="1.85546875" style="215" customWidth="1"/>
    <col min="1528" max="1531" width="3.28515625" style="215" customWidth="1"/>
    <col min="1532" max="1532" width="1.85546875" style="215" customWidth="1"/>
    <col min="1533" max="1533" width="12.42578125" style="215" customWidth="1"/>
    <col min="1534" max="1534" width="1.85546875" style="215" customWidth="1"/>
    <col min="1535" max="1537" width="3" style="215" customWidth="1"/>
    <col min="1538" max="1538" width="4.42578125" style="215" customWidth="1"/>
    <col min="1539" max="1540" width="3" style="215" customWidth="1"/>
    <col min="1541" max="1546" width="3.28515625" style="215" customWidth="1"/>
    <col min="1547" max="1548" width="9.140625" style="215" customWidth="1"/>
    <col min="1549" max="1552" width="3.28515625" style="215" customWidth="1"/>
    <col min="1553" max="1553" width="4.140625" style="215" customWidth="1"/>
    <col min="1554" max="1766" width="10.28515625" style="215"/>
    <col min="1767" max="1775" width="9.140625" style="215" customWidth="1"/>
    <col min="1776" max="1776" width="1" style="215" customWidth="1"/>
    <col min="1777" max="1780" width="3.28515625" style="215" customWidth="1"/>
    <col min="1781" max="1781" width="1.85546875" style="215" customWidth="1"/>
    <col min="1782" max="1782" width="17.85546875" style="215" customWidth="1"/>
    <col min="1783" max="1783" width="1.85546875" style="215" customWidth="1"/>
    <col min="1784" max="1787" width="3.28515625" style="215" customWidth="1"/>
    <col min="1788" max="1788" width="1.85546875" style="215" customWidth="1"/>
    <col min="1789" max="1789" width="12.42578125" style="215" customWidth="1"/>
    <col min="1790" max="1790" width="1.85546875" style="215" customWidth="1"/>
    <col min="1791" max="1793" width="3" style="215" customWidth="1"/>
    <col min="1794" max="1794" width="4.42578125" style="215" customWidth="1"/>
    <col min="1795" max="1796" width="3" style="215" customWidth="1"/>
    <col min="1797" max="1802" width="3.28515625" style="215" customWidth="1"/>
    <col min="1803" max="1804" width="9.140625" style="215" customWidth="1"/>
    <col min="1805" max="1808" width="3.28515625" style="215" customWidth="1"/>
    <col min="1809" max="1809" width="4.140625" style="215" customWidth="1"/>
    <col min="1810" max="2022" width="10.28515625" style="215"/>
    <col min="2023" max="2031" width="9.140625" style="215" customWidth="1"/>
    <col min="2032" max="2032" width="1" style="215" customWidth="1"/>
    <col min="2033" max="2036" width="3.28515625" style="215" customWidth="1"/>
    <col min="2037" max="2037" width="1.85546875" style="215" customWidth="1"/>
    <col min="2038" max="2038" width="17.85546875" style="215" customWidth="1"/>
    <col min="2039" max="2039" width="1.85546875" style="215" customWidth="1"/>
    <col min="2040" max="2043" width="3.28515625" style="215" customWidth="1"/>
    <col min="2044" max="2044" width="1.85546875" style="215" customWidth="1"/>
    <col min="2045" max="2045" width="12.42578125" style="215" customWidth="1"/>
    <col min="2046" max="2046" width="1.85546875" style="215" customWidth="1"/>
    <col min="2047" max="2049" width="3" style="215" customWidth="1"/>
    <col min="2050" max="2050" width="4.42578125" style="215" customWidth="1"/>
    <col min="2051" max="2052" width="3" style="215" customWidth="1"/>
    <col min="2053" max="2058" width="3.28515625" style="215" customWidth="1"/>
    <col min="2059" max="2060" width="9.140625" style="215" customWidth="1"/>
    <col min="2061" max="2064" width="3.28515625" style="215" customWidth="1"/>
    <col min="2065" max="2065" width="4.140625" style="215" customWidth="1"/>
    <col min="2066" max="2278" width="10.28515625" style="215"/>
    <col min="2279" max="2287" width="9.140625" style="215" customWidth="1"/>
    <col min="2288" max="2288" width="1" style="215" customWidth="1"/>
    <col min="2289" max="2292" width="3.28515625" style="215" customWidth="1"/>
    <col min="2293" max="2293" width="1.85546875" style="215" customWidth="1"/>
    <col min="2294" max="2294" width="17.85546875" style="215" customWidth="1"/>
    <col min="2295" max="2295" width="1.85546875" style="215" customWidth="1"/>
    <col min="2296" max="2299" width="3.28515625" style="215" customWidth="1"/>
    <col min="2300" max="2300" width="1.85546875" style="215" customWidth="1"/>
    <col min="2301" max="2301" width="12.42578125" style="215" customWidth="1"/>
    <col min="2302" max="2302" width="1.85546875" style="215" customWidth="1"/>
    <col min="2303" max="2305" width="3" style="215" customWidth="1"/>
    <col min="2306" max="2306" width="4.42578125" style="215" customWidth="1"/>
    <col min="2307" max="2308" width="3" style="215" customWidth="1"/>
    <col min="2309" max="2314" width="3.28515625" style="215" customWidth="1"/>
    <col min="2315" max="2316" width="9.140625" style="215" customWidth="1"/>
    <col min="2317" max="2320" width="3.28515625" style="215" customWidth="1"/>
    <col min="2321" max="2321" width="4.140625" style="215" customWidth="1"/>
    <col min="2322" max="2534" width="10.28515625" style="215"/>
    <col min="2535" max="2543" width="9.140625" style="215" customWidth="1"/>
    <col min="2544" max="2544" width="1" style="215" customWidth="1"/>
    <col min="2545" max="2548" width="3.28515625" style="215" customWidth="1"/>
    <col min="2549" max="2549" width="1.85546875" style="215" customWidth="1"/>
    <col min="2550" max="2550" width="17.85546875" style="215" customWidth="1"/>
    <col min="2551" max="2551" width="1.85546875" style="215" customWidth="1"/>
    <col min="2552" max="2555" width="3.28515625" style="215" customWidth="1"/>
    <col min="2556" max="2556" width="1.85546875" style="215" customWidth="1"/>
    <col min="2557" max="2557" width="12.42578125" style="215" customWidth="1"/>
    <col min="2558" max="2558" width="1.85546875" style="215" customWidth="1"/>
    <col min="2559" max="2561" width="3" style="215" customWidth="1"/>
    <col min="2562" max="2562" width="4.42578125" style="215" customWidth="1"/>
    <col min="2563" max="2564" width="3" style="215" customWidth="1"/>
    <col min="2565" max="2570" width="3.28515625" style="215" customWidth="1"/>
    <col min="2571" max="2572" width="9.140625" style="215" customWidth="1"/>
    <col min="2573" max="2576" width="3.28515625" style="215" customWidth="1"/>
    <col min="2577" max="2577" width="4.140625" style="215" customWidth="1"/>
    <col min="2578" max="2790" width="10.28515625" style="215"/>
    <col min="2791" max="2799" width="9.140625" style="215" customWidth="1"/>
    <col min="2800" max="2800" width="1" style="215" customWidth="1"/>
    <col min="2801" max="2804" width="3.28515625" style="215" customWidth="1"/>
    <col min="2805" max="2805" width="1.85546875" style="215" customWidth="1"/>
    <col min="2806" max="2806" width="17.85546875" style="215" customWidth="1"/>
    <col min="2807" max="2807" width="1.85546875" style="215" customWidth="1"/>
    <col min="2808" max="2811" width="3.28515625" style="215" customWidth="1"/>
    <col min="2812" max="2812" width="1.85546875" style="215" customWidth="1"/>
    <col min="2813" max="2813" width="12.42578125" style="215" customWidth="1"/>
    <col min="2814" max="2814" width="1.85546875" style="215" customWidth="1"/>
    <col min="2815" max="2817" width="3" style="215" customWidth="1"/>
    <col min="2818" max="2818" width="4.42578125" style="215" customWidth="1"/>
    <col min="2819" max="2820" width="3" style="215" customWidth="1"/>
    <col min="2821" max="2826" width="3.28515625" style="215" customWidth="1"/>
    <col min="2827" max="2828" width="9.140625" style="215" customWidth="1"/>
    <col min="2829" max="2832" width="3.28515625" style="215" customWidth="1"/>
    <col min="2833" max="2833" width="4.140625" style="215" customWidth="1"/>
    <col min="2834" max="3046" width="10.28515625" style="215"/>
    <col min="3047" max="3055" width="9.140625" style="215" customWidth="1"/>
    <col min="3056" max="3056" width="1" style="215" customWidth="1"/>
    <col min="3057" max="3060" width="3.28515625" style="215" customWidth="1"/>
    <col min="3061" max="3061" width="1.85546875" style="215" customWidth="1"/>
    <col min="3062" max="3062" width="17.85546875" style="215" customWidth="1"/>
    <col min="3063" max="3063" width="1.85546875" style="215" customWidth="1"/>
    <col min="3064" max="3067" width="3.28515625" style="215" customWidth="1"/>
    <col min="3068" max="3068" width="1.85546875" style="215" customWidth="1"/>
    <col min="3069" max="3069" width="12.42578125" style="215" customWidth="1"/>
    <col min="3070" max="3070" width="1.85546875" style="215" customWidth="1"/>
    <col min="3071" max="3073" width="3" style="215" customWidth="1"/>
    <col min="3074" max="3074" width="4.42578125" style="215" customWidth="1"/>
    <col min="3075" max="3076" width="3" style="215" customWidth="1"/>
    <col min="3077" max="3082" width="3.28515625" style="215" customWidth="1"/>
    <col min="3083" max="3084" width="9.140625" style="215" customWidth="1"/>
    <col min="3085" max="3088" width="3.28515625" style="215" customWidth="1"/>
    <col min="3089" max="3089" width="4.140625" style="215" customWidth="1"/>
    <col min="3090" max="3302" width="10.28515625" style="215"/>
    <col min="3303" max="3311" width="9.140625" style="215" customWidth="1"/>
    <col min="3312" max="3312" width="1" style="215" customWidth="1"/>
    <col min="3313" max="3316" width="3.28515625" style="215" customWidth="1"/>
    <col min="3317" max="3317" width="1.85546875" style="215" customWidth="1"/>
    <col min="3318" max="3318" width="17.85546875" style="215" customWidth="1"/>
    <col min="3319" max="3319" width="1.85546875" style="215" customWidth="1"/>
    <col min="3320" max="3323" width="3.28515625" style="215" customWidth="1"/>
    <col min="3324" max="3324" width="1.85546875" style="215" customWidth="1"/>
    <col min="3325" max="3325" width="12.42578125" style="215" customWidth="1"/>
    <col min="3326" max="3326" width="1.85546875" style="215" customWidth="1"/>
    <col min="3327" max="3329" width="3" style="215" customWidth="1"/>
    <col min="3330" max="3330" width="4.42578125" style="215" customWidth="1"/>
    <col min="3331" max="3332" width="3" style="215" customWidth="1"/>
    <col min="3333" max="3338" width="3.28515625" style="215" customWidth="1"/>
    <col min="3339" max="3340" width="9.140625" style="215" customWidth="1"/>
    <col min="3341" max="3344" width="3.28515625" style="215" customWidth="1"/>
    <col min="3345" max="3345" width="4.140625" style="215" customWidth="1"/>
    <col min="3346" max="3558" width="10.28515625" style="215"/>
    <col min="3559" max="3567" width="9.140625" style="215" customWidth="1"/>
    <col min="3568" max="3568" width="1" style="215" customWidth="1"/>
    <col min="3569" max="3572" width="3.28515625" style="215" customWidth="1"/>
    <col min="3573" max="3573" width="1.85546875" style="215" customWidth="1"/>
    <col min="3574" max="3574" width="17.85546875" style="215" customWidth="1"/>
    <col min="3575" max="3575" width="1.85546875" style="215" customWidth="1"/>
    <col min="3576" max="3579" width="3.28515625" style="215" customWidth="1"/>
    <col min="3580" max="3580" width="1.85546875" style="215" customWidth="1"/>
    <col min="3581" max="3581" width="12.42578125" style="215" customWidth="1"/>
    <col min="3582" max="3582" width="1.85546875" style="215" customWidth="1"/>
    <col min="3583" max="3585" width="3" style="215" customWidth="1"/>
    <col min="3586" max="3586" width="4.42578125" style="215" customWidth="1"/>
    <col min="3587" max="3588" width="3" style="215" customWidth="1"/>
    <col min="3589" max="3594" width="3.28515625" style="215" customWidth="1"/>
    <col min="3595" max="3596" width="9.140625" style="215" customWidth="1"/>
    <col min="3597" max="3600" width="3.28515625" style="215" customWidth="1"/>
    <col min="3601" max="3601" width="4.140625" style="215" customWidth="1"/>
    <col min="3602" max="3814" width="10.28515625" style="215"/>
    <col min="3815" max="3823" width="9.140625" style="215" customWidth="1"/>
    <col min="3824" max="3824" width="1" style="215" customWidth="1"/>
    <col min="3825" max="3828" width="3.28515625" style="215" customWidth="1"/>
    <col min="3829" max="3829" width="1.85546875" style="215" customWidth="1"/>
    <col min="3830" max="3830" width="17.85546875" style="215" customWidth="1"/>
    <col min="3831" max="3831" width="1.85546875" style="215" customWidth="1"/>
    <col min="3832" max="3835" width="3.28515625" style="215" customWidth="1"/>
    <col min="3836" max="3836" width="1.85546875" style="215" customWidth="1"/>
    <col min="3837" max="3837" width="12.42578125" style="215" customWidth="1"/>
    <col min="3838" max="3838" width="1.85546875" style="215" customWidth="1"/>
    <col min="3839" max="3841" width="3" style="215" customWidth="1"/>
    <col min="3842" max="3842" width="4.42578125" style="215" customWidth="1"/>
    <col min="3843" max="3844" width="3" style="215" customWidth="1"/>
    <col min="3845" max="3850" width="3.28515625" style="215" customWidth="1"/>
    <col min="3851" max="3852" width="9.140625" style="215" customWidth="1"/>
    <col min="3853" max="3856" width="3.28515625" style="215" customWidth="1"/>
    <col min="3857" max="3857" width="4.140625" style="215" customWidth="1"/>
    <col min="3858" max="4070" width="10.28515625" style="215"/>
    <col min="4071" max="4079" width="9.140625" style="215" customWidth="1"/>
    <col min="4080" max="4080" width="1" style="215" customWidth="1"/>
    <col min="4081" max="4084" width="3.28515625" style="215" customWidth="1"/>
    <col min="4085" max="4085" width="1.85546875" style="215" customWidth="1"/>
    <col min="4086" max="4086" width="17.85546875" style="215" customWidth="1"/>
    <col min="4087" max="4087" width="1.85546875" style="215" customWidth="1"/>
    <col min="4088" max="4091" width="3.28515625" style="215" customWidth="1"/>
    <col min="4092" max="4092" width="1.85546875" style="215" customWidth="1"/>
    <col min="4093" max="4093" width="12.42578125" style="215" customWidth="1"/>
    <col min="4094" max="4094" width="1.85546875" style="215" customWidth="1"/>
    <col min="4095" max="4097" width="3" style="215" customWidth="1"/>
    <col min="4098" max="4098" width="4.42578125" style="215" customWidth="1"/>
    <col min="4099" max="4100" width="3" style="215" customWidth="1"/>
    <col min="4101" max="4106" width="3.28515625" style="215" customWidth="1"/>
    <col min="4107" max="4108" width="9.140625" style="215" customWidth="1"/>
    <col min="4109" max="4112" width="3.28515625" style="215" customWidth="1"/>
    <col min="4113" max="4113" width="4.140625" style="215" customWidth="1"/>
    <col min="4114" max="4326" width="10.28515625" style="215"/>
    <col min="4327" max="4335" width="9.140625" style="215" customWidth="1"/>
    <col min="4336" max="4336" width="1" style="215" customWidth="1"/>
    <col min="4337" max="4340" width="3.28515625" style="215" customWidth="1"/>
    <col min="4341" max="4341" width="1.85546875" style="215" customWidth="1"/>
    <col min="4342" max="4342" width="17.85546875" style="215" customWidth="1"/>
    <col min="4343" max="4343" width="1.85546875" style="215" customWidth="1"/>
    <col min="4344" max="4347" width="3.28515625" style="215" customWidth="1"/>
    <col min="4348" max="4348" width="1.85546875" style="215" customWidth="1"/>
    <col min="4349" max="4349" width="12.42578125" style="215" customWidth="1"/>
    <col min="4350" max="4350" width="1.85546875" style="215" customWidth="1"/>
    <col min="4351" max="4353" width="3" style="215" customWidth="1"/>
    <col min="4354" max="4354" width="4.42578125" style="215" customWidth="1"/>
    <col min="4355" max="4356" width="3" style="215" customWidth="1"/>
    <col min="4357" max="4362" width="3.28515625" style="215" customWidth="1"/>
    <col min="4363" max="4364" width="9.140625" style="215" customWidth="1"/>
    <col min="4365" max="4368" width="3.28515625" style="215" customWidth="1"/>
    <col min="4369" max="4369" width="4.140625" style="215" customWidth="1"/>
    <col min="4370" max="4582" width="10.28515625" style="215"/>
    <col min="4583" max="4591" width="9.140625" style="215" customWidth="1"/>
    <col min="4592" max="4592" width="1" style="215" customWidth="1"/>
    <col min="4593" max="4596" width="3.28515625" style="215" customWidth="1"/>
    <col min="4597" max="4597" width="1.85546875" style="215" customWidth="1"/>
    <col min="4598" max="4598" width="17.85546875" style="215" customWidth="1"/>
    <col min="4599" max="4599" width="1.85546875" style="215" customWidth="1"/>
    <col min="4600" max="4603" width="3.28515625" style="215" customWidth="1"/>
    <col min="4604" max="4604" width="1.85546875" style="215" customWidth="1"/>
    <col min="4605" max="4605" width="12.42578125" style="215" customWidth="1"/>
    <col min="4606" max="4606" width="1.85546875" style="215" customWidth="1"/>
    <col min="4607" max="4609" width="3" style="215" customWidth="1"/>
    <col min="4610" max="4610" width="4.42578125" style="215" customWidth="1"/>
    <col min="4611" max="4612" width="3" style="215" customWidth="1"/>
    <col min="4613" max="4618" width="3.28515625" style="215" customWidth="1"/>
    <col min="4619" max="4620" width="9.140625" style="215" customWidth="1"/>
    <col min="4621" max="4624" width="3.28515625" style="215" customWidth="1"/>
    <col min="4625" max="4625" width="4.140625" style="215" customWidth="1"/>
    <col min="4626" max="4838" width="10.28515625" style="215"/>
    <col min="4839" max="4847" width="9.140625" style="215" customWidth="1"/>
    <col min="4848" max="4848" width="1" style="215" customWidth="1"/>
    <col min="4849" max="4852" width="3.28515625" style="215" customWidth="1"/>
    <col min="4853" max="4853" width="1.85546875" style="215" customWidth="1"/>
    <col min="4854" max="4854" width="17.85546875" style="215" customWidth="1"/>
    <col min="4855" max="4855" width="1.85546875" style="215" customWidth="1"/>
    <col min="4856" max="4859" width="3.28515625" style="215" customWidth="1"/>
    <col min="4860" max="4860" width="1.85546875" style="215" customWidth="1"/>
    <col min="4861" max="4861" width="12.42578125" style="215" customWidth="1"/>
    <col min="4862" max="4862" width="1.85546875" style="215" customWidth="1"/>
    <col min="4863" max="4865" width="3" style="215" customWidth="1"/>
    <col min="4866" max="4866" width="4.42578125" style="215" customWidth="1"/>
    <col min="4867" max="4868" width="3" style="215" customWidth="1"/>
    <col min="4869" max="4874" width="3.28515625" style="215" customWidth="1"/>
    <col min="4875" max="4876" width="9.140625" style="215" customWidth="1"/>
    <col min="4877" max="4880" width="3.28515625" style="215" customWidth="1"/>
    <col min="4881" max="4881" width="4.140625" style="215" customWidth="1"/>
    <col min="4882" max="5094" width="10.28515625" style="215"/>
    <col min="5095" max="5103" width="9.140625" style="215" customWidth="1"/>
    <col min="5104" max="5104" width="1" style="215" customWidth="1"/>
    <col min="5105" max="5108" width="3.28515625" style="215" customWidth="1"/>
    <col min="5109" max="5109" width="1.85546875" style="215" customWidth="1"/>
    <col min="5110" max="5110" width="17.85546875" style="215" customWidth="1"/>
    <col min="5111" max="5111" width="1.85546875" style="215" customWidth="1"/>
    <col min="5112" max="5115" width="3.28515625" style="215" customWidth="1"/>
    <col min="5116" max="5116" width="1.85546875" style="215" customWidth="1"/>
    <col min="5117" max="5117" width="12.42578125" style="215" customWidth="1"/>
    <col min="5118" max="5118" width="1.85546875" style="215" customWidth="1"/>
    <col min="5119" max="5121" width="3" style="215" customWidth="1"/>
    <col min="5122" max="5122" width="4.42578125" style="215" customWidth="1"/>
    <col min="5123" max="5124" width="3" style="215" customWidth="1"/>
    <col min="5125" max="5130" width="3.28515625" style="215" customWidth="1"/>
    <col min="5131" max="5132" width="9.140625" style="215" customWidth="1"/>
    <col min="5133" max="5136" width="3.28515625" style="215" customWidth="1"/>
    <col min="5137" max="5137" width="4.140625" style="215" customWidth="1"/>
    <col min="5138" max="5350" width="10.28515625" style="215"/>
    <col min="5351" max="5359" width="9.140625" style="215" customWidth="1"/>
    <col min="5360" max="5360" width="1" style="215" customWidth="1"/>
    <col min="5361" max="5364" width="3.28515625" style="215" customWidth="1"/>
    <col min="5365" max="5365" width="1.85546875" style="215" customWidth="1"/>
    <col min="5366" max="5366" width="17.85546875" style="215" customWidth="1"/>
    <col min="5367" max="5367" width="1.85546875" style="215" customWidth="1"/>
    <col min="5368" max="5371" width="3.28515625" style="215" customWidth="1"/>
    <col min="5372" max="5372" width="1.85546875" style="215" customWidth="1"/>
    <col min="5373" max="5373" width="12.42578125" style="215" customWidth="1"/>
    <col min="5374" max="5374" width="1.85546875" style="215" customWidth="1"/>
    <col min="5375" max="5377" width="3" style="215" customWidth="1"/>
    <col min="5378" max="5378" width="4.42578125" style="215" customWidth="1"/>
    <col min="5379" max="5380" width="3" style="215" customWidth="1"/>
    <col min="5381" max="5386" width="3.28515625" style="215" customWidth="1"/>
    <col min="5387" max="5388" width="9.140625" style="215" customWidth="1"/>
    <col min="5389" max="5392" width="3.28515625" style="215" customWidth="1"/>
    <col min="5393" max="5393" width="4.140625" style="215" customWidth="1"/>
    <col min="5394" max="5606" width="10.28515625" style="215"/>
    <col min="5607" max="5615" width="9.140625" style="215" customWidth="1"/>
    <col min="5616" max="5616" width="1" style="215" customWidth="1"/>
    <col min="5617" max="5620" width="3.28515625" style="215" customWidth="1"/>
    <col min="5621" max="5621" width="1.85546875" style="215" customWidth="1"/>
    <col min="5622" max="5622" width="17.85546875" style="215" customWidth="1"/>
    <col min="5623" max="5623" width="1.85546875" style="215" customWidth="1"/>
    <col min="5624" max="5627" width="3.28515625" style="215" customWidth="1"/>
    <col min="5628" max="5628" width="1.85546875" style="215" customWidth="1"/>
    <col min="5629" max="5629" width="12.42578125" style="215" customWidth="1"/>
    <col min="5630" max="5630" width="1.85546875" style="215" customWidth="1"/>
    <col min="5631" max="5633" width="3" style="215" customWidth="1"/>
    <col min="5634" max="5634" width="4.42578125" style="215" customWidth="1"/>
    <col min="5635" max="5636" width="3" style="215" customWidth="1"/>
    <col min="5637" max="5642" width="3.28515625" style="215" customWidth="1"/>
    <col min="5643" max="5644" width="9.140625" style="215" customWidth="1"/>
    <col min="5645" max="5648" width="3.28515625" style="215" customWidth="1"/>
    <col min="5649" max="5649" width="4.140625" style="215" customWidth="1"/>
    <col min="5650" max="5862" width="10.28515625" style="215"/>
    <col min="5863" max="5871" width="9.140625" style="215" customWidth="1"/>
    <col min="5872" max="5872" width="1" style="215" customWidth="1"/>
    <col min="5873" max="5876" width="3.28515625" style="215" customWidth="1"/>
    <col min="5877" max="5877" width="1.85546875" style="215" customWidth="1"/>
    <col min="5878" max="5878" width="17.85546875" style="215" customWidth="1"/>
    <col min="5879" max="5879" width="1.85546875" style="215" customWidth="1"/>
    <col min="5880" max="5883" width="3.28515625" style="215" customWidth="1"/>
    <col min="5884" max="5884" width="1.85546875" style="215" customWidth="1"/>
    <col min="5885" max="5885" width="12.42578125" style="215" customWidth="1"/>
    <col min="5886" max="5886" width="1.85546875" style="215" customWidth="1"/>
    <col min="5887" max="5889" width="3" style="215" customWidth="1"/>
    <col min="5890" max="5890" width="4.42578125" style="215" customWidth="1"/>
    <col min="5891" max="5892" width="3" style="215" customWidth="1"/>
    <col min="5893" max="5898" width="3.28515625" style="215" customWidth="1"/>
    <col min="5899" max="5900" width="9.140625" style="215" customWidth="1"/>
    <col min="5901" max="5904" width="3.28515625" style="215" customWidth="1"/>
    <col min="5905" max="5905" width="4.140625" style="215" customWidth="1"/>
    <col min="5906" max="6118" width="10.28515625" style="215"/>
    <col min="6119" max="6127" width="9.140625" style="215" customWidth="1"/>
    <col min="6128" max="6128" width="1" style="215" customWidth="1"/>
    <col min="6129" max="6132" width="3.28515625" style="215" customWidth="1"/>
    <col min="6133" max="6133" width="1.85546875" style="215" customWidth="1"/>
    <col min="6134" max="6134" width="17.85546875" style="215" customWidth="1"/>
    <col min="6135" max="6135" width="1.85546875" style="215" customWidth="1"/>
    <col min="6136" max="6139" width="3.28515625" style="215" customWidth="1"/>
    <col min="6140" max="6140" width="1.85546875" style="215" customWidth="1"/>
    <col min="6141" max="6141" width="12.42578125" style="215" customWidth="1"/>
    <col min="6142" max="6142" width="1.85546875" style="215" customWidth="1"/>
    <col min="6143" max="6145" width="3" style="215" customWidth="1"/>
    <col min="6146" max="6146" width="4.42578125" style="215" customWidth="1"/>
    <col min="6147" max="6148" width="3" style="215" customWidth="1"/>
    <col min="6149" max="6154" width="3.28515625" style="215" customWidth="1"/>
    <col min="6155" max="6156" width="9.140625" style="215" customWidth="1"/>
    <col min="6157" max="6160" width="3.28515625" style="215" customWidth="1"/>
    <col min="6161" max="6161" width="4.140625" style="215" customWidth="1"/>
    <col min="6162" max="6374" width="10.28515625" style="215"/>
    <col min="6375" max="6383" width="9.140625" style="215" customWidth="1"/>
    <col min="6384" max="6384" width="1" style="215" customWidth="1"/>
    <col min="6385" max="6388" width="3.28515625" style="215" customWidth="1"/>
    <col min="6389" max="6389" width="1.85546875" style="215" customWidth="1"/>
    <col min="6390" max="6390" width="17.85546875" style="215" customWidth="1"/>
    <col min="6391" max="6391" width="1.85546875" style="215" customWidth="1"/>
    <col min="6392" max="6395" width="3.28515625" style="215" customWidth="1"/>
    <col min="6396" max="6396" width="1.85546875" style="215" customWidth="1"/>
    <col min="6397" max="6397" width="12.42578125" style="215" customWidth="1"/>
    <col min="6398" max="6398" width="1.85546875" style="215" customWidth="1"/>
    <col min="6399" max="6401" width="3" style="215" customWidth="1"/>
    <col min="6402" max="6402" width="4.42578125" style="215" customWidth="1"/>
    <col min="6403" max="6404" width="3" style="215" customWidth="1"/>
    <col min="6405" max="6410" width="3.28515625" style="215" customWidth="1"/>
    <col min="6411" max="6412" width="9.140625" style="215" customWidth="1"/>
    <col min="6413" max="6416" width="3.28515625" style="215" customWidth="1"/>
    <col min="6417" max="6417" width="4.140625" style="215" customWidth="1"/>
    <col min="6418" max="6630" width="10.28515625" style="215"/>
    <col min="6631" max="6639" width="9.140625" style="215" customWidth="1"/>
    <col min="6640" max="6640" width="1" style="215" customWidth="1"/>
    <col min="6641" max="6644" width="3.28515625" style="215" customWidth="1"/>
    <col min="6645" max="6645" width="1.85546875" style="215" customWidth="1"/>
    <col min="6646" max="6646" width="17.85546875" style="215" customWidth="1"/>
    <col min="6647" max="6647" width="1.85546875" style="215" customWidth="1"/>
    <col min="6648" max="6651" width="3.28515625" style="215" customWidth="1"/>
    <col min="6652" max="6652" width="1.85546875" style="215" customWidth="1"/>
    <col min="6653" max="6653" width="12.42578125" style="215" customWidth="1"/>
    <col min="6654" max="6654" width="1.85546875" style="215" customWidth="1"/>
    <col min="6655" max="6657" width="3" style="215" customWidth="1"/>
    <col min="6658" max="6658" width="4.42578125" style="215" customWidth="1"/>
    <col min="6659" max="6660" width="3" style="215" customWidth="1"/>
    <col min="6661" max="6666" width="3.28515625" style="215" customWidth="1"/>
    <col min="6667" max="6668" width="9.140625" style="215" customWidth="1"/>
    <col min="6669" max="6672" width="3.28515625" style="215" customWidth="1"/>
    <col min="6673" max="6673" width="4.140625" style="215" customWidth="1"/>
    <col min="6674" max="6886" width="10.28515625" style="215"/>
    <col min="6887" max="6895" width="9.140625" style="215" customWidth="1"/>
    <col min="6896" max="6896" width="1" style="215" customWidth="1"/>
    <col min="6897" max="6900" width="3.28515625" style="215" customWidth="1"/>
    <col min="6901" max="6901" width="1.85546875" style="215" customWidth="1"/>
    <col min="6902" max="6902" width="17.85546875" style="215" customWidth="1"/>
    <col min="6903" max="6903" width="1.85546875" style="215" customWidth="1"/>
    <col min="6904" max="6907" width="3.28515625" style="215" customWidth="1"/>
    <col min="6908" max="6908" width="1.85546875" style="215" customWidth="1"/>
    <col min="6909" max="6909" width="12.42578125" style="215" customWidth="1"/>
    <col min="6910" max="6910" width="1.85546875" style="215" customWidth="1"/>
    <col min="6911" max="6913" width="3" style="215" customWidth="1"/>
    <col min="6914" max="6914" width="4.42578125" style="215" customWidth="1"/>
    <col min="6915" max="6916" width="3" style="215" customWidth="1"/>
    <col min="6917" max="6922" width="3.28515625" style="215" customWidth="1"/>
    <col min="6923" max="6924" width="9.140625" style="215" customWidth="1"/>
    <col min="6925" max="6928" width="3.28515625" style="215" customWidth="1"/>
    <col min="6929" max="6929" width="4.140625" style="215" customWidth="1"/>
    <col min="6930" max="7142" width="10.28515625" style="215"/>
    <col min="7143" max="7151" width="9.140625" style="215" customWidth="1"/>
    <col min="7152" max="7152" width="1" style="215" customWidth="1"/>
    <col min="7153" max="7156" width="3.28515625" style="215" customWidth="1"/>
    <col min="7157" max="7157" width="1.85546875" style="215" customWidth="1"/>
    <col min="7158" max="7158" width="17.85546875" style="215" customWidth="1"/>
    <col min="7159" max="7159" width="1.85546875" style="215" customWidth="1"/>
    <col min="7160" max="7163" width="3.28515625" style="215" customWidth="1"/>
    <col min="7164" max="7164" width="1.85546875" style="215" customWidth="1"/>
    <col min="7165" max="7165" width="12.42578125" style="215" customWidth="1"/>
    <col min="7166" max="7166" width="1.85546875" style="215" customWidth="1"/>
    <col min="7167" max="7169" width="3" style="215" customWidth="1"/>
    <col min="7170" max="7170" width="4.42578125" style="215" customWidth="1"/>
    <col min="7171" max="7172" width="3" style="215" customWidth="1"/>
    <col min="7173" max="7178" width="3.28515625" style="215" customWidth="1"/>
    <col min="7179" max="7180" width="9.140625" style="215" customWidth="1"/>
    <col min="7181" max="7184" width="3.28515625" style="215" customWidth="1"/>
    <col min="7185" max="7185" width="4.140625" style="215" customWidth="1"/>
    <col min="7186" max="7398" width="10.28515625" style="215"/>
    <col min="7399" max="7407" width="9.140625" style="215" customWidth="1"/>
    <col min="7408" max="7408" width="1" style="215" customWidth="1"/>
    <col min="7409" max="7412" width="3.28515625" style="215" customWidth="1"/>
    <col min="7413" max="7413" width="1.85546875" style="215" customWidth="1"/>
    <col min="7414" max="7414" width="17.85546875" style="215" customWidth="1"/>
    <col min="7415" max="7415" width="1.85546875" style="215" customWidth="1"/>
    <col min="7416" max="7419" width="3.28515625" style="215" customWidth="1"/>
    <col min="7420" max="7420" width="1.85546875" style="215" customWidth="1"/>
    <col min="7421" max="7421" width="12.42578125" style="215" customWidth="1"/>
    <col min="7422" max="7422" width="1.85546875" style="215" customWidth="1"/>
    <col min="7423" max="7425" width="3" style="215" customWidth="1"/>
    <col min="7426" max="7426" width="4.42578125" style="215" customWidth="1"/>
    <col min="7427" max="7428" width="3" style="215" customWidth="1"/>
    <col min="7429" max="7434" width="3.28515625" style="215" customWidth="1"/>
    <col min="7435" max="7436" width="9.140625" style="215" customWidth="1"/>
    <col min="7437" max="7440" width="3.28515625" style="215" customWidth="1"/>
    <col min="7441" max="7441" width="4.140625" style="215" customWidth="1"/>
    <col min="7442" max="7654" width="10.28515625" style="215"/>
    <col min="7655" max="7663" width="9.140625" style="215" customWidth="1"/>
    <col min="7664" max="7664" width="1" style="215" customWidth="1"/>
    <col min="7665" max="7668" width="3.28515625" style="215" customWidth="1"/>
    <col min="7669" max="7669" width="1.85546875" style="215" customWidth="1"/>
    <col min="7670" max="7670" width="17.85546875" style="215" customWidth="1"/>
    <col min="7671" max="7671" width="1.85546875" style="215" customWidth="1"/>
    <col min="7672" max="7675" width="3.28515625" style="215" customWidth="1"/>
    <col min="7676" max="7676" width="1.85546875" style="215" customWidth="1"/>
    <col min="7677" max="7677" width="12.42578125" style="215" customWidth="1"/>
    <col min="7678" max="7678" width="1.85546875" style="215" customWidth="1"/>
    <col min="7679" max="7681" width="3" style="215" customWidth="1"/>
    <col min="7682" max="7682" width="4.42578125" style="215" customWidth="1"/>
    <col min="7683" max="7684" width="3" style="215" customWidth="1"/>
    <col min="7685" max="7690" width="3.28515625" style="215" customWidth="1"/>
    <col min="7691" max="7692" width="9.140625" style="215" customWidth="1"/>
    <col min="7693" max="7696" width="3.28515625" style="215" customWidth="1"/>
    <col min="7697" max="7697" width="4.140625" style="215" customWidth="1"/>
    <col min="7698" max="7910" width="10.28515625" style="215"/>
    <col min="7911" max="7919" width="9.140625" style="215" customWidth="1"/>
    <col min="7920" max="7920" width="1" style="215" customWidth="1"/>
    <col min="7921" max="7924" width="3.28515625" style="215" customWidth="1"/>
    <col min="7925" max="7925" width="1.85546875" style="215" customWidth="1"/>
    <col min="7926" max="7926" width="17.85546875" style="215" customWidth="1"/>
    <col min="7927" max="7927" width="1.85546875" style="215" customWidth="1"/>
    <col min="7928" max="7931" width="3.28515625" style="215" customWidth="1"/>
    <col min="7932" max="7932" width="1.85546875" style="215" customWidth="1"/>
    <col min="7933" max="7933" width="12.42578125" style="215" customWidth="1"/>
    <col min="7934" max="7934" width="1.85546875" style="215" customWidth="1"/>
    <col min="7935" max="7937" width="3" style="215" customWidth="1"/>
    <col min="7938" max="7938" width="4.42578125" style="215" customWidth="1"/>
    <col min="7939" max="7940" width="3" style="215" customWidth="1"/>
    <col min="7941" max="7946" width="3.28515625" style="215" customWidth="1"/>
    <col min="7947" max="7948" width="9.140625" style="215" customWidth="1"/>
    <col min="7949" max="7952" width="3.28515625" style="215" customWidth="1"/>
    <col min="7953" max="7953" width="4.140625" style="215" customWidth="1"/>
    <col min="7954" max="8166" width="10.28515625" style="215"/>
    <col min="8167" max="8175" width="9.140625" style="215" customWidth="1"/>
    <col min="8176" max="8176" width="1" style="215" customWidth="1"/>
    <col min="8177" max="8180" width="3.28515625" style="215" customWidth="1"/>
    <col min="8181" max="8181" width="1.85546875" style="215" customWidth="1"/>
    <col min="8182" max="8182" width="17.85546875" style="215" customWidth="1"/>
    <col min="8183" max="8183" width="1.85546875" style="215" customWidth="1"/>
    <col min="8184" max="8187" width="3.28515625" style="215" customWidth="1"/>
    <col min="8188" max="8188" width="1.85546875" style="215" customWidth="1"/>
    <col min="8189" max="8189" width="12.42578125" style="215" customWidth="1"/>
    <col min="8190" max="8190" width="1.85546875" style="215" customWidth="1"/>
    <col min="8191" max="8193" width="3" style="215" customWidth="1"/>
    <col min="8194" max="8194" width="4.42578125" style="215" customWidth="1"/>
    <col min="8195" max="8196" width="3" style="215" customWidth="1"/>
    <col min="8197" max="8202" width="3.28515625" style="215" customWidth="1"/>
    <col min="8203" max="8204" width="9.140625" style="215" customWidth="1"/>
    <col min="8205" max="8208" width="3.28515625" style="215" customWidth="1"/>
    <col min="8209" max="8209" width="4.140625" style="215" customWidth="1"/>
    <col min="8210" max="8422" width="10.28515625" style="215"/>
    <col min="8423" max="8431" width="9.140625" style="215" customWidth="1"/>
    <col min="8432" max="8432" width="1" style="215" customWidth="1"/>
    <col min="8433" max="8436" width="3.28515625" style="215" customWidth="1"/>
    <col min="8437" max="8437" width="1.85546875" style="215" customWidth="1"/>
    <col min="8438" max="8438" width="17.85546875" style="215" customWidth="1"/>
    <col min="8439" max="8439" width="1.85546875" style="215" customWidth="1"/>
    <col min="8440" max="8443" width="3.28515625" style="215" customWidth="1"/>
    <col min="8444" max="8444" width="1.85546875" style="215" customWidth="1"/>
    <col min="8445" max="8445" width="12.42578125" style="215" customWidth="1"/>
    <col min="8446" max="8446" width="1.85546875" style="215" customWidth="1"/>
    <col min="8447" max="8449" width="3" style="215" customWidth="1"/>
    <col min="8450" max="8450" width="4.42578125" style="215" customWidth="1"/>
    <col min="8451" max="8452" width="3" style="215" customWidth="1"/>
    <col min="8453" max="8458" width="3.28515625" style="215" customWidth="1"/>
    <col min="8459" max="8460" width="9.140625" style="215" customWidth="1"/>
    <col min="8461" max="8464" width="3.28515625" style="215" customWidth="1"/>
    <col min="8465" max="8465" width="4.140625" style="215" customWidth="1"/>
    <col min="8466" max="8678" width="10.28515625" style="215"/>
    <col min="8679" max="8687" width="9.140625" style="215" customWidth="1"/>
    <col min="8688" max="8688" width="1" style="215" customWidth="1"/>
    <col min="8689" max="8692" width="3.28515625" style="215" customWidth="1"/>
    <col min="8693" max="8693" width="1.85546875" style="215" customWidth="1"/>
    <col min="8694" max="8694" width="17.85546875" style="215" customWidth="1"/>
    <col min="8695" max="8695" width="1.85546875" style="215" customWidth="1"/>
    <col min="8696" max="8699" width="3.28515625" style="215" customWidth="1"/>
    <col min="8700" max="8700" width="1.85546875" style="215" customWidth="1"/>
    <col min="8701" max="8701" width="12.42578125" style="215" customWidth="1"/>
    <col min="8702" max="8702" width="1.85546875" style="215" customWidth="1"/>
    <col min="8703" max="8705" width="3" style="215" customWidth="1"/>
    <col min="8706" max="8706" width="4.42578125" style="215" customWidth="1"/>
    <col min="8707" max="8708" width="3" style="215" customWidth="1"/>
    <col min="8709" max="8714" width="3.28515625" style="215" customWidth="1"/>
    <col min="8715" max="8716" width="9.140625" style="215" customWidth="1"/>
    <col min="8717" max="8720" width="3.28515625" style="215" customWidth="1"/>
    <col min="8721" max="8721" width="4.140625" style="215" customWidth="1"/>
    <col min="8722" max="8934" width="10.28515625" style="215"/>
    <col min="8935" max="8943" width="9.140625" style="215" customWidth="1"/>
    <col min="8944" max="8944" width="1" style="215" customWidth="1"/>
    <col min="8945" max="8948" width="3.28515625" style="215" customWidth="1"/>
    <col min="8949" max="8949" width="1.85546875" style="215" customWidth="1"/>
    <col min="8950" max="8950" width="17.85546875" style="215" customWidth="1"/>
    <col min="8951" max="8951" width="1.85546875" style="215" customWidth="1"/>
    <col min="8952" max="8955" width="3.28515625" style="215" customWidth="1"/>
    <col min="8956" max="8956" width="1.85546875" style="215" customWidth="1"/>
    <col min="8957" max="8957" width="12.42578125" style="215" customWidth="1"/>
    <col min="8958" max="8958" width="1.85546875" style="215" customWidth="1"/>
    <col min="8959" max="8961" width="3" style="215" customWidth="1"/>
    <col min="8962" max="8962" width="4.42578125" style="215" customWidth="1"/>
    <col min="8963" max="8964" width="3" style="215" customWidth="1"/>
    <col min="8965" max="8970" width="3.28515625" style="215" customWidth="1"/>
    <col min="8971" max="8972" width="9.140625" style="215" customWidth="1"/>
    <col min="8973" max="8976" width="3.28515625" style="215" customWidth="1"/>
    <col min="8977" max="8977" width="4.140625" style="215" customWidth="1"/>
    <col min="8978" max="9190" width="10.28515625" style="215"/>
    <col min="9191" max="9199" width="9.140625" style="215" customWidth="1"/>
    <col min="9200" max="9200" width="1" style="215" customWidth="1"/>
    <col min="9201" max="9204" width="3.28515625" style="215" customWidth="1"/>
    <col min="9205" max="9205" width="1.85546875" style="215" customWidth="1"/>
    <col min="9206" max="9206" width="17.85546875" style="215" customWidth="1"/>
    <col min="9207" max="9207" width="1.85546875" style="215" customWidth="1"/>
    <col min="9208" max="9211" width="3.28515625" style="215" customWidth="1"/>
    <col min="9212" max="9212" width="1.85546875" style="215" customWidth="1"/>
    <col min="9213" max="9213" width="12.42578125" style="215" customWidth="1"/>
    <col min="9214" max="9214" width="1.85546875" style="215" customWidth="1"/>
    <col min="9215" max="9217" width="3" style="215" customWidth="1"/>
    <col min="9218" max="9218" width="4.42578125" style="215" customWidth="1"/>
    <col min="9219" max="9220" width="3" style="215" customWidth="1"/>
    <col min="9221" max="9226" width="3.28515625" style="215" customWidth="1"/>
    <col min="9227" max="9228" width="9.140625" style="215" customWidth="1"/>
    <col min="9229" max="9232" width="3.28515625" style="215" customWidth="1"/>
    <col min="9233" max="9233" width="4.140625" style="215" customWidth="1"/>
    <col min="9234" max="9446" width="10.28515625" style="215"/>
    <col min="9447" max="9455" width="9.140625" style="215" customWidth="1"/>
    <col min="9456" max="9456" width="1" style="215" customWidth="1"/>
    <col min="9457" max="9460" width="3.28515625" style="215" customWidth="1"/>
    <col min="9461" max="9461" width="1.85546875" style="215" customWidth="1"/>
    <col min="9462" max="9462" width="17.85546875" style="215" customWidth="1"/>
    <col min="9463" max="9463" width="1.85546875" style="215" customWidth="1"/>
    <col min="9464" max="9467" width="3.28515625" style="215" customWidth="1"/>
    <col min="9468" max="9468" width="1.85546875" style="215" customWidth="1"/>
    <col min="9469" max="9469" width="12.42578125" style="215" customWidth="1"/>
    <col min="9470" max="9470" width="1.85546875" style="215" customWidth="1"/>
    <col min="9471" max="9473" width="3" style="215" customWidth="1"/>
    <col min="9474" max="9474" width="4.42578125" style="215" customWidth="1"/>
    <col min="9475" max="9476" width="3" style="215" customWidth="1"/>
    <col min="9477" max="9482" width="3.28515625" style="215" customWidth="1"/>
    <col min="9483" max="9484" width="9.140625" style="215" customWidth="1"/>
    <col min="9485" max="9488" width="3.28515625" style="215" customWidth="1"/>
    <col min="9489" max="9489" width="4.140625" style="215" customWidth="1"/>
    <col min="9490" max="9702" width="10.28515625" style="215"/>
    <col min="9703" max="9711" width="9.140625" style="215" customWidth="1"/>
    <col min="9712" max="9712" width="1" style="215" customWidth="1"/>
    <col min="9713" max="9716" width="3.28515625" style="215" customWidth="1"/>
    <col min="9717" max="9717" width="1.85546875" style="215" customWidth="1"/>
    <col min="9718" max="9718" width="17.85546875" style="215" customWidth="1"/>
    <col min="9719" max="9719" width="1.85546875" style="215" customWidth="1"/>
    <col min="9720" max="9723" width="3.28515625" style="215" customWidth="1"/>
    <col min="9724" max="9724" width="1.85546875" style="215" customWidth="1"/>
    <col min="9725" max="9725" width="12.42578125" style="215" customWidth="1"/>
    <col min="9726" max="9726" width="1.85546875" style="215" customWidth="1"/>
    <col min="9727" max="9729" width="3" style="215" customWidth="1"/>
    <col min="9730" max="9730" width="4.42578125" style="215" customWidth="1"/>
    <col min="9731" max="9732" width="3" style="215" customWidth="1"/>
    <col min="9733" max="9738" width="3.28515625" style="215" customWidth="1"/>
    <col min="9739" max="9740" width="9.140625" style="215" customWidth="1"/>
    <col min="9741" max="9744" width="3.28515625" style="215" customWidth="1"/>
    <col min="9745" max="9745" width="4.140625" style="215" customWidth="1"/>
    <col min="9746" max="9958" width="10.28515625" style="215"/>
    <col min="9959" max="9967" width="9.140625" style="215" customWidth="1"/>
    <col min="9968" max="9968" width="1" style="215" customWidth="1"/>
    <col min="9969" max="9972" width="3.28515625" style="215" customWidth="1"/>
    <col min="9973" max="9973" width="1.85546875" style="215" customWidth="1"/>
    <col min="9974" max="9974" width="17.85546875" style="215" customWidth="1"/>
    <col min="9975" max="9975" width="1.85546875" style="215" customWidth="1"/>
    <col min="9976" max="9979" width="3.28515625" style="215" customWidth="1"/>
    <col min="9980" max="9980" width="1.85546875" style="215" customWidth="1"/>
    <col min="9981" max="9981" width="12.42578125" style="215" customWidth="1"/>
    <col min="9982" max="9982" width="1.85546875" style="215" customWidth="1"/>
    <col min="9983" max="9985" width="3" style="215" customWidth="1"/>
    <col min="9986" max="9986" width="4.42578125" style="215" customWidth="1"/>
    <col min="9987" max="9988" width="3" style="215" customWidth="1"/>
    <col min="9989" max="9994" width="3.28515625" style="215" customWidth="1"/>
    <col min="9995" max="9996" width="9.140625" style="215" customWidth="1"/>
    <col min="9997" max="10000" width="3.28515625" style="215" customWidth="1"/>
    <col min="10001" max="10001" width="4.140625" style="215" customWidth="1"/>
    <col min="10002" max="10214" width="10.28515625" style="215"/>
    <col min="10215" max="10223" width="9.140625" style="215" customWidth="1"/>
    <col min="10224" max="10224" width="1" style="215" customWidth="1"/>
    <col min="10225" max="10228" width="3.28515625" style="215" customWidth="1"/>
    <col min="10229" max="10229" width="1.85546875" style="215" customWidth="1"/>
    <col min="10230" max="10230" width="17.85546875" style="215" customWidth="1"/>
    <col min="10231" max="10231" width="1.85546875" style="215" customWidth="1"/>
    <col min="10232" max="10235" width="3.28515625" style="215" customWidth="1"/>
    <col min="10236" max="10236" width="1.85546875" style="215" customWidth="1"/>
    <col min="10237" max="10237" width="12.42578125" style="215" customWidth="1"/>
    <col min="10238" max="10238" width="1.85546875" style="215" customWidth="1"/>
    <col min="10239" max="10241" width="3" style="215" customWidth="1"/>
    <col min="10242" max="10242" width="4.42578125" style="215" customWidth="1"/>
    <col min="10243" max="10244" width="3" style="215" customWidth="1"/>
    <col min="10245" max="10250" width="3.28515625" style="215" customWidth="1"/>
    <col min="10251" max="10252" width="9.140625" style="215" customWidth="1"/>
    <col min="10253" max="10256" width="3.28515625" style="215" customWidth="1"/>
    <col min="10257" max="10257" width="4.140625" style="215" customWidth="1"/>
    <col min="10258" max="10470" width="10.28515625" style="215"/>
    <col min="10471" max="10479" width="9.140625" style="215" customWidth="1"/>
    <col min="10480" max="10480" width="1" style="215" customWidth="1"/>
    <col min="10481" max="10484" width="3.28515625" style="215" customWidth="1"/>
    <col min="10485" max="10485" width="1.85546875" style="215" customWidth="1"/>
    <col min="10486" max="10486" width="17.85546875" style="215" customWidth="1"/>
    <col min="10487" max="10487" width="1.85546875" style="215" customWidth="1"/>
    <col min="10488" max="10491" width="3.28515625" style="215" customWidth="1"/>
    <col min="10492" max="10492" width="1.85546875" style="215" customWidth="1"/>
    <col min="10493" max="10493" width="12.42578125" style="215" customWidth="1"/>
    <col min="10494" max="10494" width="1.85546875" style="215" customWidth="1"/>
    <col min="10495" max="10497" width="3" style="215" customWidth="1"/>
    <col min="10498" max="10498" width="4.42578125" style="215" customWidth="1"/>
    <col min="10499" max="10500" width="3" style="215" customWidth="1"/>
    <col min="10501" max="10506" width="3.28515625" style="215" customWidth="1"/>
    <col min="10507" max="10508" width="9.140625" style="215" customWidth="1"/>
    <col min="10509" max="10512" width="3.28515625" style="215" customWidth="1"/>
    <col min="10513" max="10513" width="4.140625" style="215" customWidth="1"/>
    <col min="10514" max="10726" width="10.28515625" style="215"/>
    <col min="10727" max="10735" width="9.140625" style="215" customWidth="1"/>
    <col min="10736" max="10736" width="1" style="215" customWidth="1"/>
    <col min="10737" max="10740" width="3.28515625" style="215" customWidth="1"/>
    <col min="10741" max="10741" width="1.85546875" style="215" customWidth="1"/>
    <col min="10742" max="10742" width="17.85546875" style="215" customWidth="1"/>
    <col min="10743" max="10743" width="1.85546875" style="215" customWidth="1"/>
    <col min="10744" max="10747" width="3.28515625" style="215" customWidth="1"/>
    <col min="10748" max="10748" width="1.85546875" style="215" customWidth="1"/>
    <col min="10749" max="10749" width="12.42578125" style="215" customWidth="1"/>
    <col min="10750" max="10750" width="1.85546875" style="215" customWidth="1"/>
    <col min="10751" max="10753" width="3" style="215" customWidth="1"/>
    <col min="10754" max="10754" width="4.42578125" style="215" customWidth="1"/>
    <col min="10755" max="10756" width="3" style="215" customWidth="1"/>
    <col min="10757" max="10762" width="3.28515625" style="215" customWidth="1"/>
    <col min="10763" max="10764" width="9.140625" style="215" customWidth="1"/>
    <col min="10765" max="10768" width="3.28515625" style="215" customWidth="1"/>
    <col min="10769" max="10769" width="4.140625" style="215" customWidth="1"/>
    <col min="10770" max="10982" width="10.28515625" style="215"/>
    <col min="10983" max="10991" width="9.140625" style="215" customWidth="1"/>
    <col min="10992" max="10992" width="1" style="215" customWidth="1"/>
    <col min="10993" max="10996" width="3.28515625" style="215" customWidth="1"/>
    <col min="10997" max="10997" width="1.85546875" style="215" customWidth="1"/>
    <col min="10998" max="10998" width="17.85546875" style="215" customWidth="1"/>
    <col min="10999" max="10999" width="1.85546875" style="215" customWidth="1"/>
    <col min="11000" max="11003" width="3.28515625" style="215" customWidth="1"/>
    <col min="11004" max="11004" width="1.85546875" style="215" customWidth="1"/>
    <col min="11005" max="11005" width="12.42578125" style="215" customWidth="1"/>
    <col min="11006" max="11006" width="1.85546875" style="215" customWidth="1"/>
    <col min="11007" max="11009" width="3" style="215" customWidth="1"/>
    <col min="11010" max="11010" width="4.42578125" style="215" customWidth="1"/>
    <col min="11011" max="11012" width="3" style="215" customWidth="1"/>
    <col min="11013" max="11018" width="3.28515625" style="215" customWidth="1"/>
    <col min="11019" max="11020" width="9.140625" style="215" customWidth="1"/>
    <col min="11021" max="11024" width="3.28515625" style="215" customWidth="1"/>
    <col min="11025" max="11025" width="4.140625" style="215" customWidth="1"/>
    <col min="11026" max="11238" width="10.28515625" style="215"/>
    <col min="11239" max="11247" width="9.140625" style="215" customWidth="1"/>
    <col min="11248" max="11248" width="1" style="215" customWidth="1"/>
    <col min="11249" max="11252" width="3.28515625" style="215" customWidth="1"/>
    <col min="11253" max="11253" width="1.85546875" style="215" customWidth="1"/>
    <col min="11254" max="11254" width="17.85546875" style="215" customWidth="1"/>
    <col min="11255" max="11255" width="1.85546875" style="215" customWidth="1"/>
    <col min="11256" max="11259" width="3.28515625" style="215" customWidth="1"/>
    <col min="11260" max="11260" width="1.85546875" style="215" customWidth="1"/>
    <col min="11261" max="11261" width="12.42578125" style="215" customWidth="1"/>
    <col min="11262" max="11262" width="1.85546875" style="215" customWidth="1"/>
    <col min="11263" max="11265" width="3" style="215" customWidth="1"/>
    <col min="11266" max="11266" width="4.42578125" style="215" customWidth="1"/>
    <col min="11267" max="11268" width="3" style="215" customWidth="1"/>
    <col min="11269" max="11274" width="3.28515625" style="215" customWidth="1"/>
    <col min="11275" max="11276" width="9.140625" style="215" customWidth="1"/>
    <col min="11277" max="11280" width="3.28515625" style="215" customWidth="1"/>
    <col min="11281" max="11281" width="4.140625" style="215" customWidth="1"/>
    <col min="11282" max="11494" width="10.28515625" style="215"/>
    <col min="11495" max="11503" width="9.140625" style="215" customWidth="1"/>
    <col min="11504" max="11504" width="1" style="215" customWidth="1"/>
    <col min="11505" max="11508" width="3.28515625" style="215" customWidth="1"/>
    <col min="11509" max="11509" width="1.85546875" style="215" customWidth="1"/>
    <col min="11510" max="11510" width="17.85546875" style="215" customWidth="1"/>
    <col min="11511" max="11511" width="1.85546875" style="215" customWidth="1"/>
    <col min="11512" max="11515" width="3.28515625" style="215" customWidth="1"/>
    <col min="11516" max="11516" width="1.85546875" style="215" customWidth="1"/>
    <col min="11517" max="11517" width="12.42578125" style="215" customWidth="1"/>
    <col min="11518" max="11518" width="1.85546875" style="215" customWidth="1"/>
    <col min="11519" max="11521" width="3" style="215" customWidth="1"/>
    <col min="11522" max="11522" width="4.42578125" style="215" customWidth="1"/>
    <col min="11523" max="11524" width="3" style="215" customWidth="1"/>
    <col min="11525" max="11530" width="3.28515625" style="215" customWidth="1"/>
    <col min="11531" max="11532" width="9.140625" style="215" customWidth="1"/>
    <col min="11533" max="11536" width="3.28515625" style="215" customWidth="1"/>
    <col min="11537" max="11537" width="4.140625" style="215" customWidth="1"/>
    <col min="11538" max="11750" width="10.28515625" style="215"/>
    <col min="11751" max="11759" width="9.140625" style="215" customWidth="1"/>
    <col min="11760" max="11760" width="1" style="215" customWidth="1"/>
    <col min="11761" max="11764" width="3.28515625" style="215" customWidth="1"/>
    <col min="11765" max="11765" width="1.85546875" style="215" customWidth="1"/>
    <col min="11766" max="11766" width="17.85546875" style="215" customWidth="1"/>
    <col min="11767" max="11767" width="1.85546875" style="215" customWidth="1"/>
    <col min="11768" max="11771" width="3.28515625" style="215" customWidth="1"/>
    <col min="11772" max="11772" width="1.85546875" style="215" customWidth="1"/>
    <col min="11773" max="11773" width="12.42578125" style="215" customWidth="1"/>
    <col min="11774" max="11774" width="1.85546875" style="215" customWidth="1"/>
    <col min="11775" max="11777" width="3" style="215" customWidth="1"/>
    <col min="11778" max="11778" width="4.42578125" style="215" customWidth="1"/>
    <col min="11779" max="11780" width="3" style="215" customWidth="1"/>
    <col min="11781" max="11786" width="3.28515625" style="215" customWidth="1"/>
    <col min="11787" max="11788" width="9.140625" style="215" customWidth="1"/>
    <col min="11789" max="11792" width="3.28515625" style="215" customWidth="1"/>
    <col min="11793" max="11793" width="4.140625" style="215" customWidth="1"/>
    <col min="11794" max="12006" width="10.28515625" style="215"/>
    <col min="12007" max="12015" width="9.140625" style="215" customWidth="1"/>
    <col min="12016" max="12016" width="1" style="215" customWidth="1"/>
    <col min="12017" max="12020" width="3.28515625" style="215" customWidth="1"/>
    <col min="12021" max="12021" width="1.85546875" style="215" customWidth="1"/>
    <col min="12022" max="12022" width="17.85546875" style="215" customWidth="1"/>
    <col min="12023" max="12023" width="1.85546875" style="215" customWidth="1"/>
    <col min="12024" max="12027" width="3.28515625" style="215" customWidth="1"/>
    <col min="12028" max="12028" width="1.85546875" style="215" customWidth="1"/>
    <col min="12029" max="12029" width="12.42578125" style="215" customWidth="1"/>
    <col min="12030" max="12030" width="1.85546875" style="215" customWidth="1"/>
    <col min="12031" max="12033" width="3" style="215" customWidth="1"/>
    <col min="12034" max="12034" width="4.42578125" style="215" customWidth="1"/>
    <col min="12035" max="12036" width="3" style="215" customWidth="1"/>
    <col min="12037" max="12042" width="3.28515625" style="215" customWidth="1"/>
    <col min="12043" max="12044" width="9.140625" style="215" customWidth="1"/>
    <col min="12045" max="12048" width="3.28515625" style="215" customWidth="1"/>
    <col min="12049" max="12049" width="4.140625" style="215" customWidth="1"/>
    <col min="12050" max="12262" width="10.28515625" style="215"/>
    <col min="12263" max="12271" width="9.140625" style="215" customWidth="1"/>
    <col min="12272" max="12272" width="1" style="215" customWidth="1"/>
    <col min="12273" max="12276" width="3.28515625" style="215" customWidth="1"/>
    <col min="12277" max="12277" width="1.85546875" style="215" customWidth="1"/>
    <col min="12278" max="12278" width="17.85546875" style="215" customWidth="1"/>
    <col min="12279" max="12279" width="1.85546875" style="215" customWidth="1"/>
    <col min="12280" max="12283" width="3.28515625" style="215" customWidth="1"/>
    <col min="12284" max="12284" width="1.85546875" style="215" customWidth="1"/>
    <col min="12285" max="12285" width="12.42578125" style="215" customWidth="1"/>
    <col min="12286" max="12286" width="1.85546875" style="215" customWidth="1"/>
    <col min="12287" max="12289" width="3" style="215" customWidth="1"/>
    <col min="12290" max="12290" width="4.42578125" style="215" customWidth="1"/>
    <col min="12291" max="12292" width="3" style="215" customWidth="1"/>
    <col min="12293" max="12298" width="3.28515625" style="215" customWidth="1"/>
    <col min="12299" max="12300" width="9.140625" style="215" customWidth="1"/>
    <col min="12301" max="12304" width="3.28515625" style="215" customWidth="1"/>
    <col min="12305" max="12305" width="4.140625" style="215" customWidth="1"/>
    <col min="12306" max="12518" width="10.28515625" style="215"/>
    <col min="12519" max="12527" width="9.140625" style="215" customWidth="1"/>
    <col min="12528" max="12528" width="1" style="215" customWidth="1"/>
    <col min="12529" max="12532" width="3.28515625" style="215" customWidth="1"/>
    <col min="12533" max="12533" width="1.85546875" style="215" customWidth="1"/>
    <col min="12534" max="12534" width="17.85546875" style="215" customWidth="1"/>
    <col min="12535" max="12535" width="1.85546875" style="215" customWidth="1"/>
    <col min="12536" max="12539" width="3.28515625" style="215" customWidth="1"/>
    <col min="12540" max="12540" width="1.85546875" style="215" customWidth="1"/>
    <col min="12541" max="12541" width="12.42578125" style="215" customWidth="1"/>
    <col min="12542" max="12542" width="1.85546875" style="215" customWidth="1"/>
    <col min="12543" max="12545" width="3" style="215" customWidth="1"/>
    <col min="12546" max="12546" width="4.42578125" style="215" customWidth="1"/>
    <col min="12547" max="12548" width="3" style="215" customWidth="1"/>
    <col min="12549" max="12554" width="3.28515625" style="215" customWidth="1"/>
    <col min="12555" max="12556" width="9.140625" style="215" customWidth="1"/>
    <col min="12557" max="12560" width="3.28515625" style="215" customWidth="1"/>
    <col min="12561" max="12561" width="4.140625" style="215" customWidth="1"/>
    <col min="12562" max="12774" width="10.28515625" style="215"/>
    <col min="12775" max="12783" width="9.140625" style="215" customWidth="1"/>
    <col min="12784" max="12784" width="1" style="215" customWidth="1"/>
    <col min="12785" max="12788" width="3.28515625" style="215" customWidth="1"/>
    <col min="12789" max="12789" width="1.85546875" style="215" customWidth="1"/>
    <col min="12790" max="12790" width="17.85546875" style="215" customWidth="1"/>
    <col min="12791" max="12791" width="1.85546875" style="215" customWidth="1"/>
    <col min="12792" max="12795" width="3.28515625" style="215" customWidth="1"/>
    <col min="12796" max="12796" width="1.85546875" style="215" customWidth="1"/>
    <col min="12797" max="12797" width="12.42578125" style="215" customWidth="1"/>
    <col min="12798" max="12798" width="1.85546875" style="215" customWidth="1"/>
    <col min="12799" max="12801" width="3" style="215" customWidth="1"/>
    <col min="12802" max="12802" width="4.42578125" style="215" customWidth="1"/>
    <col min="12803" max="12804" width="3" style="215" customWidth="1"/>
    <col min="12805" max="12810" width="3.28515625" style="215" customWidth="1"/>
    <col min="12811" max="12812" width="9.140625" style="215" customWidth="1"/>
    <col min="12813" max="12816" width="3.28515625" style="215" customWidth="1"/>
    <col min="12817" max="12817" width="4.140625" style="215" customWidth="1"/>
    <col min="12818" max="13030" width="10.28515625" style="215"/>
    <col min="13031" max="13039" width="9.140625" style="215" customWidth="1"/>
    <col min="13040" max="13040" width="1" style="215" customWidth="1"/>
    <col min="13041" max="13044" width="3.28515625" style="215" customWidth="1"/>
    <col min="13045" max="13045" width="1.85546875" style="215" customWidth="1"/>
    <col min="13046" max="13046" width="17.85546875" style="215" customWidth="1"/>
    <col min="13047" max="13047" width="1.85546875" style="215" customWidth="1"/>
    <col min="13048" max="13051" width="3.28515625" style="215" customWidth="1"/>
    <col min="13052" max="13052" width="1.85546875" style="215" customWidth="1"/>
    <col min="13053" max="13053" width="12.42578125" style="215" customWidth="1"/>
    <col min="13054" max="13054" width="1.85546875" style="215" customWidth="1"/>
    <col min="13055" max="13057" width="3" style="215" customWidth="1"/>
    <col min="13058" max="13058" width="4.42578125" style="215" customWidth="1"/>
    <col min="13059" max="13060" width="3" style="215" customWidth="1"/>
    <col min="13061" max="13066" width="3.28515625" style="215" customWidth="1"/>
    <col min="13067" max="13068" width="9.140625" style="215" customWidth="1"/>
    <col min="13069" max="13072" width="3.28515625" style="215" customWidth="1"/>
    <col min="13073" max="13073" width="4.140625" style="215" customWidth="1"/>
    <col min="13074" max="13286" width="10.28515625" style="215"/>
    <col min="13287" max="13295" width="9.140625" style="215" customWidth="1"/>
    <col min="13296" max="13296" width="1" style="215" customWidth="1"/>
    <col min="13297" max="13300" width="3.28515625" style="215" customWidth="1"/>
    <col min="13301" max="13301" width="1.85546875" style="215" customWidth="1"/>
    <col min="13302" max="13302" width="17.85546875" style="215" customWidth="1"/>
    <col min="13303" max="13303" width="1.85546875" style="215" customWidth="1"/>
    <col min="13304" max="13307" width="3.28515625" style="215" customWidth="1"/>
    <col min="13308" max="13308" width="1.85546875" style="215" customWidth="1"/>
    <col min="13309" max="13309" width="12.42578125" style="215" customWidth="1"/>
    <col min="13310" max="13310" width="1.85546875" style="215" customWidth="1"/>
    <col min="13311" max="13313" width="3" style="215" customWidth="1"/>
    <col min="13314" max="13314" width="4.42578125" style="215" customWidth="1"/>
    <col min="13315" max="13316" width="3" style="215" customWidth="1"/>
    <col min="13317" max="13322" width="3.28515625" style="215" customWidth="1"/>
    <col min="13323" max="13324" width="9.140625" style="215" customWidth="1"/>
    <col min="13325" max="13328" width="3.28515625" style="215" customWidth="1"/>
    <col min="13329" max="13329" width="4.140625" style="215" customWidth="1"/>
    <col min="13330" max="13542" width="10.28515625" style="215"/>
    <col min="13543" max="13551" width="9.140625" style="215" customWidth="1"/>
    <col min="13552" max="13552" width="1" style="215" customWidth="1"/>
    <col min="13553" max="13556" width="3.28515625" style="215" customWidth="1"/>
    <col min="13557" max="13557" width="1.85546875" style="215" customWidth="1"/>
    <col min="13558" max="13558" width="17.85546875" style="215" customWidth="1"/>
    <col min="13559" max="13559" width="1.85546875" style="215" customWidth="1"/>
    <col min="13560" max="13563" width="3.28515625" style="215" customWidth="1"/>
    <col min="13564" max="13564" width="1.85546875" style="215" customWidth="1"/>
    <col min="13565" max="13565" width="12.42578125" style="215" customWidth="1"/>
    <col min="13566" max="13566" width="1.85546875" style="215" customWidth="1"/>
    <col min="13567" max="13569" width="3" style="215" customWidth="1"/>
    <col min="13570" max="13570" width="4.42578125" style="215" customWidth="1"/>
    <col min="13571" max="13572" width="3" style="215" customWidth="1"/>
    <col min="13573" max="13578" width="3.28515625" style="215" customWidth="1"/>
    <col min="13579" max="13580" width="9.140625" style="215" customWidth="1"/>
    <col min="13581" max="13584" width="3.28515625" style="215" customWidth="1"/>
    <col min="13585" max="13585" width="4.140625" style="215" customWidth="1"/>
    <col min="13586" max="13798" width="10.28515625" style="215"/>
    <col min="13799" max="13807" width="9.140625" style="215" customWidth="1"/>
    <col min="13808" max="13808" width="1" style="215" customWidth="1"/>
    <col min="13809" max="13812" width="3.28515625" style="215" customWidth="1"/>
    <col min="13813" max="13813" width="1.85546875" style="215" customWidth="1"/>
    <col min="13814" max="13814" width="17.85546875" style="215" customWidth="1"/>
    <col min="13815" max="13815" width="1.85546875" style="215" customWidth="1"/>
    <col min="13816" max="13819" width="3.28515625" style="215" customWidth="1"/>
    <col min="13820" max="13820" width="1.85546875" style="215" customWidth="1"/>
    <col min="13821" max="13821" width="12.42578125" style="215" customWidth="1"/>
    <col min="13822" max="13822" width="1.85546875" style="215" customWidth="1"/>
    <col min="13823" max="13825" width="3" style="215" customWidth="1"/>
    <col min="13826" max="13826" width="4.42578125" style="215" customWidth="1"/>
    <col min="13827" max="13828" width="3" style="215" customWidth="1"/>
    <col min="13829" max="13834" width="3.28515625" style="215" customWidth="1"/>
    <col min="13835" max="13836" width="9.140625" style="215" customWidth="1"/>
    <col min="13837" max="13840" width="3.28515625" style="215" customWidth="1"/>
    <col min="13841" max="13841" width="4.140625" style="215" customWidth="1"/>
    <col min="13842" max="14054" width="10.28515625" style="215"/>
    <col min="14055" max="14063" width="9.140625" style="215" customWidth="1"/>
    <col min="14064" max="14064" width="1" style="215" customWidth="1"/>
    <col min="14065" max="14068" width="3.28515625" style="215" customWidth="1"/>
    <col min="14069" max="14069" width="1.85546875" style="215" customWidth="1"/>
    <col min="14070" max="14070" width="17.85546875" style="215" customWidth="1"/>
    <col min="14071" max="14071" width="1.85546875" style="215" customWidth="1"/>
    <col min="14072" max="14075" width="3.28515625" style="215" customWidth="1"/>
    <col min="14076" max="14076" width="1.85546875" style="215" customWidth="1"/>
    <col min="14077" max="14077" width="12.42578125" style="215" customWidth="1"/>
    <col min="14078" max="14078" width="1.85546875" style="215" customWidth="1"/>
    <col min="14079" max="14081" width="3" style="215" customWidth="1"/>
    <col min="14082" max="14082" width="4.42578125" style="215" customWidth="1"/>
    <col min="14083" max="14084" width="3" style="215" customWidth="1"/>
    <col min="14085" max="14090" width="3.28515625" style="215" customWidth="1"/>
    <col min="14091" max="14092" width="9.140625" style="215" customWidth="1"/>
    <col min="14093" max="14096" width="3.28515625" style="215" customWidth="1"/>
    <col min="14097" max="14097" width="4.140625" style="215" customWidth="1"/>
    <col min="14098" max="14310" width="10.28515625" style="215"/>
    <col min="14311" max="14319" width="9.140625" style="215" customWidth="1"/>
    <col min="14320" max="14320" width="1" style="215" customWidth="1"/>
    <col min="14321" max="14324" width="3.28515625" style="215" customWidth="1"/>
    <col min="14325" max="14325" width="1.85546875" style="215" customWidth="1"/>
    <col min="14326" max="14326" width="17.85546875" style="215" customWidth="1"/>
    <col min="14327" max="14327" width="1.85546875" style="215" customWidth="1"/>
    <col min="14328" max="14331" width="3.28515625" style="215" customWidth="1"/>
    <col min="14332" max="14332" width="1.85546875" style="215" customWidth="1"/>
    <col min="14333" max="14333" width="12.42578125" style="215" customWidth="1"/>
    <col min="14334" max="14334" width="1.85546875" style="215" customWidth="1"/>
    <col min="14335" max="14337" width="3" style="215" customWidth="1"/>
    <col min="14338" max="14338" width="4.42578125" style="215" customWidth="1"/>
    <col min="14339" max="14340" width="3" style="215" customWidth="1"/>
    <col min="14341" max="14346" width="3.28515625" style="215" customWidth="1"/>
    <col min="14347" max="14348" width="9.140625" style="215" customWidth="1"/>
    <col min="14349" max="14352" width="3.28515625" style="215" customWidth="1"/>
    <col min="14353" max="14353" width="4.140625" style="215" customWidth="1"/>
    <col min="14354" max="14566" width="10.28515625" style="215"/>
    <col min="14567" max="14575" width="9.140625" style="215" customWidth="1"/>
    <col min="14576" max="14576" width="1" style="215" customWidth="1"/>
    <col min="14577" max="14580" width="3.28515625" style="215" customWidth="1"/>
    <col min="14581" max="14581" width="1.85546875" style="215" customWidth="1"/>
    <col min="14582" max="14582" width="17.85546875" style="215" customWidth="1"/>
    <col min="14583" max="14583" width="1.85546875" style="215" customWidth="1"/>
    <col min="14584" max="14587" width="3.28515625" style="215" customWidth="1"/>
    <col min="14588" max="14588" width="1.85546875" style="215" customWidth="1"/>
    <col min="14589" max="14589" width="12.42578125" style="215" customWidth="1"/>
    <col min="14590" max="14590" width="1.85546875" style="215" customWidth="1"/>
    <col min="14591" max="14593" width="3" style="215" customWidth="1"/>
    <col min="14594" max="14594" width="4.42578125" style="215" customWidth="1"/>
    <col min="14595" max="14596" width="3" style="215" customWidth="1"/>
    <col min="14597" max="14602" width="3.28515625" style="215" customWidth="1"/>
    <col min="14603" max="14604" width="9.140625" style="215" customWidth="1"/>
    <col min="14605" max="14608" width="3.28515625" style="215" customWidth="1"/>
    <col min="14609" max="14609" width="4.140625" style="215" customWidth="1"/>
    <col min="14610" max="14822" width="10.28515625" style="215"/>
    <col min="14823" max="14831" width="9.140625" style="215" customWidth="1"/>
    <col min="14832" max="14832" width="1" style="215" customWidth="1"/>
    <col min="14833" max="14836" width="3.28515625" style="215" customWidth="1"/>
    <col min="14837" max="14837" width="1.85546875" style="215" customWidth="1"/>
    <col min="14838" max="14838" width="17.85546875" style="215" customWidth="1"/>
    <col min="14839" max="14839" width="1.85546875" style="215" customWidth="1"/>
    <col min="14840" max="14843" width="3.28515625" style="215" customWidth="1"/>
    <col min="14844" max="14844" width="1.85546875" style="215" customWidth="1"/>
    <col min="14845" max="14845" width="12.42578125" style="215" customWidth="1"/>
    <col min="14846" max="14846" width="1.85546875" style="215" customWidth="1"/>
    <col min="14847" max="14849" width="3" style="215" customWidth="1"/>
    <col min="14850" max="14850" width="4.42578125" style="215" customWidth="1"/>
    <col min="14851" max="14852" width="3" style="215" customWidth="1"/>
    <col min="14853" max="14858" width="3.28515625" style="215" customWidth="1"/>
    <col min="14859" max="14860" width="9.140625" style="215" customWidth="1"/>
    <col min="14861" max="14864" width="3.28515625" style="215" customWidth="1"/>
    <col min="14865" max="14865" width="4.140625" style="215" customWidth="1"/>
    <col min="14866" max="15078" width="10.28515625" style="215"/>
    <col min="15079" max="15087" width="9.140625" style="215" customWidth="1"/>
    <col min="15088" max="15088" width="1" style="215" customWidth="1"/>
    <col min="15089" max="15092" width="3.28515625" style="215" customWidth="1"/>
    <col min="15093" max="15093" width="1.85546875" style="215" customWidth="1"/>
    <col min="15094" max="15094" width="17.85546875" style="215" customWidth="1"/>
    <col min="15095" max="15095" width="1.85546875" style="215" customWidth="1"/>
    <col min="15096" max="15099" width="3.28515625" style="215" customWidth="1"/>
    <col min="15100" max="15100" width="1.85546875" style="215" customWidth="1"/>
    <col min="15101" max="15101" width="12.42578125" style="215" customWidth="1"/>
    <col min="15102" max="15102" width="1.85546875" style="215" customWidth="1"/>
    <col min="15103" max="15105" width="3" style="215" customWidth="1"/>
    <col min="15106" max="15106" width="4.42578125" style="215" customWidth="1"/>
    <col min="15107" max="15108" width="3" style="215" customWidth="1"/>
    <col min="15109" max="15114" width="3.28515625" style="215" customWidth="1"/>
    <col min="15115" max="15116" width="9.140625" style="215" customWidth="1"/>
    <col min="15117" max="15120" width="3.28515625" style="215" customWidth="1"/>
    <col min="15121" max="15121" width="4.140625" style="215" customWidth="1"/>
    <col min="15122" max="15334" width="10.28515625" style="215"/>
    <col min="15335" max="15343" width="9.140625" style="215" customWidth="1"/>
    <col min="15344" max="15344" width="1" style="215" customWidth="1"/>
    <col min="15345" max="15348" width="3.28515625" style="215" customWidth="1"/>
    <col min="15349" max="15349" width="1.85546875" style="215" customWidth="1"/>
    <col min="15350" max="15350" width="17.85546875" style="215" customWidth="1"/>
    <col min="15351" max="15351" width="1.85546875" style="215" customWidth="1"/>
    <col min="15352" max="15355" width="3.28515625" style="215" customWidth="1"/>
    <col min="15356" max="15356" width="1.85546875" style="215" customWidth="1"/>
    <col min="15357" max="15357" width="12.42578125" style="215" customWidth="1"/>
    <col min="15358" max="15358" width="1.85546875" style="215" customWidth="1"/>
    <col min="15359" max="15361" width="3" style="215" customWidth="1"/>
    <col min="15362" max="15362" width="4.42578125" style="215" customWidth="1"/>
    <col min="15363" max="15364" width="3" style="215" customWidth="1"/>
    <col min="15365" max="15370" width="3.28515625" style="215" customWidth="1"/>
    <col min="15371" max="15372" width="9.140625" style="215" customWidth="1"/>
    <col min="15373" max="15376" width="3.28515625" style="215" customWidth="1"/>
    <col min="15377" max="15377" width="4.140625" style="215" customWidth="1"/>
    <col min="15378" max="15590" width="10.28515625" style="215"/>
    <col min="15591" max="15599" width="9.140625" style="215" customWidth="1"/>
    <col min="15600" max="15600" width="1" style="215" customWidth="1"/>
    <col min="15601" max="15604" width="3.28515625" style="215" customWidth="1"/>
    <col min="15605" max="15605" width="1.85546875" style="215" customWidth="1"/>
    <col min="15606" max="15606" width="17.85546875" style="215" customWidth="1"/>
    <col min="15607" max="15607" width="1.85546875" style="215" customWidth="1"/>
    <col min="15608" max="15611" width="3.28515625" style="215" customWidth="1"/>
    <col min="15612" max="15612" width="1.85546875" style="215" customWidth="1"/>
    <col min="15613" max="15613" width="12.42578125" style="215" customWidth="1"/>
    <col min="15614" max="15614" width="1.85546875" style="215" customWidth="1"/>
    <col min="15615" max="15617" width="3" style="215" customWidth="1"/>
    <col min="15618" max="15618" width="4.42578125" style="215" customWidth="1"/>
    <col min="15619" max="15620" width="3" style="215" customWidth="1"/>
    <col min="15621" max="15626" width="3.28515625" style="215" customWidth="1"/>
    <col min="15627" max="15628" width="9.140625" style="215" customWidth="1"/>
    <col min="15629" max="15632" width="3.28515625" style="215" customWidth="1"/>
    <col min="15633" max="15633" width="4.140625" style="215" customWidth="1"/>
    <col min="15634" max="15846" width="10.28515625" style="215"/>
    <col min="15847" max="15855" width="9.140625" style="215" customWidth="1"/>
    <col min="15856" max="15856" width="1" style="215" customWidth="1"/>
    <col min="15857" max="15860" width="3.28515625" style="215" customWidth="1"/>
    <col min="15861" max="15861" width="1.85546875" style="215" customWidth="1"/>
    <col min="15862" max="15862" width="17.85546875" style="215" customWidth="1"/>
    <col min="15863" max="15863" width="1.85546875" style="215" customWidth="1"/>
    <col min="15864" max="15867" width="3.28515625" style="215" customWidth="1"/>
    <col min="15868" max="15868" width="1.85546875" style="215" customWidth="1"/>
    <col min="15869" max="15869" width="12.42578125" style="215" customWidth="1"/>
    <col min="15870" max="15870" width="1.85546875" style="215" customWidth="1"/>
    <col min="15871" max="15873" width="3" style="215" customWidth="1"/>
    <col min="15874" max="15874" width="4.42578125" style="215" customWidth="1"/>
    <col min="15875" max="15876" width="3" style="215" customWidth="1"/>
    <col min="15877" max="15882" width="3.28515625" style="215" customWidth="1"/>
    <col min="15883" max="15884" width="9.140625" style="215" customWidth="1"/>
    <col min="15885" max="15888" width="3.28515625" style="215" customWidth="1"/>
    <col min="15889" max="15889" width="4.140625" style="215" customWidth="1"/>
    <col min="15890" max="16102" width="10.28515625" style="215"/>
    <col min="16103" max="16111" width="9.140625" style="215" customWidth="1"/>
    <col min="16112" max="16112" width="1" style="215" customWidth="1"/>
    <col min="16113" max="16116" width="3.28515625" style="215" customWidth="1"/>
    <col min="16117" max="16117" width="1.85546875" style="215" customWidth="1"/>
    <col min="16118" max="16118" width="17.85546875" style="215" customWidth="1"/>
    <col min="16119" max="16119" width="1.85546875" style="215" customWidth="1"/>
    <col min="16120" max="16123" width="3.28515625" style="215" customWidth="1"/>
    <col min="16124" max="16124" width="1.85546875" style="215" customWidth="1"/>
    <col min="16125" max="16125" width="12.42578125" style="215" customWidth="1"/>
    <col min="16126" max="16126" width="1.85546875" style="215" customWidth="1"/>
    <col min="16127" max="16129" width="3" style="215" customWidth="1"/>
    <col min="16130" max="16130" width="4.42578125" style="215" customWidth="1"/>
    <col min="16131" max="16132" width="3" style="215" customWidth="1"/>
    <col min="16133" max="16138" width="3.28515625" style="215" customWidth="1"/>
    <col min="16139" max="16140" width="9.140625" style="215" customWidth="1"/>
    <col min="16141" max="16144" width="3.28515625" style="215" customWidth="1"/>
    <col min="16145" max="16145" width="4.140625" style="215" customWidth="1"/>
    <col min="16146" max="16384" width="10.28515625" style="215"/>
  </cols>
  <sheetData>
    <row r="1" spans="1:30" ht="15" customHeight="1">
      <c r="A1" s="212" t="s">
        <v>261</v>
      </c>
      <c r="C1" s="3"/>
      <c r="D1" s="214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Y1" s="216" t="s">
        <v>262</v>
      </c>
      <c r="Z1" s="217"/>
      <c r="AA1" s="217"/>
      <c r="AB1" s="218"/>
      <c r="AD1" s="215"/>
    </row>
    <row r="2" spans="1:30" ht="15.95" customHeight="1" thickBot="1">
      <c r="A2" s="213"/>
      <c r="C2" s="3"/>
      <c r="D2" s="214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Y2" s="220"/>
      <c r="Z2" s="221"/>
      <c r="AA2" s="221"/>
      <c r="AB2" s="222"/>
      <c r="AD2" s="215"/>
    </row>
    <row r="3" spans="1:30">
      <c r="A3" s="223" t="s">
        <v>263</v>
      </c>
      <c r="C3" s="3"/>
      <c r="D3" s="214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AD3" s="215"/>
    </row>
    <row r="4" spans="1:30">
      <c r="A4" s="223" t="s">
        <v>4438</v>
      </c>
      <c r="C4" s="3"/>
      <c r="D4" s="214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AD4" s="215"/>
    </row>
    <row r="5" spans="1:30">
      <c r="A5" s="213"/>
      <c r="C5" s="3"/>
      <c r="D5" s="214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AD5" s="215"/>
    </row>
    <row r="6" spans="1:30" ht="76.5" customHeight="1">
      <c r="A6" s="224" t="s">
        <v>4439</v>
      </c>
      <c r="C6" s="225"/>
      <c r="D6" s="226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8"/>
      <c r="AD6" s="229"/>
    </row>
    <row r="7" spans="1:30" ht="21" customHeight="1" thickBot="1">
      <c r="A7" s="230"/>
      <c r="B7" s="5"/>
      <c r="C7" s="5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28"/>
      <c r="AD7" s="229"/>
    </row>
    <row r="8" spans="1:30" ht="18.75" thickBot="1">
      <c r="A8" s="233" t="s">
        <v>264</v>
      </c>
      <c r="B8" s="234"/>
      <c r="C8" s="235"/>
      <c r="D8" s="236"/>
      <c r="E8" s="236"/>
      <c r="F8" s="236"/>
      <c r="G8" s="236"/>
      <c r="H8" s="236"/>
      <c r="I8" s="237"/>
      <c r="J8" s="232"/>
      <c r="K8" s="238" t="s">
        <v>265</v>
      </c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7"/>
      <c r="AC8" s="228"/>
      <c r="AD8" s="229"/>
    </row>
    <row r="9" spans="1:30">
      <c r="A9" s="239"/>
      <c r="B9" s="240"/>
      <c r="C9" s="241"/>
      <c r="D9" s="242"/>
      <c r="E9" s="242"/>
      <c r="F9" s="242"/>
      <c r="G9" s="242"/>
      <c r="H9" s="242"/>
      <c r="I9" s="243"/>
      <c r="J9" s="232"/>
      <c r="K9" s="244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3"/>
      <c r="AC9" s="228"/>
      <c r="AD9" s="229"/>
    </row>
    <row r="10" spans="1:30">
      <c r="A10" s="245" t="s">
        <v>266</v>
      </c>
      <c r="B10" s="340" t="s">
        <v>4707</v>
      </c>
      <c r="C10" s="246" t="s">
        <v>5735</v>
      </c>
      <c r="D10" s="230" t="s">
        <v>4440</v>
      </c>
      <c r="E10" s="247"/>
      <c r="F10" s="247">
        <v>2</v>
      </c>
      <c r="G10" s="247">
        <v>0</v>
      </c>
      <c r="H10" s="247">
        <v>1</v>
      </c>
      <c r="I10" s="248"/>
      <c r="J10" s="232"/>
      <c r="K10" s="249" t="s">
        <v>267</v>
      </c>
      <c r="L10" s="250"/>
      <c r="M10" s="250"/>
      <c r="N10" s="250"/>
      <c r="O10" s="250"/>
      <c r="P10" s="230"/>
      <c r="Q10" s="230"/>
      <c r="R10" s="247">
        <v>2</v>
      </c>
      <c r="S10" s="247">
        <v>0</v>
      </c>
      <c r="T10" s="247">
        <v>2</v>
      </c>
      <c r="U10" s="247">
        <v>2</v>
      </c>
      <c r="V10" s="230"/>
      <c r="W10" s="230"/>
      <c r="X10" s="230"/>
      <c r="Y10" s="230"/>
      <c r="Z10" s="230"/>
      <c r="AA10" s="230"/>
      <c r="AB10" s="248"/>
      <c r="AC10" s="228"/>
      <c r="AD10" s="229"/>
    </row>
    <row r="11" spans="1:30">
      <c r="A11" s="245"/>
      <c r="B11" s="6"/>
      <c r="C11" s="251"/>
      <c r="D11" s="230"/>
      <c r="E11" s="230"/>
      <c r="F11" s="230"/>
      <c r="G11" s="230"/>
      <c r="H11" s="230"/>
      <c r="I11" s="248"/>
      <c r="J11" s="232"/>
      <c r="K11" s="252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48"/>
      <c r="AC11" s="228"/>
      <c r="AD11" s="229"/>
    </row>
    <row r="12" spans="1:30">
      <c r="A12" s="245"/>
      <c r="B12" s="6"/>
      <c r="C12" s="251"/>
      <c r="D12" s="230"/>
      <c r="E12" s="230"/>
      <c r="F12" s="230"/>
      <c r="G12" s="230"/>
      <c r="H12" s="230"/>
      <c r="I12" s="248"/>
      <c r="J12" s="232"/>
      <c r="K12" s="249" t="s">
        <v>4441</v>
      </c>
      <c r="L12" s="250"/>
      <c r="M12" s="250"/>
      <c r="N12" s="250"/>
      <c r="O12" s="250"/>
      <c r="P12" s="250"/>
      <c r="Q12" s="230">
        <v>1</v>
      </c>
      <c r="R12" s="247"/>
      <c r="S12" s="230"/>
      <c r="T12" s="230">
        <v>2</v>
      </c>
      <c r="U12" s="247"/>
      <c r="V12" s="230"/>
      <c r="W12" s="230">
        <v>3</v>
      </c>
      <c r="X12" s="247"/>
      <c r="Y12" s="230"/>
      <c r="Z12" s="230">
        <v>4</v>
      </c>
      <c r="AA12" s="247"/>
      <c r="AB12" s="248"/>
      <c r="AC12" s="228"/>
      <c r="AD12" s="229"/>
    </row>
    <row r="13" spans="1:30">
      <c r="A13" s="245"/>
      <c r="B13" s="6"/>
      <c r="C13" s="251"/>
      <c r="D13" s="230"/>
      <c r="E13" s="230"/>
      <c r="F13" s="230"/>
      <c r="G13" s="230"/>
      <c r="H13" s="230"/>
      <c r="I13" s="248"/>
      <c r="J13" s="232"/>
      <c r="K13" s="252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48"/>
      <c r="AC13" s="228"/>
      <c r="AD13" s="229"/>
    </row>
    <row r="14" spans="1:30">
      <c r="A14" s="245"/>
      <c r="B14" s="6"/>
      <c r="C14" s="251"/>
      <c r="D14" s="230"/>
      <c r="E14" s="230"/>
      <c r="F14" s="230"/>
      <c r="G14" s="230"/>
      <c r="H14" s="230"/>
      <c r="I14" s="248"/>
      <c r="J14" s="232"/>
      <c r="K14" s="249" t="s">
        <v>268</v>
      </c>
      <c r="L14" s="250"/>
      <c r="M14" s="250"/>
      <c r="N14" s="250"/>
      <c r="O14" s="250"/>
      <c r="P14" s="250"/>
      <c r="Q14" s="230"/>
      <c r="R14" s="247" t="s">
        <v>269</v>
      </c>
      <c r="S14" s="230"/>
      <c r="T14" s="230"/>
      <c r="U14" s="230"/>
      <c r="V14" s="250"/>
      <c r="W14" s="250"/>
      <c r="X14" s="250"/>
      <c r="Y14" s="253" t="s">
        <v>270</v>
      </c>
      <c r="Z14" s="230"/>
      <c r="AA14" s="247"/>
      <c r="AB14" s="248"/>
      <c r="AC14" s="228"/>
      <c r="AD14" s="229"/>
    </row>
    <row r="15" spans="1:30" ht="18.75" thickBot="1">
      <c r="A15" s="254"/>
      <c r="B15" s="255"/>
      <c r="C15" s="256"/>
      <c r="D15" s="257"/>
      <c r="E15" s="257"/>
      <c r="F15" s="257"/>
      <c r="G15" s="257"/>
      <c r="H15" s="257"/>
      <c r="I15" s="258"/>
      <c r="J15" s="232"/>
      <c r="K15" s="259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8"/>
      <c r="AC15" s="228"/>
      <c r="AD15" s="229"/>
    </row>
    <row r="16" spans="1:30">
      <c r="B16" s="6"/>
      <c r="C16" s="6"/>
      <c r="D16" s="251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28"/>
      <c r="AD16" s="229"/>
    </row>
    <row r="17" spans="1:30" ht="18.75" thickBot="1">
      <c r="B17" s="6"/>
      <c r="C17" s="6"/>
      <c r="D17" s="251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28"/>
      <c r="AD17" s="229"/>
    </row>
    <row r="18" spans="1:30" ht="15.95" customHeight="1" thickBot="1">
      <c r="A18" s="537" t="s">
        <v>271</v>
      </c>
      <c r="B18" s="538"/>
      <c r="C18" s="538"/>
      <c r="D18" s="538"/>
      <c r="E18" s="538"/>
      <c r="F18" s="538"/>
      <c r="G18" s="538"/>
      <c r="H18" s="538"/>
      <c r="I18" s="538"/>
      <c r="J18" s="538"/>
      <c r="K18" s="538"/>
      <c r="L18" s="538"/>
      <c r="M18" s="538"/>
      <c r="N18" s="538"/>
      <c r="O18" s="538"/>
      <c r="P18" s="538"/>
      <c r="Q18" s="538"/>
      <c r="R18" s="538"/>
      <c r="S18" s="538"/>
      <c r="T18" s="538"/>
      <c r="U18" s="538"/>
      <c r="V18" s="538"/>
      <c r="W18" s="538"/>
      <c r="X18" s="538"/>
      <c r="Y18" s="538"/>
      <c r="Z18" s="538"/>
      <c r="AA18" s="538"/>
      <c r="AB18" s="539"/>
      <c r="AC18" s="228"/>
      <c r="AD18" s="229"/>
    </row>
    <row r="19" spans="1:30">
      <c r="A19" s="260"/>
      <c r="B19" s="261"/>
      <c r="C19" s="261"/>
      <c r="D19" s="262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4"/>
      <c r="AC19" s="228"/>
      <c r="AD19" s="229"/>
    </row>
    <row r="20" spans="1:30">
      <c r="A20" s="265"/>
      <c r="B20" s="6"/>
      <c r="C20" s="6"/>
      <c r="D20" s="251"/>
      <c r="E20" s="230"/>
      <c r="F20" s="230"/>
      <c r="G20" s="253"/>
      <c r="H20" s="253" t="s">
        <v>272</v>
      </c>
      <c r="I20" s="247" t="s">
        <v>269</v>
      </c>
      <c r="J20" s="230"/>
      <c r="K20" s="253" t="s">
        <v>273</v>
      </c>
      <c r="L20" s="247"/>
      <c r="M20" s="266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48"/>
      <c r="AC20" s="228"/>
      <c r="AD20" s="229"/>
    </row>
    <row r="21" spans="1:30" ht="18.75" thickBot="1">
      <c r="A21" s="267"/>
      <c r="B21" s="255"/>
      <c r="C21" s="255"/>
      <c r="D21" s="256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8"/>
      <c r="AC21" s="228"/>
      <c r="AD21" s="229"/>
    </row>
    <row r="22" spans="1:30">
      <c r="B22" s="6"/>
      <c r="C22" s="6"/>
      <c r="D22" s="251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28"/>
      <c r="AD22" s="229"/>
    </row>
    <row r="23" spans="1:30">
      <c r="A23" s="230"/>
      <c r="B23" s="6"/>
      <c r="C23" s="6"/>
      <c r="D23" s="251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28"/>
      <c r="AD23" s="229"/>
    </row>
    <row r="24" spans="1:30" s="270" customFormat="1" ht="22.5" customHeight="1" thickBot="1">
      <c r="A24" s="268"/>
      <c r="B24" s="269"/>
      <c r="C24" s="269"/>
      <c r="D24" s="256" t="s">
        <v>4442</v>
      </c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Y24" s="271"/>
      <c r="Z24" s="271"/>
      <c r="AA24" s="271"/>
      <c r="AB24" s="271"/>
      <c r="AC24" s="272"/>
      <c r="AD24" s="273"/>
    </row>
    <row r="25" spans="1:30" s="270" customFormat="1" ht="32.25" customHeight="1" thickBot="1">
      <c r="A25" s="385" t="s">
        <v>274</v>
      </c>
      <c r="B25" s="274" t="s">
        <v>275</v>
      </c>
      <c r="C25" s="275" t="s">
        <v>4443</v>
      </c>
      <c r="D25" s="276" t="s">
        <v>276</v>
      </c>
      <c r="E25" s="219"/>
      <c r="F25" s="277"/>
      <c r="G25" s="277"/>
      <c r="H25" s="277"/>
      <c r="I25" s="277"/>
      <c r="J25" s="279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8"/>
      <c r="Y25" s="279"/>
      <c r="Z25" s="279"/>
      <c r="AA25" s="279"/>
      <c r="AB25" s="279"/>
      <c r="AD25" s="400" t="str">
        <f>'pdc2019'!P2</f>
        <v xml:space="preserve">Vorabschluss/ Preconsuntivo </v>
      </c>
    </row>
    <row r="26" spans="1:30" s="285" customFormat="1" ht="24.95" customHeight="1">
      <c r="A26" s="386"/>
      <c r="B26" s="280"/>
      <c r="C26" s="281" t="s">
        <v>277</v>
      </c>
      <c r="D26" s="282"/>
      <c r="E26" s="283"/>
      <c r="F26" s="284"/>
      <c r="AD26" s="400">
        <f>'pdc2019'!P3</f>
        <v>2021</v>
      </c>
    </row>
    <row r="27" spans="1:30" s="291" customFormat="1" ht="24.95" customHeight="1">
      <c r="A27" s="306"/>
      <c r="B27" s="286" t="s">
        <v>278</v>
      </c>
      <c r="C27" s="287" t="s">
        <v>279</v>
      </c>
      <c r="D27" s="288">
        <f>(D28+D37+D52+D57)</f>
        <v>1339665048</v>
      </c>
      <c r="E27" s="289"/>
      <c r="F27" s="290"/>
      <c r="J27" s="285"/>
      <c r="AD27" s="288">
        <f>(AD28+AD37+AD52+AD57)</f>
        <v>1418952912</v>
      </c>
    </row>
    <row r="28" spans="1:30" s="295" customFormat="1" ht="25.5">
      <c r="A28" s="387"/>
      <c r="B28" s="292" t="s">
        <v>280</v>
      </c>
      <c r="C28" s="293" t="s">
        <v>281</v>
      </c>
      <c r="D28" s="288">
        <f>+D29+D36</f>
        <v>1308550048</v>
      </c>
      <c r="E28" s="294"/>
      <c r="F28" s="290"/>
      <c r="G28" s="291"/>
      <c r="H28" s="291"/>
      <c r="J28" s="285"/>
      <c r="L28" s="291"/>
      <c r="AD28" s="288">
        <f>+AD29+AD36</f>
        <v>1377727308</v>
      </c>
    </row>
    <row r="29" spans="1:30" s="298" customFormat="1" ht="24.95" customHeight="1">
      <c r="A29" s="306"/>
      <c r="B29" s="296" t="s">
        <v>282</v>
      </c>
      <c r="C29" s="297" t="s">
        <v>283</v>
      </c>
      <c r="D29" s="288">
        <f>+D30+D31+D32+D35</f>
        <v>1307860048</v>
      </c>
      <c r="E29" s="272"/>
      <c r="F29" s="290"/>
      <c r="G29" s="291"/>
      <c r="H29" s="291"/>
      <c r="J29" s="285"/>
      <c r="L29" s="291"/>
      <c r="AD29" s="288">
        <f>+AD30+AD31+AD32+AD35</f>
        <v>1326278555</v>
      </c>
    </row>
    <row r="30" spans="1:30" s="298" customFormat="1" ht="24.95" customHeight="1">
      <c r="A30" s="306"/>
      <c r="B30" s="299" t="s">
        <v>4444</v>
      </c>
      <c r="C30" s="300" t="s">
        <v>4445</v>
      </c>
      <c r="D30" s="341">
        <f>SUMIF('pdc2019'!$G$8:$G$1163,'CE MINISTERIALE 2019'!$B30,'pdc2019'!$Q$8:$Q$1171)</f>
        <v>1287403793</v>
      </c>
      <c r="E30" s="272"/>
      <c r="F30" s="273"/>
      <c r="G30" s="291"/>
      <c r="H30" s="291"/>
      <c r="J30" s="285"/>
      <c r="L30" s="291"/>
      <c r="AD30" s="341">
        <f>SUMIF('pdc2019'!$G$8:$G$1163,'CE MINISTERIALE 2019'!$B30,'pdc2019'!$P$8:$P$1171)</f>
        <v>1280318793</v>
      </c>
    </row>
    <row r="31" spans="1:30" s="298" customFormat="1" ht="24.95" customHeight="1">
      <c r="A31" s="306"/>
      <c r="B31" s="299" t="s">
        <v>4446</v>
      </c>
      <c r="C31" s="300" t="s">
        <v>4447</v>
      </c>
      <c r="D31" s="341">
        <f>SUMIF('pdc2019'!$G$8:$G$1163,'CE MINISTERIALE 2019'!$B31,'pdc2019'!$Q$8:$Q$1171)</f>
        <v>20456255</v>
      </c>
      <c r="E31" s="272"/>
      <c r="F31" s="273"/>
      <c r="G31" s="291"/>
      <c r="H31" s="291"/>
      <c r="J31" s="285"/>
      <c r="L31" s="291"/>
      <c r="AD31" s="341">
        <f>SUMIF('pdc2019'!$G$8:$G$1163,'CE MINISTERIALE 2019'!$B31,'pdc2019'!$P$8:$P$1171)</f>
        <v>45959762</v>
      </c>
    </row>
    <row r="32" spans="1:30" s="298" customFormat="1" ht="24.95" customHeight="1">
      <c r="A32" s="306"/>
      <c r="B32" s="301" t="s">
        <v>4448</v>
      </c>
      <c r="C32" s="302" t="s">
        <v>4449</v>
      </c>
      <c r="D32" s="288">
        <f>+D33+D34</f>
        <v>0</v>
      </c>
      <c r="E32" s="272"/>
      <c r="F32" s="273"/>
      <c r="G32" s="291"/>
      <c r="H32" s="291"/>
      <c r="J32" s="285"/>
      <c r="L32" s="291"/>
      <c r="AD32" s="288">
        <f>+AD33+AD34</f>
        <v>0</v>
      </c>
    </row>
    <row r="33" spans="1:30" s="298" customFormat="1" ht="24.95" customHeight="1">
      <c r="A33" s="306"/>
      <c r="B33" s="301" t="s">
        <v>4450</v>
      </c>
      <c r="C33" s="302" t="s">
        <v>4451</v>
      </c>
      <c r="D33" s="341">
        <f>SUMIF('pdc2019'!$G$8:$G$1163,'CE MINISTERIALE 2019'!$B33,'pdc2019'!$Q$8:$Q$1171)</f>
        <v>0</v>
      </c>
      <c r="E33" s="272"/>
      <c r="F33" s="273"/>
      <c r="G33" s="291"/>
      <c r="H33" s="291"/>
      <c r="J33" s="285"/>
      <c r="L33" s="291"/>
      <c r="AD33" s="341">
        <f>SUMIF('pdc2019'!$G$8:$G$1163,'CE MINISTERIALE 2019'!$B33,'pdc2019'!$P$8:$P$1171)</f>
        <v>0</v>
      </c>
    </row>
    <row r="34" spans="1:30" s="298" customFormat="1" ht="24.95" customHeight="1">
      <c r="A34" s="306"/>
      <c r="B34" s="301" t="s">
        <v>4452</v>
      </c>
      <c r="C34" s="302" t="s">
        <v>4453</v>
      </c>
      <c r="D34" s="341">
        <f>SUMIF('pdc2019'!$G$8:$G$1163,'CE MINISTERIALE 2019'!$B34,'pdc2019'!$Q$8:$Q$1171)</f>
        <v>0</v>
      </c>
      <c r="E34" s="272"/>
      <c r="F34" s="273"/>
      <c r="G34" s="291"/>
      <c r="H34" s="291"/>
      <c r="J34" s="285"/>
      <c r="L34" s="291"/>
      <c r="AD34" s="341">
        <f>SUMIF('pdc2019'!$G$8:$G$1163,'CE MINISTERIALE 2019'!$B34,'pdc2019'!$P$8:$P$1171)</f>
        <v>0</v>
      </c>
    </row>
    <row r="35" spans="1:30" s="298" customFormat="1" ht="24.95" customHeight="1">
      <c r="A35" s="306"/>
      <c r="B35" s="299" t="s">
        <v>4454</v>
      </c>
      <c r="C35" s="300" t="s">
        <v>4455</v>
      </c>
      <c r="D35" s="341">
        <f>SUMIF('pdc2019'!$G$8:$G$1163,'CE MINISTERIALE 2019'!$B35,'pdc2019'!$Q$8:$Q$1171)</f>
        <v>0</v>
      </c>
      <c r="E35" s="272"/>
      <c r="F35" s="273"/>
      <c r="G35" s="291"/>
      <c r="H35" s="291"/>
      <c r="J35" s="285"/>
      <c r="L35" s="291"/>
      <c r="AD35" s="341">
        <f>SUMIF('pdc2019'!$G$8:$G$1163,'CE MINISTERIALE 2019'!$B35,'pdc2019'!$P$8:$P$1171)</f>
        <v>0</v>
      </c>
    </row>
    <row r="36" spans="1:30" s="298" customFormat="1" ht="24.95" customHeight="1">
      <c r="A36" s="306"/>
      <c r="B36" s="296" t="s">
        <v>284</v>
      </c>
      <c r="C36" s="297" t="s">
        <v>285</v>
      </c>
      <c r="D36" s="341">
        <f>SUMIF('pdc2019'!$G$8:$G$1163,'CE MINISTERIALE 2019'!$B36,'pdc2019'!$Q$8:$Q$1171)</f>
        <v>690000</v>
      </c>
      <c r="E36" s="272"/>
      <c r="F36" s="273"/>
      <c r="G36" s="291"/>
      <c r="H36" s="291"/>
      <c r="J36" s="285"/>
      <c r="L36" s="291"/>
      <c r="AD36" s="341">
        <f>SUMIF('pdc2019'!$G$8:$G$1163,'CE MINISTERIALE 2019'!$B36,'pdc2019'!$P$8:$P$1171)</f>
        <v>51448753</v>
      </c>
    </row>
    <row r="37" spans="1:30" s="298" customFormat="1" ht="24.95" customHeight="1">
      <c r="A37" s="306"/>
      <c r="B37" s="292" t="s">
        <v>286</v>
      </c>
      <c r="C37" s="293" t="s">
        <v>287</v>
      </c>
      <c r="D37" s="288">
        <f>+D38+D43+D46</f>
        <v>30815000</v>
      </c>
      <c r="E37" s="272"/>
      <c r="F37" s="290"/>
      <c r="G37" s="291"/>
      <c r="H37" s="291"/>
      <c r="J37" s="285"/>
      <c r="L37" s="291"/>
      <c r="AD37" s="288">
        <f>+AD38+AD43+AD46</f>
        <v>41075604</v>
      </c>
    </row>
    <row r="38" spans="1:30" s="298" customFormat="1" ht="24.95" customHeight="1">
      <c r="A38" s="306"/>
      <c r="B38" s="296" t="s">
        <v>288</v>
      </c>
      <c r="C38" s="297" t="s">
        <v>289</v>
      </c>
      <c r="D38" s="288">
        <f>+D39+D40+D41+D42</f>
        <v>30815000</v>
      </c>
      <c r="E38" s="272"/>
      <c r="F38" s="290"/>
      <c r="G38" s="291"/>
      <c r="H38" s="291"/>
      <c r="J38" s="285"/>
      <c r="L38" s="291"/>
      <c r="AD38" s="288">
        <f>+AD39+AD40+AD41+AD42</f>
        <v>41075604</v>
      </c>
    </row>
    <row r="39" spans="1:30" s="298" customFormat="1" ht="25.5">
      <c r="A39" s="306"/>
      <c r="B39" s="299" t="s">
        <v>290</v>
      </c>
      <c r="C39" s="300" t="s">
        <v>291</v>
      </c>
      <c r="D39" s="341">
        <f>SUMIF('pdc2019'!$G$8:$G$1163,'CE MINISTERIALE 2019'!$B39,'pdc2019'!$Q$8:$Q$1171)</f>
        <v>0</v>
      </c>
      <c r="E39" s="272"/>
      <c r="F39" s="273"/>
      <c r="G39" s="291"/>
      <c r="H39" s="291"/>
      <c r="J39" s="285"/>
      <c r="L39" s="291"/>
      <c r="AD39" s="341">
        <f>SUMIF('pdc2019'!$G$8:$G$1163,'CE MINISTERIALE 2019'!$B39,'pdc2019'!$P$8:$P$1171)</f>
        <v>0</v>
      </c>
    </row>
    <row r="40" spans="1:30" s="298" customFormat="1" ht="38.25">
      <c r="A40" s="306"/>
      <c r="B40" s="299" t="s">
        <v>292</v>
      </c>
      <c r="C40" s="300" t="s">
        <v>293</v>
      </c>
      <c r="D40" s="341">
        <f>SUMIF('pdc2019'!$G$8:$G$1163,'CE MINISTERIALE 2019'!$B40,'pdc2019'!$Q$8:$Q$1171)</f>
        <v>0</v>
      </c>
      <c r="E40" s="272"/>
      <c r="F40" s="273"/>
      <c r="G40" s="291"/>
      <c r="H40" s="291"/>
      <c r="J40" s="285"/>
      <c r="L40" s="291"/>
      <c r="AD40" s="341">
        <f>SUMIF('pdc2019'!$G$8:$G$1163,'CE MINISTERIALE 2019'!$B40,'pdc2019'!$P$8:$P$1171)</f>
        <v>0</v>
      </c>
    </row>
    <row r="41" spans="1:30" s="298" customFormat="1" ht="38.25">
      <c r="A41" s="306"/>
      <c r="B41" s="299" t="s">
        <v>294</v>
      </c>
      <c r="C41" s="300" t="s">
        <v>295</v>
      </c>
      <c r="D41" s="341">
        <f>SUMIF('pdc2019'!$G$8:$G$1163,'CE MINISTERIALE 2019'!$B41,'pdc2019'!$Q$8:$Q$1171)</f>
        <v>30815000</v>
      </c>
      <c r="E41" s="272"/>
      <c r="F41" s="273"/>
      <c r="G41" s="291"/>
      <c r="H41" s="291"/>
      <c r="J41" s="285"/>
      <c r="L41" s="291"/>
      <c r="AD41" s="341">
        <f>SUMIF('pdc2019'!$G$8:$G$1163,'CE MINISTERIALE 2019'!$B41,'pdc2019'!$P$8:$P$1171)</f>
        <v>41075604</v>
      </c>
    </row>
    <row r="42" spans="1:30" s="298" customFormat="1" ht="25.5">
      <c r="A42" s="306"/>
      <c r="B42" s="299" t="s">
        <v>296</v>
      </c>
      <c r="C42" s="300" t="s">
        <v>297</v>
      </c>
      <c r="D42" s="341">
        <f>SUMIF('pdc2019'!$G$8:$G$1163,'CE MINISTERIALE 2019'!$B42,'pdc2019'!$Q$8:$Q$1171)</f>
        <v>0</v>
      </c>
      <c r="E42" s="272"/>
      <c r="F42" s="273"/>
      <c r="G42" s="291"/>
      <c r="H42" s="291"/>
      <c r="J42" s="285"/>
      <c r="L42" s="291"/>
      <c r="AD42" s="341">
        <f>SUMIF('pdc2019'!$G$8:$G$1163,'CE MINISTERIALE 2019'!$B42,'pdc2019'!$P$8:$P$1171)</f>
        <v>0</v>
      </c>
    </row>
    <row r="43" spans="1:30" s="298" customFormat="1" ht="25.5">
      <c r="A43" s="306"/>
      <c r="B43" s="296" t="s">
        <v>3014</v>
      </c>
      <c r="C43" s="297" t="s">
        <v>298</v>
      </c>
      <c r="D43" s="288">
        <f>+D44+D45</f>
        <v>0</v>
      </c>
      <c r="E43" s="272"/>
      <c r="F43" s="290"/>
      <c r="G43" s="291"/>
      <c r="H43" s="291"/>
      <c r="J43" s="285"/>
      <c r="L43" s="291"/>
      <c r="AD43" s="288">
        <f>+AD44+AD45</f>
        <v>0</v>
      </c>
    </row>
    <row r="44" spans="1:30" s="298" customFormat="1" ht="25.5">
      <c r="A44" s="306" t="s">
        <v>299</v>
      </c>
      <c r="B44" s="299" t="s">
        <v>3018</v>
      </c>
      <c r="C44" s="300" t="s">
        <v>300</v>
      </c>
      <c r="D44" s="341">
        <f>SUMIF('pdc2019'!$G$8:$G$1163,'CE MINISTERIALE 2019'!$B44,'pdc2019'!$Q$8:$Q$1171)</f>
        <v>0</v>
      </c>
      <c r="E44" s="272"/>
      <c r="F44" s="273"/>
      <c r="G44" s="291"/>
      <c r="H44" s="291"/>
      <c r="J44" s="285"/>
      <c r="L44" s="291"/>
      <c r="AD44" s="341">
        <f>SUMIF('pdc2019'!$G$8:$G$1163,'CE MINISTERIALE 2019'!$B44,'pdc2019'!$P$8:$P$1171)</f>
        <v>0</v>
      </c>
    </row>
    <row r="45" spans="1:30" s="298" customFormat="1" ht="25.5">
      <c r="A45" s="306" t="s">
        <v>299</v>
      </c>
      <c r="B45" s="299" t="s">
        <v>301</v>
      </c>
      <c r="C45" s="300" t="s">
        <v>302</v>
      </c>
      <c r="D45" s="341">
        <f>SUMIF('pdc2019'!$G$8:$G$1163,'CE MINISTERIALE 2019'!$B45,'pdc2019'!$Q$8:$Q$1171)</f>
        <v>0</v>
      </c>
      <c r="E45" s="272"/>
      <c r="F45" s="273"/>
      <c r="G45" s="291"/>
      <c r="H45" s="291"/>
      <c r="J45" s="285"/>
      <c r="L45" s="291"/>
      <c r="AD45" s="341">
        <f>SUMIF('pdc2019'!$G$8:$G$1163,'CE MINISTERIALE 2019'!$B45,'pdc2019'!$P$8:$P$1171)</f>
        <v>0</v>
      </c>
    </row>
    <row r="46" spans="1:30" s="273" customFormat="1" ht="25.5">
      <c r="A46" s="303"/>
      <c r="B46" s="296" t="s">
        <v>303</v>
      </c>
      <c r="C46" s="297" t="s">
        <v>4456</v>
      </c>
      <c r="D46" s="288">
        <f>+D47+D48+D49+D50+D51</f>
        <v>0</v>
      </c>
      <c r="E46" s="272"/>
      <c r="F46" s="290"/>
      <c r="G46" s="291"/>
      <c r="H46" s="291"/>
      <c r="J46" s="285"/>
      <c r="L46" s="291"/>
      <c r="AD46" s="288">
        <f>+AD47+AD48+AD49+AD50+AD51</f>
        <v>0</v>
      </c>
    </row>
    <row r="47" spans="1:30" s="273" customFormat="1" ht="24.95" customHeight="1">
      <c r="A47" s="303"/>
      <c r="B47" s="299" t="s">
        <v>4457</v>
      </c>
      <c r="C47" s="300" t="s">
        <v>4458</v>
      </c>
      <c r="D47" s="341">
        <f>SUMIF('pdc2019'!$G$8:$G$1163,'CE MINISTERIALE 2019'!$B47,'pdc2019'!$Q$8:$Q$1171)</f>
        <v>0</v>
      </c>
      <c r="E47" s="272"/>
      <c r="G47" s="291"/>
      <c r="H47" s="291"/>
      <c r="J47" s="285"/>
      <c r="L47" s="291"/>
      <c r="AD47" s="341">
        <f>SUMIF('pdc2019'!$G$8:$G$1163,'CE MINISTERIALE 2019'!$B47,'pdc2019'!$P$8:$P$1171)</f>
        <v>0</v>
      </c>
    </row>
    <row r="48" spans="1:30" s="273" customFormat="1" ht="25.5">
      <c r="A48" s="303"/>
      <c r="B48" s="299" t="s">
        <v>304</v>
      </c>
      <c r="C48" s="300" t="s">
        <v>4459</v>
      </c>
      <c r="D48" s="341">
        <f>SUMIF('pdc2019'!$G$8:$G$1163,'CE MINISTERIALE 2019'!$B48,'pdc2019'!$Q$8:$Q$1171)</f>
        <v>0</v>
      </c>
      <c r="E48" s="272"/>
      <c r="G48" s="291"/>
      <c r="H48" s="291"/>
      <c r="J48" s="285"/>
      <c r="L48" s="291"/>
      <c r="AD48" s="341">
        <f>SUMIF('pdc2019'!$G$8:$G$1163,'CE MINISTERIALE 2019'!$B48,'pdc2019'!$P$8:$P$1171)</f>
        <v>0</v>
      </c>
    </row>
    <row r="49" spans="1:30" s="273" customFormat="1" ht="25.5">
      <c r="A49" s="303"/>
      <c r="B49" s="299" t="s">
        <v>305</v>
      </c>
      <c r="C49" s="300" t="s">
        <v>4460</v>
      </c>
      <c r="D49" s="341">
        <f>SUMIF('pdc2019'!$G$8:$G$1163,'CE MINISTERIALE 2019'!$B49,'pdc2019'!$Q$8:$Q$1171)</f>
        <v>0</v>
      </c>
      <c r="E49" s="272"/>
      <c r="G49" s="291"/>
      <c r="H49" s="291"/>
      <c r="J49" s="285"/>
      <c r="L49" s="291"/>
      <c r="AD49" s="341">
        <f>SUMIF('pdc2019'!$G$8:$G$1163,'CE MINISTERIALE 2019'!$B49,'pdc2019'!$P$8:$P$1171)</f>
        <v>0</v>
      </c>
    </row>
    <row r="50" spans="1:30" s="273" customFormat="1" ht="24.95" customHeight="1">
      <c r="A50" s="303"/>
      <c r="B50" s="299" t="s">
        <v>306</v>
      </c>
      <c r="C50" s="300" t="s">
        <v>4461</v>
      </c>
      <c r="D50" s="341">
        <f>SUMIF('pdc2019'!$G$8:$G$1163,'CE MINISTERIALE 2019'!$B50,'pdc2019'!$Q$8:$Q$1171)</f>
        <v>0</v>
      </c>
      <c r="E50" s="272"/>
      <c r="G50" s="291"/>
      <c r="H50" s="291"/>
      <c r="J50" s="285"/>
      <c r="L50" s="291"/>
      <c r="AD50" s="341">
        <f>SUMIF('pdc2019'!$G$8:$G$1163,'CE MINISTERIALE 2019'!$B50,'pdc2019'!$P$8:$P$1171)</f>
        <v>0</v>
      </c>
    </row>
    <row r="51" spans="1:30" s="273" customFormat="1" ht="51">
      <c r="A51" s="303"/>
      <c r="B51" s="299" t="s">
        <v>4462</v>
      </c>
      <c r="C51" s="300" t="s">
        <v>4463</v>
      </c>
      <c r="D51" s="341">
        <f>SUMIF('pdc2019'!$G$8:$G$1163,'CE MINISTERIALE 2019'!$B51,'pdc2019'!$Q$8:$Q$1171)</f>
        <v>0</v>
      </c>
      <c r="E51" s="272"/>
      <c r="G51" s="291"/>
      <c r="H51" s="291"/>
      <c r="J51" s="285"/>
      <c r="L51" s="291"/>
      <c r="AD51" s="341">
        <f>SUMIF('pdc2019'!$G$8:$G$1163,'CE MINISTERIALE 2019'!$B51,'pdc2019'!$P$8:$P$1171)</f>
        <v>0</v>
      </c>
    </row>
    <row r="52" spans="1:30" s="298" customFormat="1" ht="24.95" customHeight="1">
      <c r="A52" s="306"/>
      <c r="B52" s="292" t="s">
        <v>307</v>
      </c>
      <c r="C52" s="293" t="s">
        <v>308</v>
      </c>
      <c r="D52" s="288">
        <f>+D53+D54+D55+D56</f>
        <v>300000</v>
      </c>
      <c r="E52" s="272"/>
      <c r="F52" s="290"/>
      <c r="G52" s="291"/>
      <c r="H52" s="291"/>
      <c r="J52" s="285"/>
      <c r="L52" s="291"/>
      <c r="AD52" s="288">
        <f>+AD53+AD54+AD55+AD56</f>
        <v>150000</v>
      </c>
    </row>
    <row r="53" spans="1:30" s="298" customFormat="1" ht="24.95" customHeight="1">
      <c r="A53" s="306"/>
      <c r="B53" s="296" t="s">
        <v>309</v>
      </c>
      <c r="C53" s="297" t="s">
        <v>85</v>
      </c>
      <c r="D53" s="341">
        <f>SUMIF('pdc2019'!$G$8:$G$1163,'CE MINISTERIALE 2019'!$B53,'pdc2019'!$Q$8:$Q$1171)</f>
        <v>0</v>
      </c>
      <c r="E53" s="272"/>
      <c r="F53" s="273"/>
      <c r="G53" s="291"/>
      <c r="H53" s="291"/>
      <c r="J53" s="285"/>
      <c r="L53" s="291"/>
      <c r="AD53" s="341">
        <f>SUMIF('pdc2019'!$G$8:$G$1163,'CE MINISTERIALE 2019'!$B53,'pdc2019'!$P$8:$P$1171)</f>
        <v>0</v>
      </c>
    </row>
    <row r="54" spans="1:30" s="298" customFormat="1" ht="24.95" customHeight="1">
      <c r="A54" s="306"/>
      <c r="B54" s="296" t="s">
        <v>86</v>
      </c>
      <c r="C54" s="297" t="s">
        <v>87</v>
      </c>
      <c r="D54" s="341">
        <f>SUMIF('pdc2019'!$G$8:$G$1163,'CE MINISTERIALE 2019'!$B54,'pdc2019'!$Q$8:$Q$1171)</f>
        <v>0</v>
      </c>
      <c r="E54" s="272"/>
      <c r="F54" s="273"/>
      <c r="G54" s="291"/>
      <c r="H54" s="291"/>
      <c r="J54" s="285"/>
      <c r="L54" s="291"/>
      <c r="AD54" s="341">
        <f>SUMIF('pdc2019'!$G$8:$G$1163,'CE MINISTERIALE 2019'!$B54,'pdc2019'!$P$8:$P$1171)</f>
        <v>0</v>
      </c>
    </row>
    <row r="55" spans="1:30" s="298" customFormat="1" ht="24.95" customHeight="1">
      <c r="A55" s="306"/>
      <c r="B55" s="296" t="s">
        <v>88</v>
      </c>
      <c r="C55" s="297" t="s">
        <v>89</v>
      </c>
      <c r="D55" s="341">
        <f>SUMIF('pdc2019'!$G$8:$G$1163,'CE MINISTERIALE 2019'!$B55,'pdc2019'!$Q$8:$Q$1171)</f>
        <v>300000</v>
      </c>
      <c r="E55" s="272"/>
      <c r="F55" s="273"/>
      <c r="G55" s="291"/>
      <c r="H55" s="291"/>
      <c r="J55" s="285"/>
      <c r="L55" s="291"/>
      <c r="AD55" s="341">
        <f>SUMIF('pdc2019'!$G$8:$G$1163,'CE MINISTERIALE 2019'!$B55,'pdc2019'!$P$8:$P$1171)</f>
        <v>150000</v>
      </c>
    </row>
    <row r="56" spans="1:30" s="298" customFormat="1" ht="24.95" customHeight="1">
      <c r="A56" s="306"/>
      <c r="B56" s="296" t="s">
        <v>90</v>
      </c>
      <c r="C56" s="297" t="s">
        <v>91</v>
      </c>
      <c r="D56" s="341">
        <f>SUMIF('pdc2019'!$G$8:$G$1163,'CE MINISTERIALE 2019'!$B56,'pdc2019'!$Q$8:$Q$1171)</f>
        <v>0</v>
      </c>
      <c r="E56" s="272"/>
      <c r="F56" s="273"/>
      <c r="G56" s="291"/>
      <c r="H56" s="291"/>
      <c r="J56" s="285"/>
      <c r="L56" s="291"/>
      <c r="AD56" s="341">
        <f>SUMIF('pdc2019'!$G$8:$G$1163,'CE MINISTERIALE 2019'!$B56,'pdc2019'!$P$8:$P$1171)</f>
        <v>0</v>
      </c>
    </row>
    <row r="57" spans="1:30" s="298" customFormat="1" ht="24.95" customHeight="1">
      <c r="A57" s="306"/>
      <c r="B57" s="292" t="s">
        <v>92</v>
      </c>
      <c r="C57" s="293" t="s">
        <v>93</v>
      </c>
      <c r="D57" s="341">
        <f>SUMIF('pdc2019'!$G$8:$G$1163,'CE MINISTERIALE 2019'!$B57,'pdc2019'!$Q$8:$Q$1171)</f>
        <v>0</v>
      </c>
      <c r="E57" s="272"/>
      <c r="F57" s="273"/>
      <c r="G57" s="291"/>
      <c r="H57" s="291"/>
      <c r="J57" s="285"/>
      <c r="L57" s="291"/>
      <c r="AD57" s="341">
        <f>SUMIF('pdc2019'!$G$8:$G$1163,'CE MINISTERIALE 2019'!$B57,'pdc2019'!$P$8:$P$1171)</f>
        <v>0</v>
      </c>
    </row>
    <row r="58" spans="1:30" s="298" customFormat="1" ht="25.5">
      <c r="A58" s="306"/>
      <c r="B58" s="286" t="s">
        <v>2134</v>
      </c>
      <c r="C58" s="287" t="s">
        <v>94</v>
      </c>
      <c r="D58" s="288">
        <f>+D59+D60</f>
        <v>0</v>
      </c>
      <c r="E58" s="272"/>
      <c r="F58" s="290"/>
      <c r="G58" s="291"/>
      <c r="H58" s="291"/>
      <c r="J58" s="285"/>
      <c r="L58" s="291"/>
      <c r="AD58" s="288">
        <f>+AD59+AD60</f>
        <v>0</v>
      </c>
    </row>
    <row r="59" spans="1:30" s="298" customFormat="1" ht="38.25">
      <c r="A59" s="306"/>
      <c r="B59" s="292" t="s">
        <v>95</v>
      </c>
      <c r="C59" s="293" t="s">
        <v>96</v>
      </c>
      <c r="D59" s="341">
        <f>SUMIF('pdc2019'!$G$8:$G$1163,'CE MINISTERIALE 2019'!$B59,'pdc2019'!$Q$8:$Q$1171)</f>
        <v>0</v>
      </c>
      <c r="E59" s="272"/>
      <c r="F59" s="273"/>
      <c r="G59" s="291"/>
      <c r="H59" s="291"/>
      <c r="J59" s="285"/>
      <c r="L59" s="291"/>
      <c r="AD59" s="341">
        <f>SUMIF('pdc2019'!$G$8:$G$1163,'CE MINISTERIALE 2019'!$B59,'pdc2019'!$P$8:$P$1171)</f>
        <v>0</v>
      </c>
    </row>
    <row r="60" spans="1:30" s="298" customFormat="1" ht="25.5">
      <c r="A60" s="306"/>
      <c r="B60" s="292" t="s">
        <v>97</v>
      </c>
      <c r="C60" s="293" t="s">
        <v>98</v>
      </c>
      <c r="D60" s="341">
        <f>SUMIF('pdc2019'!$G$8:$G$1163,'CE MINISTERIALE 2019'!$B60,'pdc2019'!$Q$8:$Q$1171)</f>
        <v>0</v>
      </c>
      <c r="E60" s="272"/>
      <c r="F60" s="273"/>
      <c r="G60" s="291"/>
      <c r="H60" s="291"/>
      <c r="J60" s="285"/>
      <c r="L60" s="291"/>
      <c r="AD60" s="341">
        <f>SUMIF('pdc2019'!$G$8:$G$1163,'CE MINISTERIALE 2019'!$B60,'pdc2019'!$P$8:$P$1171)</f>
        <v>0</v>
      </c>
    </row>
    <row r="61" spans="1:30" s="273" customFormat="1" ht="25.5">
      <c r="A61" s="303"/>
      <c r="B61" s="286" t="s">
        <v>99</v>
      </c>
      <c r="C61" s="287" t="s">
        <v>4464</v>
      </c>
      <c r="D61" s="288">
        <f>+D62+D63+D64+D65+D66</f>
        <v>29191000</v>
      </c>
      <c r="E61" s="272"/>
      <c r="F61" s="290"/>
      <c r="G61" s="291"/>
      <c r="H61" s="291"/>
      <c r="J61" s="285"/>
      <c r="L61" s="291"/>
      <c r="AD61" s="288">
        <f>+AD62+AD63+AD64+AD65+AD66</f>
        <v>38213000</v>
      </c>
    </row>
    <row r="62" spans="1:30" s="272" customFormat="1" ht="38.25">
      <c r="A62" s="303"/>
      <c r="B62" s="292" t="s">
        <v>4465</v>
      </c>
      <c r="C62" s="293" t="s">
        <v>4466</v>
      </c>
      <c r="D62" s="341">
        <f>SUMIF('pdc2019'!$G$8:$G$1163,'CE MINISTERIALE 2019'!$B62,'pdc2019'!$Q$8:$Q$1171)</f>
        <v>6191000</v>
      </c>
      <c r="G62" s="291"/>
      <c r="H62" s="291"/>
      <c r="J62" s="285"/>
      <c r="L62" s="291"/>
      <c r="AD62" s="341">
        <f>SUMIF('pdc2019'!$G$8:$G$1163,'CE MINISTERIALE 2019'!$B62,'pdc2019'!$P$8:$P$1171)</f>
        <v>4800000</v>
      </c>
    </row>
    <row r="63" spans="1:30" s="273" customFormat="1" ht="38.25">
      <c r="A63" s="303"/>
      <c r="B63" s="292" t="s">
        <v>100</v>
      </c>
      <c r="C63" s="293" t="s">
        <v>4467</v>
      </c>
      <c r="D63" s="341">
        <f>SUMIF('pdc2019'!$G$8:$G$1163,'CE MINISTERIALE 2019'!$B63,'pdc2019'!$Q$8:$Q$1171)</f>
        <v>23000000</v>
      </c>
      <c r="E63" s="272"/>
      <c r="G63" s="291"/>
      <c r="H63" s="291"/>
      <c r="J63" s="285"/>
      <c r="L63" s="291"/>
      <c r="AD63" s="341">
        <f>SUMIF('pdc2019'!$G$8:$G$1163,'CE MINISTERIALE 2019'!$B63,'pdc2019'!$P$8:$P$1171)</f>
        <v>33413000</v>
      </c>
    </row>
    <row r="64" spans="1:30" s="273" customFormat="1" ht="38.25">
      <c r="A64" s="303"/>
      <c r="B64" s="292" t="s">
        <v>101</v>
      </c>
      <c r="C64" s="293" t="s">
        <v>4468</v>
      </c>
      <c r="D64" s="341">
        <f>SUMIF('pdc2019'!$G$8:$G$1163,'CE MINISTERIALE 2019'!$B64,'pdc2019'!$Q$8:$Q$1171)</f>
        <v>0</v>
      </c>
      <c r="E64" s="272"/>
      <c r="G64" s="291"/>
      <c r="H64" s="291"/>
      <c r="J64" s="285"/>
      <c r="L64" s="291"/>
      <c r="AD64" s="341">
        <f>SUMIF('pdc2019'!$G$8:$G$1163,'CE MINISTERIALE 2019'!$B64,'pdc2019'!$P$8:$P$1171)</f>
        <v>0</v>
      </c>
    </row>
    <row r="65" spans="1:30" s="273" customFormat="1" ht="25.5">
      <c r="A65" s="303"/>
      <c r="B65" s="292" t="s">
        <v>102</v>
      </c>
      <c r="C65" s="293" t="s">
        <v>4469</v>
      </c>
      <c r="D65" s="341">
        <f>SUMIF('pdc2019'!$G$8:$G$1163,'CE MINISTERIALE 2019'!$B65,'pdc2019'!$Q$8:$Q$1171)</f>
        <v>0</v>
      </c>
      <c r="E65" s="272"/>
      <c r="G65" s="291"/>
      <c r="H65" s="291"/>
      <c r="J65" s="285"/>
      <c r="L65" s="291"/>
      <c r="AD65" s="341">
        <f>SUMIF('pdc2019'!$G$8:$G$1163,'CE MINISTERIALE 2019'!$B65,'pdc2019'!$P$8:$P$1171)</f>
        <v>0</v>
      </c>
    </row>
    <row r="66" spans="1:30" s="273" customFormat="1" ht="25.5">
      <c r="A66" s="303"/>
      <c r="B66" s="292" t="s">
        <v>2003</v>
      </c>
      <c r="C66" s="293" t="s">
        <v>4470</v>
      </c>
      <c r="D66" s="341">
        <f>SUMIF('pdc2019'!$G$8:$G$1163,'CE MINISTERIALE 2019'!$B66,'pdc2019'!$Q$8:$Q$1171)</f>
        <v>0</v>
      </c>
      <c r="E66" s="272"/>
      <c r="G66" s="291"/>
      <c r="H66" s="291"/>
      <c r="J66" s="285"/>
      <c r="L66" s="291"/>
      <c r="AD66" s="341">
        <f>SUMIF('pdc2019'!$G$8:$G$1163,'CE MINISTERIALE 2019'!$B66,'pdc2019'!$P$8:$P$1171)</f>
        <v>0</v>
      </c>
    </row>
    <row r="67" spans="1:30" s="298" customFormat="1" ht="25.5">
      <c r="A67" s="306"/>
      <c r="B67" s="286" t="s">
        <v>103</v>
      </c>
      <c r="C67" s="287" t="s">
        <v>104</v>
      </c>
      <c r="D67" s="288">
        <f>+D68+D107+D113+D114</f>
        <v>47383185</v>
      </c>
      <c r="E67" s="272"/>
      <c r="F67" s="290"/>
      <c r="G67" s="291"/>
      <c r="H67" s="291"/>
      <c r="J67" s="285"/>
      <c r="L67" s="291"/>
      <c r="AD67" s="288">
        <f>+AD68+AD107+AD113+AD114</f>
        <v>51856827</v>
      </c>
    </row>
    <row r="68" spans="1:30" s="298" customFormat="1" ht="38.25">
      <c r="A68" s="306"/>
      <c r="B68" s="292" t="s">
        <v>105</v>
      </c>
      <c r="C68" s="293" t="s">
        <v>106</v>
      </c>
      <c r="D68" s="288">
        <f>+D69+D85+D86</f>
        <v>30461185</v>
      </c>
      <c r="E68" s="272"/>
      <c r="F68" s="290"/>
      <c r="G68" s="291"/>
      <c r="H68" s="291"/>
      <c r="J68" s="285"/>
      <c r="L68" s="291"/>
      <c r="AD68" s="288">
        <f>+AD69+AD85+AD86</f>
        <v>37791827</v>
      </c>
    </row>
    <row r="69" spans="1:30" s="298" customFormat="1" ht="38.25">
      <c r="A69" s="306" t="s">
        <v>299</v>
      </c>
      <c r="B69" s="296" t="s">
        <v>107</v>
      </c>
      <c r="C69" s="297" t="s">
        <v>108</v>
      </c>
      <c r="D69" s="288">
        <f>SUM(D70:D84)</f>
        <v>0</v>
      </c>
      <c r="E69" s="272"/>
      <c r="F69" s="290"/>
      <c r="G69" s="291"/>
      <c r="H69" s="291"/>
      <c r="J69" s="285"/>
      <c r="L69" s="291"/>
      <c r="AD69" s="288">
        <f>SUM(AD70:AD84)</f>
        <v>0</v>
      </c>
    </row>
    <row r="70" spans="1:30" s="298" customFormat="1" ht="24.95" customHeight="1">
      <c r="A70" s="306" t="s">
        <v>299</v>
      </c>
      <c r="B70" s="299" t="s">
        <v>109</v>
      </c>
      <c r="C70" s="300" t="s">
        <v>110</v>
      </c>
      <c r="D70" s="341">
        <f>SUMIF('pdc2019'!$G$8:$G$1163,'CE MINISTERIALE 2019'!$B70,'pdc2019'!$Q$8:$Q$1171)</f>
        <v>0</v>
      </c>
      <c r="E70" s="272"/>
      <c r="F70" s="273"/>
      <c r="G70" s="291"/>
      <c r="H70" s="291"/>
      <c r="J70" s="285"/>
      <c r="L70" s="291"/>
      <c r="AD70" s="341">
        <f>SUMIF('pdc2019'!$G$8:$G$1163,'CE MINISTERIALE 2019'!$B70,'pdc2019'!$P$8:$P$1171)</f>
        <v>0</v>
      </c>
    </row>
    <row r="71" spans="1:30" s="273" customFormat="1" ht="24.95" customHeight="1">
      <c r="A71" s="303" t="s">
        <v>299</v>
      </c>
      <c r="B71" s="299" t="s">
        <v>111</v>
      </c>
      <c r="C71" s="300" t="s">
        <v>112</v>
      </c>
      <c r="D71" s="341">
        <f>SUMIF('pdc2019'!$G$8:$G$1163,'CE MINISTERIALE 2019'!$B71,'pdc2019'!$Q$8:$Q$1171)</f>
        <v>0</v>
      </c>
      <c r="E71" s="272"/>
      <c r="G71" s="291"/>
      <c r="H71" s="291"/>
      <c r="J71" s="285"/>
      <c r="L71" s="291"/>
      <c r="AD71" s="341">
        <f>SUMIF('pdc2019'!$G$8:$G$1163,'CE MINISTERIALE 2019'!$B71,'pdc2019'!$P$8:$P$1171)</f>
        <v>0</v>
      </c>
    </row>
    <row r="72" spans="1:30" s="273" customFormat="1" ht="25.5">
      <c r="A72" s="303" t="s">
        <v>299</v>
      </c>
      <c r="B72" s="299" t="s">
        <v>4471</v>
      </c>
      <c r="C72" s="300" t="s">
        <v>4472</v>
      </c>
      <c r="D72" s="341">
        <f>SUMIF('pdc2019'!$G$8:$G$1163,'CE MINISTERIALE 2019'!$B72,'pdc2019'!$Q$8:$Q$1171)</f>
        <v>0</v>
      </c>
      <c r="E72" s="272"/>
      <c r="G72" s="291"/>
      <c r="H72" s="291"/>
      <c r="J72" s="285"/>
      <c r="L72" s="291"/>
      <c r="AD72" s="341">
        <f>SUMIF('pdc2019'!$G$8:$G$1163,'CE MINISTERIALE 2019'!$B72,'pdc2019'!$P$8:$P$1171)</f>
        <v>0</v>
      </c>
    </row>
    <row r="73" spans="1:30" s="273" customFormat="1" ht="25.5">
      <c r="A73" s="303" t="s">
        <v>299</v>
      </c>
      <c r="B73" s="299" t="s">
        <v>113</v>
      </c>
      <c r="C73" s="300" t="s">
        <v>4473</v>
      </c>
      <c r="D73" s="341">
        <f>SUMIF('pdc2019'!$G$8:$G$1163,'CE MINISTERIALE 2019'!$B73,'pdc2019'!$Q$8:$Q$1171)</f>
        <v>0</v>
      </c>
      <c r="E73" s="272"/>
      <c r="G73" s="291"/>
      <c r="H73" s="291"/>
      <c r="J73" s="285"/>
      <c r="L73" s="291"/>
      <c r="AD73" s="341">
        <f>SUMIF('pdc2019'!$G$8:$G$1163,'CE MINISTERIALE 2019'!$B73,'pdc2019'!$P$8:$P$1171)</f>
        <v>0</v>
      </c>
    </row>
    <row r="74" spans="1:30" s="273" customFormat="1" ht="24.95" customHeight="1">
      <c r="A74" s="303" t="s">
        <v>299</v>
      </c>
      <c r="B74" s="299" t="s">
        <v>114</v>
      </c>
      <c r="C74" s="300" t="s">
        <v>4474</v>
      </c>
      <c r="D74" s="341">
        <f>SUMIF('pdc2019'!$G$8:$G$1163,'CE MINISTERIALE 2019'!$B74,'pdc2019'!$Q$8:$Q$1171)</f>
        <v>0</v>
      </c>
      <c r="E74" s="272"/>
      <c r="G74" s="291"/>
      <c r="H74" s="291"/>
      <c r="J74" s="285"/>
      <c r="L74" s="291"/>
      <c r="AD74" s="341">
        <f>SUMIF('pdc2019'!$G$8:$G$1163,'CE MINISTERIALE 2019'!$B74,'pdc2019'!$P$8:$P$1171)</f>
        <v>0</v>
      </c>
    </row>
    <row r="75" spans="1:30" s="273" customFormat="1" ht="24.95" customHeight="1">
      <c r="A75" s="303" t="s">
        <v>299</v>
      </c>
      <c r="B75" s="299" t="s">
        <v>115</v>
      </c>
      <c r="C75" s="300" t="s">
        <v>4475</v>
      </c>
      <c r="D75" s="341">
        <f>SUMIF('pdc2019'!$G$8:$G$1163,'CE MINISTERIALE 2019'!$B75,'pdc2019'!$Q$8:$Q$1171)</f>
        <v>0</v>
      </c>
      <c r="E75" s="272"/>
      <c r="G75" s="291"/>
      <c r="H75" s="291"/>
      <c r="J75" s="285"/>
      <c r="L75" s="291"/>
      <c r="AD75" s="341">
        <f>SUMIF('pdc2019'!$G$8:$G$1163,'CE MINISTERIALE 2019'!$B75,'pdc2019'!$P$8:$P$1171)</f>
        <v>0</v>
      </c>
    </row>
    <row r="76" spans="1:30" s="273" customFormat="1" ht="24.95" customHeight="1">
      <c r="A76" s="303" t="s">
        <v>299</v>
      </c>
      <c r="B76" s="299" t="s">
        <v>772</v>
      </c>
      <c r="C76" s="300" t="s">
        <v>4476</v>
      </c>
      <c r="D76" s="341">
        <f>SUMIF('pdc2019'!$G$8:$G$1163,'CE MINISTERIALE 2019'!$B76,'pdc2019'!$Q$8:$Q$1171)</f>
        <v>0</v>
      </c>
      <c r="E76" s="272"/>
      <c r="G76" s="291"/>
      <c r="H76" s="291"/>
      <c r="J76" s="285"/>
      <c r="L76" s="291"/>
      <c r="AD76" s="341">
        <f>SUMIF('pdc2019'!$G$8:$G$1163,'CE MINISTERIALE 2019'!$B76,'pdc2019'!$P$8:$P$1171)</f>
        <v>0</v>
      </c>
    </row>
    <row r="77" spans="1:30" s="273" customFormat="1" ht="24.95" customHeight="1">
      <c r="A77" s="303" t="s">
        <v>299</v>
      </c>
      <c r="B77" s="299" t="s">
        <v>773</v>
      </c>
      <c r="C77" s="300" t="s">
        <v>4477</v>
      </c>
      <c r="D77" s="341">
        <f>SUMIF('pdc2019'!$G$8:$G$1163,'CE MINISTERIALE 2019'!$B77,'pdc2019'!$Q$8:$Q$1171)</f>
        <v>0</v>
      </c>
      <c r="E77" s="272"/>
      <c r="G77" s="291"/>
      <c r="H77" s="291"/>
      <c r="J77" s="285"/>
      <c r="L77" s="291"/>
      <c r="AD77" s="341">
        <f>SUMIF('pdc2019'!$G$8:$G$1163,'CE MINISTERIALE 2019'!$B77,'pdc2019'!$P$8:$P$1171)</f>
        <v>0</v>
      </c>
    </row>
    <row r="78" spans="1:30" s="273" customFormat="1" ht="24.95" customHeight="1">
      <c r="A78" s="303" t="s">
        <v>299</v>
      </c>
      <c r="B78" s="299" t="s">
        <v>774</v>
      </c>
      <c r="C78" s="300" t="s">
        <v>4478</v>
      </c>
      <c r="D78" s="341">
        <f>SUMIF('pdc2019'!$G$8:$G$1163,'CE MINISTERIALE 2019'!$B78,'pdc2019'!$Q$8:$Q$1171)</f>
        <v>0</v>
      </c>
      <c r="E78" s="272"/>
      <c r="G78" s="291"/>
      <c r="H78" s="291"/>
      <c r="J78" s="285"/>
      <c r="L78" s="291"/>
      <c r="AD78" s="341">
        <f>SUMIF('pdc2019'!$G$8:$G$1163,'CE MINISTERIALE 2019'!$B78,'pdc2019'!$P$8:$P$1171)</f>
        <v>0</v>
      </c>
    </row>
    <row r="79" spans="1:30" s="273" customFormat="1" ht="24.95" customHeight="1">
      <c r="A79" s="303" t="s">
        <v>299</v>
      </c>
      <c r="B79" s="299" t="s">
        <v>4479</v>
      </c>
      <c r="C79" s="300" t="s">
        <v>4480</v>
      </c>
      <c r="D79" s="341">
        <f>SUMIF('pdc2019'!$G$8:$G$1163,'CE MINISTERIALE 2019'!$B79,'pdc2019'!$Q$8:$Q$1171)</f>
        <v>0</v>
      </c>
      <c r="E79" s="272"/>
      <c r="G79" s="291"/>
      <c r="H79" s="291"/>
      <c r="J79" s="285"/>
      <c r="L79" s="291"/>
      <c r="AD79" s="341">
        <f>SUMIF('pdc2019'!$G$8:$G$1163,'CE MINISTERIALE 2019'!$B79,'pdc2019'!$P$8:$P$1171)</f>
        <v>0</v>
      </c>
    </row>
    <row r="80" spans="1:30" s="273" customFormat="1" ht="24.95" customHeight="1">
      <c r="A80" s="303" t="s">
        <v>299</v>
      </c>
      <c r="B80" s="299" t="s">
        <v>4481</v>
      </c>
      <c r="C80" s="300" t="s">
        <v>4482</v>
      </c>
      <c r="D80" s="341">
        <f>SUMIF('pdc2019'!$G$8:$G$1163,'CE MINISTERIALE 2019'!$B80,'pdc2019'!$Q$8:$Q$1171)</f>
        <v>0</v>
      </c>
      <c r="E80" s="272"/>
      <c r="F80" s="540"/>
      <c r="G80" s="291"/>
      <c r="H80" s="291"/>
      <c r="J80" s="285"/>
      <c r="L80" s="291"/>
      <c r="AD80" s="341">
        <f>SUMIF('pdc2019'!$G$8:$G$1163,'CE MINISTERIALE 2019'!$B80,'pdc2019'!$P$8:$P$1171)</f>
        <v>0</v>
      </c>
    </row>
    <row r="81" spans="1:30" s="273" customFormat="1" ht="24.95" customHeight="1">
      <c r="A81" s="306" t="s">
        <v>299</v>
      </c>
      <c r="B81" s="299" t="s">
        <v>4483</v>
      </c>
      <c r="C81" s="300" t="s">
        <v>4484</v>
      </c>
      <c r="D81" s="341">
        <f>SUMIF('pdc2019'!$G$8:$G$1163,'CE MINISTERIALE 2019'!$B81,'pdc2019'!$Q$8:$Q$1171)</f>
        <v>0</v>
      </c>
      <c r="E81" s="272"/>
      <c r="F81" s="540"/>
      <c r="G81" s="291"/>
      <c r="H81" s="291"/>
      <c r="J81" s="285"/>
      <c r="L81" s="291"/>
      <c r="AD81" s="341">
        <f>SUMIF('pdc2019'!$G$8:$G$1163,'CE MINISTERIALE 2019'!$B81,'pdc2019'!$P$8:$P$1171)</f>
        <v>0</v>
      </c>
    </row>
    <row r="82" spans="1:30" s="298" customFormat="1" ht="24.95" customHeight="1">
      <c r="A82" s="306" t="s">
        <v>299</v>
      </c>
      <c r="B82" s="299" t="s">
        <v>4485</v>
      </c>
      <c r="C82" s="300" t="s">
        <v>4486</v>
      </c>
      <c r="D82" s="341">
        <f>SUMIF('pdc2019'!$G$8:$G$1163,'CE MINISTERIALE 2019'!$B82,'pdc2019'!$Q$8:$Q$1171)</f>
        <v>0</v>
      </c>
      <c r="E82" s="272"/>
      <c r="F82" s="540"/>
      <c r="G82" s="291"/>
      <c r="H82" s="291"/>
      <c r="J82" s="285"/>
      <c r="L82" s="291"/>
      <c r="AD82" s="341">
        <f>SUMIF('pdc2019'!$G$8:$G$1163,'CE MINISTERIALE 2019'!$B82,'pdc2019'!$P$8:$P$1171)</f>
        <v>0</v>
      </c>
    </row>
    <row r="83" spans="1:30" s="273" customFormat="1" ht="24.95" customHeight="1">
      <c r="A83" s="306" t="s">
        <v>299</v>
      </c>
      <c r="B83" s="299" t="s">
        <v>4487</v>
      </c>
      <c r="C83" s="300" t="s">
        <v>4488</v>
      </c>
      <c r="D83" s="341">
        <f>SUMIF('pdc2019'!$G$8:$G$1163,'CE MINISTERIALE 2019'!$B83,'pdc2019'!$Q$8:$Q$1171)</f>
        <v>0</v>
      </c>
      <c r="E83" s="272"/>
      <c r="F83" s="540"/>
      <c r="G83" s="291"/>
      <c r="H83" s="291"/>
      <c r="J83" s="285"/>
      <c r="L83" s="291"/>
      <c r="AD83" s="341">
        <f>SUMIF('pdc2019'!$G$8:$G$1163,'CE MINISTERIALE 2019'!$B83,'pdc2019'!$P$8:$P$1171)</f>
        <v>0</v>
      </c>
    </row>
    <row r="84" spans="1:30" s="273" customFormat="1" ht="25.5">
      <c r="A84" s="306" t="s">
        <v>299</v>
      </c>
      <c r="B84" s="299" t="s">
        <v>775</v>
      </c>
      <c r="C84" s="300" t="s">
        <v>4489</v>
      </c>
      <c r="D84" s="341">
        <f>SUMIF('pdc2019'!$G$8:$G$1163,'CE MINISTERIALE 2019'!$B84,'pdc2019'!$Q$8:$Q$1171)</f>
        <v>0</v>
      </c>
      <c r="E84" s="272"/>
      <c r="F84" s="540"/>
      <c r="G84" s="291"/>
      <c r="H84" s="291"/>
      <c r="J84" s="285"/>
      <c r="L84" s="291"/>
      <c r="AD84" s="341">
        <f>SUMIF('pdc2019'!$G$8:$G$1163,'CE MINISTERIALE 2019'!$B84,'pdc2019'!$P$8:$P$1171)</f>
        <v>0</v>
      </c>
    </row>
    <row r="85" spans="1:30" s="298" customFormat="1" ht="42.75" customHeight="1">
      <c r="A85" s="306"/>
      <c r="B85" s="296" t="s">
        <v>776</v>
      </c>
      <c r="C85" s="297" t="s">
        <v>4490</v>
      </c>
      <c r="D85" s="341">
        <f>SUMIF('pdc2019'!$G$8:$G$1163,'CE MINISTERIALE 2019'!$B85,'pdc2019'!$Q$8:$Q$1171)</f>
        <v>391654</v>
      </c>
      <c r="E85" s="272"/>
      <c r="F85" s="273"/>
      <c r="G85" s="291"/>
      <c r="H85" s="291"/>
      <c r="J85" s="285"/>
      <c r="L85" s="291"/>
      <c r="AD85" s="341">
        <f>SUMIF('pdc2019'!$G$8:$G$1163,'CE MINISTERIALE 2019'!$B85,'pdc2019'!$P$8:$P$1171)</f>
        <v>374654</v>
      </c>
    </row>
    <row r="86" spans="1:30" s="298" customFormat="1" ht="25.5">
      <c r="A86" s="306"/>
      <c r="B86" s="296" t="s">
        <v>777</v>
      </c>
      <c r="C86" s="297" t="s">
        <v>4491</v>
      </c>
      <c r="D86" s="288">
        <f>SUM(D87:D101,D104,D105,D106)</f>
        <v>30069531</v>
      </c>
      <c r="E86" s="272"/>
      <c r="F86" s="290"/>
      <c r="G86" s="291"/>
      <c r="H86" s="291"/>
      <c r="J86" s="285"/>
      <c r="L86" s="291"/>
      <c r="AD86" s="288">
        <f>SUM(AD87:AD101,AD104,AD105,AD106)</f>
        <v>37417173</v>
      </c>
    </row>
    <row r="87" spans="1:30" s="298" customFormat="1" ht="24.95" customHeight="1">
      <c r="A87" s="306" t="s">
        <v>1506</v>
      </c>
      <c r="B87" s="299" t="s">
        <v>1507</v>
      </c>
      <c r="C87" s="300" t="s">
        <v>1508</v>
      </c>
      <c r="D87" s="341">
        <f>SUMIF('pdc2019'!$G$8:$G$1163,'CE MINISTERIALE 2019'!$B87,'pdc2019'!$Q$8:$Q$1171)</f>
        <v>5799227</v>
      </c>
      <c r="E87" s="272"/>
      <c r="F87" s="273"/>
      <c r="G87" s="291"/>
      <c r="H87" s="291"/>
      <c r="J87" s="285"/>
      <c r="L87" s="291"/>
      <c r="AD87" s="341">
        <f>SUMIF('pdc2019'!$G$8:$G$1163,'CE MINISTERIALE 2019'!$B87,'pdc2019'!$P$8:$P$1171)</f>
        <v>11713000</v>
      </c>
    </row>
    <row r="88" spans="1:30" s="298" customFormat="1" ht="24.95" customHeight="1">
      <c r="A88" s="306" t="s">
        <v>1506</v>
      </c>
      <c r="B88" s="299" t="s">
        <v>1509</v>
      </c>
      <c r="C88" s="300" t="s">
        <v>1510</v>
      </c>
      <c r="D88" s="341">
        <f>SUMIF('pdc2019'!$G$8:$G$1163,'CE MINISTERIALE 2019'!$B88,'pdc2019'!$Q$8:$Q$1171)</f>
        <v>1978136</v>
      </c>
      <c r="E88" s="272"/>
      <c r="F88" s="273"/>
      <c r="G88" s="291"/>
      <c r="H88" s="291"/>
      <c r="J88" s="285"/>
      <c r="L88" s="291"/>
      <c r="AD88" s="341">
        <f>SUMIF('pdc2019'!$G$8:$G$1163,'CE MINISTERIALE 2019'!$B88,'pdc2019'!$P$8:$P$1171)</f>
        <v>2692000</v>
      </c>
    </row>
    <row r="89" spans="1:30" s="273" customFormat="1" ht="24.95" customHeight="1">
      <c r="A89" s="306" t="s">
        <v>1506</v>
      </c>
      <c r="B89" s="299" t="s">
        <v>4492</v>
      </c>
      <c r="C89" s="300" t="s">
        <v>4493</v>
      </c>
      <c r="D89" s="341">
        <f>SUMIF('pdc2019'!$G$8:$G$1163,'CE MINISTERIALE 2019'!$B89,'pdc2019'!$Q$8:$Q$1171)</f>
        <v>928955</v>
      </c>
      <c r="E89" s="272"/>
      <c r="G89" s="291"/>
      <c r="H89" s="291"/>
      <c r="J89" s="285"/>
      <c r="L89" s="291"/>
      <c r="AD89" s="341">
        <f>SUMIF('pdc2019'!$G$8:$G$1163,'CE MINISTERIALE 2019'!$B89,'pdc2019'!$P$8:$P$1171)</f>
        <v>1337000</v>
      </c>
    </row>
    <row r="90" spans="1:30" s="273" customFormat="1" ht="25.5">
      <c r="A90" s="303" t="s">
        <v>1511</v>
      </c>
      <c r="B90" s="299" t="s">
        <v>1512</v>
      </c>
      <c r="C90" s="300" t="s">
        <v>4494</v>
      </c>
      <c r="D90" s="341">
        <f>SUMIF('pdc2019'!$G$8:$G$1163,'CE MINISTERIALE 2019'!$B90,'pdc2019'!$Q$8:$Q$1171)</f>
        <v>0</v>
      </c>
      <c r="E90" s="272"/>
      <c r="G90" s="291"/>
      <c r="H90" s="291"/>
      <c r="J90" s="285"/>
      <c r="L90" s="291"/>
      <c r="AD90" s="341">
        <f>SUMIF('pdc2019'!$G$8:$G$1163,'CE MINISTERIALE 2019'!$B90,'pdc2019'!$P$8:$P$1171)</f>
        <v>0</v>
      </c>
    </row>
    <row r="91" spans="1:30" s="298" customFormat="1" ht="24.95" customHeight="1">
      <c r="A91" s="303" t="s">
        <v>1506</v>
      </c>
      <c r="B91" s="299" t="s">
        <v>1513</v>
      </c>
      <c r="C91" s="300" t="s">
        <v>4495</v>
      </c>
      <c r="D91" s="341">
        <f>SUMIF('pdc2019'!$G$8:$G$1163,'CE MINISTERIALE 2019'!$B91,'pdc2019'!$Q$8:$Q$1171)</f>
        <v>2249900</v>
      </c>
      <c r="E91" s="272"/>
      <c r="F91" s="273"/>
      <c r="G91" s="291"/>
      <c r="H91" s="291"/>
      <c r="J91" s="285"/>
      <c r="L91" s="291"/>
      <c r="AD91" s="341">
        <f>SUMIF('pdc2019'!$G$8:$G$1163,'CE MINISTERIALE 2019'!$B91,'pdc2019'!$P$8:$P$1171)</f>
        <v>1814000</v>
      </c>
    </row>
    <row r="92" spans="1:30" s="273" customFormat="1" ht="25.5">
      <c r="A92" s="303" t="s">
        <v>1506</v>
      </c>
      <c r="B92" s="299" t="s">
        <v>1514</v>
      </c>
      <c r="C92" s="300" t="s">
        <v>4496</v>
      </c>
      <c r="D92" s="341">
        <f>SUMIF('pdc2019'!$G$8:$G$1163,'CE MINISTERIALE 2019'!$B92,'pdc2019'!$Q$8:$Q$1171)</f>
        <v>133294</v>
      </c>
      <c r="E92" s="272"/>
      <c r="G92" s="291"/>
      <c r="H92" s="291"/>
      <c r="J92" s="285"/>
      <c r="L92" s="291"/>
      <c r="AD92" s="341">
        <f>SUMIF('pdc2019'!$G$8:$G$1163,'CE MINISTERIALE 2019'!$B92,'pdc2019'!$P$8:$P$1171)</f>
        <v>145000</v>
      </c>
    </row>
    <row r="93" spans="1:30" s="273" customFormat="1" ht="25.5">
      <c r="A93" s="303" t="s">
        <v>1506</v>
      </c>
      <c r="B93" s="299" t="s">
        <v>1515</v>
      </c>
      <c r="C93" s="300" t="s">
        <v>4497</v>
      </c>
      <c r="D93" s="341">
        <f>SUMIF('pdc2019'!$G$8:$G$1163,'CE MINISTERIALE 2019'!$B93,'pdc2019'!$Q$8:$Q$1171)</f>
        <v>-442818</v>
      </c>
      <c r="E93" s="272"/>
      <c r="G93" s="291"/>
      <c r="H93" s="291"/>
      <c r="J93" s="285"/>
      <c r="L93" s="291"/>
      <c r="AD93" s="341">
        <f>SUMIF('pdc2019'!$G$8:$G$1163,'CE MINISTERIALE 2019'!$B93,'pdc2019'!$P$8:$P$1171)</f>
        <v>346000</v>
      </c>
    </row>
    <row r="94" spans="1:30" s="273" customFormat="1" ht="24.95" customHeight="1">
      <c r="A94" s="303" t="s">
        <v>1506</v>
      </c>
      <c r="B94" s="299" t="s">
        <v>1516</v>
      </c>
      <c r="C94" s="300" t="s">
        <v>4498</v>
      </c>
      <c r="D94" s="341">
        <f>SUMIF('pdc2019'!$G$8:$G$1163,'CE MINISTERIALE 2019'!$B94,'pdc2019'!$Q$8:$Q$1171)</f>
        <v>-1336</v>
      </c>
      <c r="E94" s="272"/>
      <c r="G94" s="291"/>
      <c r="H94" s="291"/>
      <c r="J94" s="285"/>
      <c r="L94" s="291"/>
      <c r="AD94" s="341">
        <f>SUMIF('pdc2019'!$G$8:$G$1163,'CE MINISTERIALE 2019'!$B94,'pdc2019'!$P$8:$P$1171)</f>
        <v>5000</v>
      </c>
    </row>
    <row r="95" spans="1:30" s="273" customFormat="1" ht="25.5">
      <c r="A95" s="303" t="s">
        <v>1506</v>
      </c>
      <c r="B95" s="299" t="s">
        <v>1517</v>
      </c>
      <c r="C95" s="300" t="s">
        <v>4499</v>
      </c>
      <c r="D95" s="341">
        <f>SUMIF('pdc2019'!$G$8:$G$1163,'CE MINISTERIALE 2019'!$B95,'pdc2019'!$Q$8:$Q$1171)</f>
        <v>2817645</v>
      </c>
      <c r="E95" s="272"/>
      <c r="G95" s="291"/>
      <c r="H95" s="291"/>
      <c r="J95" s="285"/>
      <c r="L95" s="291"/>
      <c r="AD95" s="341">
        <f>SUMIF('pdc2019'!$G$8:$G$1163,'CE MINISTERIALE 2019'!$B95,'pdc2019'!$P$8:$P$1171)</f>
        <v>4470000</v>
      </c>
    </row>
    <row r="96" spans="1:30" s="273" customFormat="1" ht="25.5">
      <c r="A96" s="303" t="s">
        <v>1511</v>
      </c>
      <c r="B96" s="299" t="s">
        <v>4500</v>
      </c>
      <c r="C96" s="300" t="s">
        <v>4501</v>
      </c>
      <c r="D96" s="341">
        <f>SUMIF('pdc2019'!$G$8:$G$1163,'CE MINISTERIALE 2019'!$B96,'pdc2019'!$Q$8:$Q$1171)</f>
        <v>0</v>
      </c>
      <c r="E96" s="272"/>
      <c r="G96" s="291"/>
      <c r="H96" s="291"/>
      <c r="J96" s="285"/>
      <c r="L96" s="291"/>
      <c r="AD96" s="341">
        <f>SUMIF('pdc2019'!$G$8:$G$1163,'CE MINISTERIALE 2019'!$B96,'pdc2019'!$P$8:$P$1171)</f>
        <v>0</v>
      </c>
    </row>
    <row r="97" spans="1:30" s="273" customFormat="1" ht="25.5">
      <c r="A97" s="303" t="s">
        <v>1511</v>
      </c>
      <c r="B97" s="299" t="s">
        <v>4502</v>
      </c>
      <c r="C97" s="300" t="s">
        <v>4503</v>
      </c>
      <c r="D97" s="341">
        <f>SUMIF('pdc2019'!$G$8:$G$1163,'CE MINISTERIALE 2019'!$B97,'pdc2019'!$Q$8:$Q$1171)</f>
        <v>0</v>
      </c>
      <c r="E97" s="272"/>
      <c r="G97" s="291"/>
      <c r="H97" s="291"/>
      <c r="J97" s="285"/>
      <c r="L97" s="291"/>
      <c r="AD97" s="341">
        <f>SUMIF('pdc2019'!$G$8:$G$1163,'CE MINISTERIALE 2019'!$B97,'pdc2019'!$P$8:$P$1171)</f>
        <v>0</v>
      </c>
    </row>
    <row r="98" spans="1:30" s="273" customFormat="1" ht="25.5">
      <c r="A98" s="303" t="s">
        <v>1506</v>
      </c>
      <c r="B98" s="299" t="s">
        <v>1518</v>
      </c>
      <c r="C98" s="300" t="s">
        <v>4504</v>
      </c>
      <c r="D98" s="341">
        <f>SUMIF('pdc2019'!$G$8:$G$1163,'CE MINISTERIALE 2019'!$B98,'pdc2019'!$Q$8:$Q$1171)</f>
        <v>0</v>
      </c>
      <c r="E98" s="272"/>
      <c r="G98" s="291"/>
      <c r="H98" s="291"/>
      <c r="J98" s="285"/>
      <c r="L98" s="291"/>
      <c r="AD98" s="341">
        <f>SUMIF('pdc2019'!$G$8:$G$1163,'CE MINISTERIALE 2019'!$B98,'pdc2019'!$P$8:$P$1171)</f>
        <v>0</v>
      </c>
    </row>
    <row r="99" spans="1:30" s="273" customFormat="1" ht="25.5">
      <c r="A99" s="303" t="s">
        <v>1506</v>
      </c>
      <c r="B99" s="299" t="s">
        <v>1519</v>
      </c>
      <c r="C99" s="300" t="s">
        <v>4505</v>
      </c>
      <c r="D99" s="341">
        <f>SUMIF('pdc2019'!$G$8:$G$1163,'CE MINISTERIALE 2019'!$B99,'pdc2019'!$Q$8:$Q$1171)</f>
        <v>0</v>
      </c>
      <c r="E99" s="272"/>
      <c r="G99" s="291"/>
      <c r="H99" s="291"/>
      <c r="J99" s="285"/>
      <c r="L99" s="291"/>
      <c r="AD99" s="341">
        <f>SUMIF('pdc2019'!$G$8:$G$1163,'CE MINISTERIALE 2019'!$B99,'pdc2019'!$P$8:$P$1171)</f>
        <v>0</v>
      </c>
    </row>
    <row r="100" spans="1:30" s="273" customFormat="1" ht="25.5">
      <c r="A100" s="303" t="s">
        <v>1506</v>
      </c>
      <c r="B100" s="299" t="s">
        <v>4506</v>
      </c>
      <c r="C100" s="300" t="s">
        <v>4507</v>
      </c>
      <c r="D100" s="341">
        <f>SUMIF('pdc2019'!$G$8:$G$1163,'CE MINISTERIALE 2019'!$B100,'pdc2019'!$Q$8:$Q$1171)</f>
        <v>498153</v>
      </c>
      <c r="E100" s="272"/>
      <c r="G100" s="291"/>
      <c r="H100" s="291"/>
      <c r="J100" s="285"/>
      <c r="L100" s="291"/>
      <c r="AD100" s="341">
        <f>SUMIF('pdc2019'!$G$8:$G$1163,'CE MINISTERIALE 2019'!$B100,'pdc2019'!$P$8:$P$1171)</f>
        <v>-1567000</v>
      </c>
    </row>
    <row r="101" spans="1:30" s="305" customFormat="1" ht="38.25">
      <c r="A101" s="303" t="s">
        <v>1511</v>
      </c>
      <c r="B101" s="299" t="s">
        <v>1520</v>
      </c>
      <c r="C101" s="300" t="s">
        <v>4508</v>
      </c>
      <c r="D101" s="288">
        <f>+D102+D103</f>
        <v>450000</v>
      </c>
      <c r="E101" s="304"/>
      <c r="F101" s="290"/>
      <c r="G101" s="291"/>
      <c r="H101" s="291"/>
      <c r="J101" s="285"/>
      <c r="L101" s="291"/>
      <c r="AD101" s="288">
        <f>+AD102+AD103</f>
        <v>451000</v>
      </c>
    </row>
    <row r="102" spans="1:30" s="305" customFormat="1" ht="25.5">
      <c r="A102" s="303" t="s">
        <v>1511</v>
      </c>
      <c r="B102" s="296" t="s">
        <v>1521</v>
      </c>
      <c r="C102" s="297" t="s">
        <v>4509</v>
      </c>
      <c r="D102" s="341">
        <f>SUMIF('pdc2019'!$G$8:$G$1163,'CE MINISTERIALE 2019'!$B102,'pdc2019'!$Q$8:$Q$1171)</f>
        <v>0</v>
      </c>
      <c r="E102" s="304"/>
      <c r="G102" s="291"/>
      <c r="H102" s="291"/>
      <c r="J102" s="285"/>
      <c r="L102" s="291"/>
      <c r="AD102" s="341">
        <f>SUMIF('pdc2019'!$G$8:$G$1163,'CE MINISTERIALE 2019'!$B102,'pdc2019'!$P$8:$P$1171)</f>
        <v>0</v>
      </c>
    </row>
    <row r="103" spans="1:30" s="273" customFormat="1" ht="38.25">
      <c r="A103" s="303" t="s">
        <v>1511</v>
      </c>
      <c r="B103" s="296" t="s">
        <v>1522</v>
      </c>
      <c r="C103" s="297" t="s">
        <v>4510</v>
      </c>
      <c r="D103" s="341">
        <f>SUMIF('pdc2019'!$G$8:$G$1163,'CE MINISTERIALE 2019'!$B103,'pdc2019'!$Q$8:$Q$1171)</f>
        <v>450000</v>
      </c>
      <c r="E103" s="272"/>
      <c r="G103" s="291"/>
      <c r="H103" s="291"/>
      <c r="J103" s="285"/>
      <c r="L103" s="291"/>
      <c r="AD103" s="341">
        <f>SUMIF('pdc2019'!$G$8:$G$1163,'CE MINISTERIALE 2019'!$B103,'pdc2019'!$P$8:$P$1171)</f>
        <v>451000</v>
      </c>
    </row>
    <row r="104" spans="1:30" s="272" customFormat="1" ht="25.5">
      <c r="A104" s="303"/>
      <c r="B104" s="299" t="s">
        <v>654</v>
      </c>
      <c r="C104" s="300" t="s">
        <v>4511</v>
      </c>
      <c r="D104" s="341">
        <f>SUMIF('pdc2019'!$G$8:$G$1163,'CE MINISTERIALE 2019'!$B104,'pdc2019'!$Q$8:$Q$1171)</f>
        <v>15657375</v>
      </c>
      <c r="G104" s="291"/>
      <c r="H104" s="291"/>
      <c r="J104" s="285"/>
      <c r="L104" s="291"/>
      <c r="AD104" s="341">
        <f>SUMIF('pdc2019'!$G$8:$G$1163,'CE MINISTERIALE 2019'!$B104,'pdc2019'!$P$8:$P$1171)</f>
        <v>16010173</v>
      </c>
    </row>
    <row r="105" spans="1:30" s="272" customFormat="1" ht="25.5">
      <c r="A105" s="306" t="s">
        <v>299</v>
      </c>
      <c r="B105" s="299" t="s">
        <v>4512</v>
      </c>
      <c r="C105" s="300" t="s">
        <v>4513</v>
      </c>
      <c r="D105" s="341">
        <f>SUMIF('pdc2019'!$G$8:$G$1163,'CE MINISTERIALE 2019'!$B105,'pdc2019'!$Q$8:$Q$1171)</f>
        <v>0</v>
      </c>
      <c r="G105" s="291"/>
      <c r="H105" s="291"/>
      <c r="J105" s="285"/>
      <c r="L105" s="291"/>
      <c r="AD105" s="341">
        <f>SUMIF('pdc2019'!$G$8:$G$1163,'CE MINISTERIALE 2019'!$B105,'pdc2019'!$P$8:$P$1171)</f>
        <v>0</v>
      </c>
    </row>
    <row r="106" spans="1:30" s="272" customFormat="1" ht="38.25">
      <c r="A106" s="306" t="s">
        <v>1511</v>
      </c>
      <c r="B106" s="299" t="s">
        <v>4514</v>
      </c>
      <c r="C106" s="300" t="s">
        <v>4515</v>
      </c>
      <c r="D106" s="341">
        <f>SUMIF('pdc2019'!$G$8:$G$1163,'CE MINISTERIALE 2019'!$B106,'pdc2019'!$Q$8:$Q$1171)</f>
        <v>1000</v>
      </c>
      <c r="G106" s="291"/>
      <c r="H106" s="291"/>
      <c r="J106" s="285"/>
      <c r="L106" s="291"/>
      <c r="AD106" s="341">
        <f>SUMIF('pdc2019'!$G$8:$G$1163,'CE MINISTERIALE 2019'!$B106,'pdc2019'!$P$8:$P$1171)</f>
        <v>1000</v>
      </c>
    </row>
    <row r="107" spans="1:30" s="298" customFormat="1" ht="51">
      <c r="A107" s="388" t="s">
        <v>1506</v>
      </c>
      <c r="B107" s="292" t="s">
        <v>655</v>
      </c>
      <c r="C107" s="293" t="s">
        <v>656</v>
      </c>
      <c r="D107" s="288">
        <f>SUM(D108:D112)</f>
        <v>0</v>
      </c>
      <c r="E107" s="272"/>
      <c r="F107" s="290"/>
      <c r="G107" s="291"/>
      <c r="H107" s="291"/>
      <c r="J107" s="285"/>
      <c r="L107" s="291"/>
      <c r="AD107" s="288">
        <f>SUM(AD108:AD112)</f>
        <v>0</v>
      </c>
    </row>
    <row r="108" spans="1:30" s="273" customFormat="1" ht="25.5">
      <c r="A108" s="303" t="s">
        <v>1506</v>
      </c>
      <c r="B108" s="299" t="s">
        <v>657</v>
      </c>
      <c r="C108" s="300" t="s">
        <v>658</v>
      </c>
      <c r="D108" s="341">
        <f>SUMIF('pdc2019'!$G$8:$G$1163,'CE MINISTERIALE 2019'!$B108,'pdc2019'!$Q$8:$Q$1171)</f>
        <v>0</v>
      </c>
      <c r="E108" s="272"/>
      <c r="G108" s="291"/>
      <c r="H108" s="291"/>
      <c r="J108" s="285"/>
      <c r="L108" s="291"/>
      <c r="AD108" s="341">
        <f>SUMIF('pdc2019'!$G$8:$G$1163,'CE MINISTERIALE 2019'!$B108,'pdc2019'!$P$8:$P$1171)</f>
        <v>0</v>
      </c>
    </row>
    <row r="109" spans="1:30" s="273" customFormat="1" ht="25.5">
      <c r="A109" s="303" t="s">
        <v>1506</v>
      </c>
      <c r="B109" s="296" t="s">
        <v>659</v>
      </c>
      <c r="C109" s="297" t="s">
        <v>660</v>
      </c>
      <c r="D109" s="341">
        <f>SUMIF('pdc2019'!$G$8:$G$1163,'CE MINISTERIALE 2019'!$B109,'pdc2019'!$Q$8:$Q$1171)</f>
        <v>0</v>
      </c>
      <c r="E109" s="272"/>
      <c r="G109" s="291"/>
      <c r="H109" s="291"/>
      <c r="J109" s="285"/>
      <c r="L109" s="291"/>
      <c r="AD109" s="341">
        <f>SUMIF('pdc2019'!$G$8:$G$1163,'CE MINISTERIALE 2019'!$B109,'pdc2019'!$P$8:$P$1171)</f>
        <v>0</v>
      </c>
    </row>
    <row r="110" spans="1:30" s="273" customFormat="1" ht="38.25">
      <c r="A110" s="303" t="s">
        <v>1506</v>
      </c>
      <c r="B110" s="296" t="s">
        <v>4516</v>
      </c>
      <c r="C110" s="297" t="s">
        <v>4517</v>
      </c>
      <c r="D110" s="341">
        <f>SUMIF('pdc2019'!$G$8:$G$1163,'CE MINISTERIALE 2019'!$B110,'pdc2019'!$Q$8:$Q$1171)</f>
        <v>0</v>
      </c>
      <c r="E110" s="272"/>
      <c r="G110" s="291"/>
      <c r="H110" s="291"/>
      <c r="J110" s="285"/>
      <c r="L110" s="291"/>
      <c r="AD110" s="341">
        <f>SUMIF('pdc2019'!$G$8:$G$1163,'CE MINISTERIALE 2019'!$B110,'pdc2019'!$P$8:$P$1171)</f>
        <v>0</v>
      </c>
    </row>
    <row r="111" spans="1:30" s="273" customFormat="1" ht="25.5">
      <c r="A111" s="306" t="s">
        <v>1506</v>
      </c>
      <c r="B111" s="296" t="s">
        <v>661</v>
      </c>
      <c r="C111" s="297" t="s">
        <v>4518</v>
      </c>
      <c r="D111" s="341">
        <f>SUMIF('pdc2019'!$G$8:$G$1163,'CE MINISTERIALE 2019'!$B111,'pdc2019'!$Q$8:$Q$1171)</f>
        <v>0</v>
      </c>
      <c r="E111" s="272"/>
      <c r="G111" s="291"/>
      <c r="H111" s="291"/>
      <c r="J111" s="285"/>
      <c r="L111" s="291"/>
      <c r="AD111" s="341">
        <f>SUMIF('pdc2019'!$G$8:$G$1163,'CE MINISTERIALE 2019'!$B111,'pdc2019'!$P$8:$P$1171)</f>
        <v>0</v>
      </c>
    </row>
    <row r="112" spans="1:30" s="273" customFormat="1" ht="38.25">
      <c r="A112" s="306" t="s">
        <v>1506</v>
      </c>
      <c r="B112" s="296" t="s">
        <v>662</v>
      </c>
      <c r="C112" s="297" t="s">
        <v>4519</v>
      </c>
      <c r="D112" s="341">
        <f>SUMIF('pdc2019'!$G$8:$G$1163,'CE MINISTERIALE 2019'!$B112,'pdc2019'!$Q$8:$Q$1171)</f>
        <v>0</v>
      </c>
      <c r="E112" s="272"/>
      <c r="G112" s="291"/>
      <c r="H112" s="291"/>
      <c r="J112" s="285"/>
      <c r="L112" s="291"/>
      <c r="AD112" s="341">
        <f>SUMIF('pdc2019'!$G$8:$G$1163,'CE MINISTERIALE 2019'!$B112,'pdc2019'!$P$8:$P$1171)</f>
        <v>0</v>
      </c>
    </row>
    <row r="113" spans="1:30" s="298" customFormat="1" ht="25.5">
      <c r="A113" s="306"/>
      <c r="B113" s="292" t="s">
        <v>337</v>
      </c>
      <c r="C113" s="293" t="s">
        <v>338</v>
      </c>
      <c r="D113" s="341">
        <f>SUMIF('pdc2019'!$G$8:$G$1163,'CE MINISTERIALE 2019'!$B113,'pdc2019'!$Q$8:$Q$1171)</f>
        <v>13522000</v>
      </c>
      <c r="E113" s="272"/>
      <c r="F113" s="273"/>
      <c r="G113" s="291"/>
      <c r="H113" s="291"/>
      <c r="J113" s="285"/>
      <c r="L113" s="291"/>
      <c r="AD113" s="341">
        <f>SUMIF('pdc2019'!$G$8:$G$1163,'CE MINISTERIALE 2019'!$B113,'pdc2019'!$P$8:$P$1171)</f>
        <v>10978000</v>
      </c>
    </row>
    <row r="114" spans="1:30" s="298" customFormat="1" ht="25.5">
      <c r="A114" s="306"/>
      <c r="B114" s="292" t="s">
        <v>339</v>
      </c>
      <c r="C114" s="293" t="s">
        <v>340</v>
      </c>
      <c r="D114" s="288">
        <f>SUM(D115:D121)</f>
        <v>3400000</v>
      </c>
      <c r="E114" s="272"/>
      <c r="F114" s="290"/>
      <c r="G114" s="291"/>
      <c r="H114" s="291"/>
      <c r="J114" s="285"/>
      <c r="L114" s="291"/>
      <c r="AD114" s="288">
        <f>SUM(AD115:AD121)</f>
        <v>3087000</v>
      </c>
    </row>
    <row r="115" spans="1:30" s="298" customFormat="1" ht="25.5">
      <c r="A115" s="306"/>
      <c r="B115" s="296" t="s">
        <v>341</v>
      </c>
      <c r="C115" s="297" t="s">
        <v>342</v>
      </c>
      <c r="D115" s="341">
        <f>SUMIF('pdc2019'!$G$8:$G$1163,'CE MINISTERIALE 2019'!$B115,'pdc2019'!$Q$8:$Q$1171)</f>
        <v>0</v>
      </c>
      <c r="E115" s="272"/>
      <c r="F115" s="273"/>
      <c r="G115" s="291"/>
      <c r="H115" s="291"/>
      <c r="J115" s="285"/>
      <c r="L115" s="291"/>
      <c r="AD115" s="341">
        <f>SUMIF('pdc2019'!$G$8:$G$1163,'CE MINISTERIALE 2019'!$B115,'pdc2019'!$P$8:$P$1171)</f>
        <v>0</v>
      </c>
    </row>
    <row r="116" spans="1:30" s="298" customFormat="1" ht="25.5">
      <c r="A116" s="306"/>
      <c r="B116" s="296" t="s">
        <v>343</v>
      </c>
      <c r="C116" s="297" t="s">
        <v>344</v>
      </c>
      <c r="D116" s="341">
        <f>SUMIF('pdc2019'!$G$8:$G$1163,'CE MINISTERIALE 2019'!$B116,'pdc2019'!$Q$8:$Q$1171)</f>
        <v>3000000</v>
      </c>
      <c r="E116" s="272"/>
      <c r="F116" s="273"/>
      <c r="G116" s="291"/>
      <c r="H116" s="291"/>
      <c r="J116" s="285"/>
      <c r="L116" s="291"/>
      <c r="AD116" s="341">
        <f>SUMIF('pdc2019'!$G$8:$G$1163,'CE MINISTERIALE 2019'!$B116,'pdc2019'!$P$8:$P$1171)</f>
        <v>2752000</v>
      </c>
    </row>
    <row r="117" spans="1:30" s="298" customFormat="1" ht="25.5">
      <c r="A117" s="306"/>
      <c r="B117" s="296" t="s">
        <v>345</v>
      </c>
      <c r="C117" s="297" t="s">
        <v>346</v>
      </c>
      <c r="D117" s="341">
        <f>SUMIF('pdc2019'!$G$8:$G$1163,'CE MINISTERIALE 2019'!$B117,'pdc2019'!$Q$8:$Q$1171)</f>
        <v>0</v>
      </c>
      <c r="E117" s="272"/>
      <c r="F117" s="273"/>
      <c r="G117" s="291"/>
      <c r="H117" s="291"/>
      <c r="J117" s="285"/>
      <c r="L117" s="291"/>
      <c r="AD117" s="341">
        <f>SUMIF('pdc2019'!$G$8:$G$1163,'CE MINISTERIALE 2019'!$B117,'pdc2019'!$P$8:$P$1171)</f>
        <v>0</v>
      </c>
    </row>
    <row r="118" spans="1:30" s="298" customFormat="1" ht="25.5">
      <c r="A118" s="306"/>
      <c r="B118" s="296" t="s">
        <v>347</v>
      </c>
      <c r="C118" s="297" t="s">
        <v>348</v>
      </c>
      <c r="D118" s="341">
        <f>SUMIF('pdc2019'!$G$8:$G$1163,'CE MINISTERIALE 2019'!$B118,'pdc2019'!$Q$8:$Q$1171)</f>
        <v>350000</v>
      </c>
      <c r="E118" s="272"/>
      <c r="F118" s="273"/>
      <c r="G118" s="291"/>
      <c r="H118" s="291"/>
      <c r="J118" s="285"/>
      <c r="L118" s="291"/>
      <c r="AD118" s="341">
        <f>SUMIF('pdc2019'!$G$8:$G$1163,'CE MINISTERIALE 2019'!$B118,'pdc2019'!$P$8:$P$1171)</f>
        <v>300000</v>
      </c>
    </row>
    <row r="119" spans="1:30" s="298" customFormat="1" ht="38.25">
      <c r="A119" s="306" t="s">
        <v>299</v>
      </c>
      <c r="B119" s="296" t="s">
        <v>349</v>
      </c>
      <c r="C119" s="297" t="s">
        <v>350</v>
      </c>
      <c r="D119" s="341">
        <f>SUMIF('pdc2019'!$G$8:$G$1163,'CE MINISTERIALE 2019'!$B119,'pdc2019'!$Q$8:$Q$1171)</f>
        <v>0</v>
      </c>
      <c r="E119" s="272"/>
      <c r="F119" s="273"/>
      <c r="G119" s="291"/>
      <c r="H119" s="291"/>
      <c r="J119" s="285"/>
      <c r="L119" s="291"/>
      <c r="AD119" s="341">
        <f>SUMIF('pdc2019'!$G$8:$G$1163,'CE MINISTERIALE 2019'!$B119,'pdc2019'!$P$8:$P$1171)</f>
        <v>0</v>
      </c>
    </row>
    <row r="120" spans="1:30" s="298" customFormat="1" ht="18.75">
      <c r="A120" s="306"/>
      <c r="B120" s="296" t="s">
        <v>351</v>
      </c>
      <c r="C120" s="297" t="s">
        <v>352</v>
      </c>
      <c r="D120" s="341">
        <f>SUMIF('pdc2019'!$G$8:$G$1163,'CE MINISTERIALE 2019'!$B120,'pdc2019'!$Q$8:$Q$1171)</f>
        <v>50000</v>
      </c>
      <c r="E120" s="272"/>
      <c r="F120" s="273"/>
      <c r="G120" s="291"/>
      <c r="H120" s="291"/>
      <c r="J120" s="285"/>
      <c r="L120" s="291"/>
      <c r="AD120" s="341">
        <f>SUMIF('pdc2019'!$G$8:$G$1163,'CE MINISTERIALE 2019'!$B120,'pdc2019'!$P$8:$P$1171)</f>
        <v>35000</v>
      </c>
    </row>
    <row r="121" spans="1:30" s="298" customFormat="1" ht="25.5">
      <c r="A121" s="306" t="s">
        <v>299</v>
      </c>
      <c r="B121" s="296" t="s">
        <v>353</v>
      </c>
      <c r="C121" s="297" t="s">
        <v>354</v>
      </c>
      <c r="D121" s="341">
        <f>SUMIF('pdc2019'!$G$8:$G$1163,'CE MINISTERIALE 2019'!$B121,'pdc2019'!$Q$8:$Q$1171)</f>
        <v>0</v>
      </c>
      <c r="E121" s="272"/>
      <c r="F121" s="273"/>
      <c r="G121" s="291"/>
      <c r="H121" s="291"/>
      <c r="J121" s="285"/>
      <c r="L121" s="291"/>
      <c r="AD121" s="341">
        <f>SUMIF('pdc2019'!$G$8:$G$1163,'CE MINISTERIALE 2019'!$B121,'pdc2019'!$P$8:$P$1171)</f>
        <v>0</v>
      </c>
    </row>
    <row r="122" spans="1:30" s="298" customFormat="1" ht="24.95" customHeight="1">
      <c r="A122" s="389"/>
      <c r="B122" s="286" t="s">
        <v>355</v>
      </c>
      <c r="C122" s="287" t="s">
        <v>356</v>
      </c>
      <c r="D122" s="288">
        <f>+D123+D124+D127+D132+D136</f>
        <v>18400000</v>
      </c>
      <c r="E122" s="272"/>
      <c r="F122" s="290"/>
      <c r="G122" s="291"/>
      <c r="H122" s="291"/>
      <c r="J122" s="285"/>
      <c r="L122" s="291"/>
      <c r="AD122" s="288">
        <f>+AD123+AD124+AD127+AD132+AD136</f>
        <v>16769000</v>
      </c>
    </row>
    <row r="123" spans="1:30" s="298" customFormat="1" ht="24.95" customHeight="1">
      <c r="A123" s="389"/>
      <c r="B123" s="292" t="s">
        <v>357</v>
      </c>
      <c r="C123" s="293" t="s">
        <v>358</v>
      </c>
      <c r="D123" s="341">
        <f>SUMIF('pdc2019'!$G$8:$G$1163,'CE MINISTERIALE 2019'!$B123,'pdc2019'!$Q$8:$Q$1171)</f>
        <v>88000</v>
      </c>
      <c r="E123" s="272"/>
      <c r="F123" s="273"/>
      <c r="G123" s="291"/>
      <c r="H123" s="291"/>
      <c r="J123" s="285"/>
      <c r="L123" s="291"/>
      <c r="AD123" s="341">
        <f>SUMIF('pdc2019'!$G$8:$G$1163,'CE MINISTERIALE 2019'!$B123,'pdc2019'!$P$8:$P$1171)</f>
        <v>88000</v>
      </c>
    </row>
    <row r="124" spans="1:30" s="298" customFormat="1" ht="24.95" customHeight="1">
      <c r="A124" s="390"/>
      <c r="B124" s="292" t="s">
        <v>359</v>
      </c>
      <c r="C124" s="293" t="s">
        <v>360</v>
      </c>
      <c r="D124" s="288">
        <f>+D125+D126</f>
        <v>2910000</v>
      </c>
      <c r="E124" s="272"/>
      <c r="F124" s="290"/>
      <c r="G124" s="291"/>
      <c r="H124" s="291"/>
      <c r="J124" s="285"/>
      <c r="L124" s="291"/>
      <c r="AD124" s="288">
        <f>+AD125+AD126</f>
        <v>2805000</v>
      </c>
    </row>
    <row r="125" spans="1:30" s="298" customFormat="1" ht="25.5">
      <c r="A125" s="390"/>
      <c r="B125" s="296" t="s">
        <v>361</v>
      </c>
      <c r="C125" s="297" t="s">
        <v>362</v>
      </c>
      <c r="D125" s="341">
        <f>SUMIF('pdc2019'!$G$8:$G$1163,'CE MINISTERIALE 2019'!$B125,'pdc2019'!$Q$8:$Q$1171)</f>
        <v>910000</v>
      </c>
      <c r="E125" s="272"/>
      <c r="F125" s="273"/>
      <c r="G125" s="291"/>
      <c r="H125" s="291"/>
      <c r="J125" s="285"/>
      <c r="L125" s="291"/>
      <c r="AD125" s="341">
        <f>SUMIF('pdc2019'!$G$8:$G$1163,'CE MINISTERIALE 2019'!$B125,'pdc2019'!$P$8:$P$1171)</f>
        <v>911000</v>
      </c>
    </row>
    <row r="126" spans="1:30" s="298" customFormat="1" ht="25.5">
      <c r="A126" s="390"/>
      <c r="B126" s="296" t="s">
        <v>363</v>
      </c>
      <c r="C126" s="297" t="s">
        <v>364</v>
      </c>
      <c r="D126" s="341">
        <f>SUMIF('pdc2019'!$G$8:$G$1163,'CE MINISTERIALE 2019'!$B126,'pdc2019'!$Q$8:$Q$1171)</f>
        <v>2000000</v>
      </c>
      <c r="E126" s="272"/>
      <c r="F126" s="273"/>
      <c r="G126" s="291"/>
      <c r="H126" s="291"/>
      <c r="J126" s="285"/>
      <c r="L126" s="291"/>
      <c r="AD126" s="341">
        <f>SUMIF('pdc2019'!$G$8:$G$1163,'CE MINISTERIALE 2019'!$B126,'pdc2019'!$P$8:$P$1171)</f>
        <v>1894000</v>
      </c>
    </row>
    <row r="127" spans="1:30" s="298" customFormat="1" ht="25.5">
      <c r="A127" s="388" t="s">
        <v>299</v>
      </c>
      <c r="B127" s="292" t="s">
        <v>1248</v>
      </c>
      <c r="C127" s="293" t="s">
        <v>1249</v>
      </c>
      <c r="D127" s="288">
        <f>+D128+D129+D130+D131</f>
        <v>0</v>
      </c>
      <c r="E127" s="272"/>
      <c r="F127" s="290"/>
      <c r="G127" s="291"/>
      <c r="H127" s="291"/>
      <c r="J127" s="285"/>
      <c r="L127" s="291"/>
      <c r="AD127" s="288">
        <f>+AD128+AD129+AD130+AD131</f>
        <v>0</v>
      </c>
    </row>
    <row r="128" spans="1:30" s="298" customFormat="1" ht="38.25">
      <c r="A128" s="306" t="s">
        <v>299</v>
      </c>
      <c r="B128" s="296" t="s">
        <v>1250</v>
      </c>
      <c r="C128" s="297" t="s">
        <v>1251</v>
      </c>
      <c r="D128" s="341">
        <f>SUMIF('pdc2019'!$G$8:$G$1163,'CE MINISTERIALE 2019'!$B128,'pdc2019'!$Q$8:$Q$1171)</f>
        <v>0</v>
      </c>
      <c r="E128" s="272"/>
      <c r="F128" s="273"/>
      <c r="G128" s="291"/>
      <c r="H128" s="291"/>
      <c r="J128" s="285"/>
      <c r="L128" s="291"/>
      <c r="AD128" s="341">
        <f>SUMIF('pdc2019'!$G$8:$G$1163,'CE MINISTERIALE 2019'!$B128,'pdc2019'!$P$8:$P$1171)</f>
        <v>0</v>
      </c>
    </row>
    <row r="129" spans="1:30" s="298" customFormat="1" ht="25.5">
      <c r="A129" s="306" t="s">
        <v>299</v>
      </c>
      <c r="B129" s="296" t="s">
        <v>367</v>
      </c>
      <c r="C129" s="297" t="s">
        <v>368</v>
      </c>
      <c r="D129" s="341">
        <f>SUMIF('pdc2019'!$G$8:$G$1163,'CE MINISTERIALE 2019'!$B129,'pdc2019'!$Q$8:$Q$1171)</f>
        <v>0</v>
      </c>
      <c r="E129" s="272"/>
      <c r="F129" s="273"/>
      <c r="G129" s="291"/>
      <c r="H129" s="291"/>
      <c r="J129" s="285"/>
      <c r="L129" s="291"/>
      <c r="AD129" s="341">
        <f>SUMIF('pdc2019'!$G$8:$G$1163,'CE MINISTERIALE 2019'!$B129,'pdc2019'!$P$8:$P$1171)</f>
        <v>0</v>
      </c>
    </row>
    <row r="130" spans="1:30" s="298" customFormat="1" ht="25.5">
      <c r="A130" s="306" t="s">
        <v>299</v>
      </c>
      <c r="B130" s="296" t="s">
        <v>369</v>
      </c>
      <c r="C130" s="297" t="s">
        <v>370</v>
      </c>
      <c r="D130" s="341">
        <f>SUMIF('pdc2019'!$G$8:$G$1163,'CE MINISTERIALE 2019'!$B130,'pdc2019'!$Q$8:$Q$1171)</f>
        <v>0</v>
      </c>
      <c r="E130" s="272"/>
      <c r="F130" s="273"/>
      <c r="G130" s="291"/>
      <c r="H130" s="291"/>
      <c r="J130" s="285"/>
      <c r="L130" s="291"/>
      <c r="AD130" s="341">
        <f>SUMIF('pdc2019'!$G$8:$G$1163,'CE MINISTERIALE 2019'!$B130,'pdc2019'!$P$8:$P$1171)</f>
        <v>0</v>
      </c>
    </row>
    <row r="131" spans="1:30" s="307" customFormat="1" ht="25.5">
      <c r="A131" s="306" t="s">
        <v>299</v>
      </c>
      <c r="B131" s="296" t="s">
        <v>4520</v>
      </c>
      <c r="C131" s="297" t="s">
        <v>4521</v>
      </c>
      <c r="D131" s="341">
        <f>SUMIF('pdc2019'!$G$8:$G$1163,'CE MINISTERIALE 2019'!$B131,'pdc2019'!$Q$8:$Q$1171)</f>
        <v>0</v>
      </c>
      <c r="E131" s="272"/>
      <c r="F131" s="272"/>
      <c r="G131" s="291"/>
      <c r="H131" s="291"/>
      <c r="J131" s="285"/>
      <c r="L131" s="291"/>
      <c r="AD131" s="341">
        <f>SUMIF('pdc2019'!$G$8:$G$1163,'CE MINISTERIALE 2019'!$B131,'pdc2019'!$P$8:$P$1171)</f>
        <v>0</v>
      </c>
    </row>
    <row r="132" spans="1:30" s="298" customFormat="1" ht="25.5">
      <c r="A132" s="306"/>
      <c r="B132" s="292" t="s">
        <v>371</v>
      </c>
      <c r="C132" s="293" t="s">
        <v>372</v>
      </c>
      <c r="D132" s="288">
        <f>+D133+D134+D135</f>
        <v>4460000</v>
      </c>
      <c r="E132" s="272"/>
      <c r="F132" s="290"/>
      <c r="G132" s="291"/>
      <c r="H132" s="291"/>
      <c r="J132" s="285"/>
      <c r="L132" s="291"/>
      <c r="AD132" s="288">
        <f>+AD133+AD134+AD135</f>
        <v>3778000</v>
      </c>
    </row>
    <row r="133" spans="1:30" s="298" customFormat="1" ht="38.25">
      <c r="A133" s="306"/>
      <c r="B133" s="296" t="s">
        <v>373</v>
      </c>
      <c r="C133" s="297" t="s">
        <v>374</v>
      </c>
      <c r="D133" s="341">
        <f>SUMIF('pdc2019'!$G$8:$G$1163,'CE MINISTERIALE 2019'!$B133,'pdc2019'!$Q$8:$Q$1171)</f>
        <v>3810000</v>
      </c>
      <c r="E133" s="272"/>
      <c r="F133" s="273"/>
      <c r="G133" s="291"/>
      <c r="H133" s="291"/>
      <c r="J133" s="285"/>
      <c r="L133" s="291"/>
      <c r="AD133" s="341">
        <f>SUMIF('pdc2019'!$G$8:$G$1163,'CE MINISTERIALE 2019'!$B133,'pdc2019'!$P$8:$P$1171)</f>
        <v>3227000</v>
      </c>
    </row>
    <row r="134" spans="1:30" s="298" customFormat="1" ht="25.5">
      <c r="A134" s="306"/>
      <c r="B134" s="296" t="s">
        <v>375</v>
      </c>
      <c r="C134" s="297" t="s">
        <v>376</v>
      </c>
      <c r="D134" s="341">
        <f>SUMIF('pdc2019'!$G$8:$G$1163,'CE MINISTERIALE 2019'!$B134,'pdc2019'!$Q$8:$Q$1171)</f>
        <v>0</v>
      </c>
      <c r="E134" s="272"/>
      <c r="F134" s="273"/>
      <c r="G134" s="291"/>
      <c r="H134" s="291"/>
      <c r="J134" s="285"/>
      <c r="L134" s="291"/>
      <c r="AD134" s="341">
        <f>SUMIF('pdc2019'!$G$8:$G$1163,'CE MINISTERIALE 2019'!$B134,'pdc2019'!$P$8:$P$1171)</f>
        <v>0</v>
      </c>
    </row>
    <row r="135" spans="1:30" s="298" customFormat="1" ht="25.5">
      <c r="A135" s="306"/>
      <c r="B135" s="296" t="s">
        <v>377</v>
      </c>
      <c r="C135" s="297" t="s">
        <v>378</v>
      </c>
      <c r="D135" s="341">
        <f>SUMIF('pdc2019'!$G$8:$G$1163,'CE MINISTERIALE 2019'!$B135,'pdc2019'!$Q$8:$Q$1171)</f>
        <v>650000</v>
      </c>
      <c r="E135" s="272"/>
      <c r="F135" s="273"/>
      <c r="G135" s="291"/>
      <c r="H135" s="291"/>
      <c r="J135" s="285"/>
      <c r="L135" s="291"/>
      <c r="AD135" s="341">
        <f>SUMIF('pdc2019'!$G$8:$G$1163,'CE MINISTERIALE 2019'!$B135,'pdc2019'!$P$8:$P$1171)</f>
        <v>551000</v>
      </c>
    </row>
    <row r="136" spans="1:30" s="298" customFormat="1" ht="24.95" customHeight="1">
      <c r="A136" s="306"/>
      <c r="B136" s="292" t="s">
        <v>379</v>
      </c>
      <c r="C136" s="293" t="s">
        <v>380</v>
      </c>
      <c r="D136" s="288">
        <f>+D137+D141+D142</f>
        <v>10942000</v>
      </c>
      <c r="E136" s="272"/>
      <c r="F136" s="290"/>
      <c r="G136" s="291"/>
      <c r="H136" s="291"/>
      <c r="J136" s="285"/>
      <c r="L136" s="291"/>
      <c r="AD136" s="288">
        <f>+AD137+AD141+AD142</f>
        <v>10098000</v>
      </c>
    </row>
    <row r="137" spans="1:30" s="298" customFormat="1" ht="24.95" customHeight="1">
      <c r="A137" s="306"/>
      <c r="B137" s="296" t="s">
        <v>381</v>
      </c>
      <c r="C137" s="297" t="s">
        <v>382</v>
      </c>
      <c r="D137" s="288">
        <f>+D138+D139+D140</f>
        <v>3000000</v>
      </c>
      <c r="E137" s="272"/>
      <c r="F137" s="290"/>
      <c r="G137" s="291"/>
      <c r="H137" s="291"/>
      <c r="J137" s="285"/>
      <c r="L137" s="291"/>
      <c r="AD137" s="288">
        <f>+AD138+AD139+AD140</f>
        <v>3000000</v>
      </c>
    </row>
    <row r="138" spans="1:30" s="298" customFormat="1" ht="24.95" customHeight="1">
      <c r="A138" s="306"/>
      <c r="B138" s="299" t="s">
        <v>383</v>
      </c>
      <c r="C138" s="300" t="s">
        <v>384</v>
      </c>
      <c r="D138" s="341">
        <f>SUMIF('pdc2019'!$G$8:$G$1163,'CE MINISTERIALE 2019'!$B138,'pdc2019'!$Q$8:$Q$1171)</f>
        <v>0</v>
      </c>
      <c r="E138" s="272"/>
      <c r="F138" s="273"/>
      <c r="G138" s="291"/>
      <c r="H138" s="291"/>
      <c r="J138" s="285"/>
      <c r="L138" s="291"/>
      <c r="AD138" s="341">
        <f>SUMIF('pdc2019'!$G$8:$G$1163,'CE MINISTERIALE 2019'!$B138,'pdc2019'!$P$8:$P$1171)</f>
        <v>0</v>
      </c>
    </row>
    <row r="139" spans="1:30" s="298" customFormat="1" ht="24.95" customHeight="1">
      <c r="A139" s="306"/>
      <c r="B139" s="299" t="s">
        <v>385</v>
      </c>
      <c r="C139" s="300" t="s">
        <v>386</v>
      </c>
      <c r="D139" s="341">
        <f>SUMIF('pdc2019'!$G$8:$G$1163,'CE MINISTERIALE 2019'!$B139,'pdc2019'!$Q$8:$Q$1171)</f>
        <v>0</v>
      </c>
      <c r="E139" s="272"/>
      <c r="F139" s="273"/>
      <c r="G139" s="291"/>
      <c r="H139" s="291"/>
      <c r="J139" s="285"/>
      <c r="L139" s="291"/>
      <c r="AD139" s="341">
        <f>SUMIF('pdc2019'!$G$8:$G$1163,'CE MINISTERIALE 2019'!$B139,'pdc2019'!$P$8:$P$1171)</f>
        <v>0</v>
      </c>
    </row>
    <row r="140" spans="1:30" s="298" customFormat="1" ht="24.95" customHeight="1">
      <c r="A140" s="306"/>
      <c r="B140" s="299" t="s">
        <v>387</v>
      </c>
      <c r="C140" s="300" t="s">
        <v>388</v>
      </c>
      <c r="D140" s="341">
        <f>SUMIF('pdc2019'!$G$8:$G$1163,'CE MINISTERIALE 2019'!$B140,'pdc2019'!$Q$8:$Q$1171)</f>
        <v>3000000</v>
      </c>
      <c r="E140" s="272"/>
      <c r="F140" s="273"/>
      <c r="G140" s="291"/>
      <c r="H140" s="291"/>
      <c r="J140" s="285"/>
      <c r="L140" s="291"/>
      <c r="AD140" s="341">
        <f>SUMIF('pdc2019'!$G$8:$G$1163,'CE MINISTERIALE 2019'!$B140,'pdc2019'!$P$8:$P$1171)</f>
        <v>3000000</v>
      </c>
    </row>
    <row r="141" spans="1:30" s="273" customFormat="1" ht="24.95" customHeight="1">
      <c r="A141" s="303"/>
      <c r="B141" s="296" t="s">
        <v>4522</v>
      </c>
      <c r="C141" s="297" t="s">
        <v>4523</v>
      </c>
      <c r="D141" s="341">
        <f>SUMIF('pdc2019'!$G$8:$G$1163,'CE MINISTERIALE 2019'!$B141,'pdc2019'!$Q$8:$Q$1171)</f>
        <v>0</v>
      </c>
      <c r="E141" s="272"/>
      <c r="G141" s="291"/>
      <c r="H141" s="291"/>
      <c r="J141" s="285"/>
      <c r="L141" s="291"/>
      <c r="AD141" s="341">
        <f>SUMIF('pdc2019'!$G$8:$G$1163,'CE MINISTERIALE 2019'!$B141,'pdc2019'!$P$8:$P$1171)</f>
        <v>0</v>
      </c>
    </row>
    <row r="142" spans="1:30" s="273" customFormat="1" ht="24.95" customHeight="1">
      <c r="A142" s="303"/>
      <c r="B142" s="296" t="s">
        <v>389</v>
      </c>
      <c r="C142" s="297" t="s">
        <v>4524</v>
      </c>
      <c r="D142" s="341">
        <f>SUMIF('pdc2019'!$G$8:$G$1163,'CE MINISTERIALE 2019'!$B142,'pdc2019'!$Q$8:$Q$1171)</f>
        <v>7942000</v>
      </c>
      <c r="E142" s="272"/>
      <c r="G142" s="291"/>
      <c r="H142" s="291"/>
      <c r="J142" s="285"/>
      <c r="L142" s="291"/>
      <c r="AD142" s="341">
        <f>SUMIF('pdc2019'!$G$8:$G$1163,'CE MINISTERIALE 2019'!$B142,'pdc2019'!$P$8:$P$1171)</f>
        <v>7098000</v>
      </c>
    </row>
    <row r="143" spans="1:30" s="273" customFormat="1" ht="25.5" customHeight="1">
      <c r="A143" s="303"/>
      <c r="B143" s="286" t="s">
        <v>390</v>
      </c>
      <c r="C143" s="287" t="s">
        <v>391</v>
      </c>
      <c r="D143" s="288">
        <f>+D144+D145+D146</f>
        <v>18998000</v>
      </c>
      <c r="E143" s="272"/>
      <c r="F143" s="290"/>
      <c r="G143" s="291"/>
      <c r="H143" s="291"/>
      <c r="J143" s="285"/>
      <c r="L143" s="291"/>
      <c r="AD143" s="288">
        <f>+AD144+AD145+AD146</f>
        <v>18629000</v>
      </c>
    </row>
    <row r="144" spans="1:30" s="273" customFormat="1" ht="25.5" customHeight="1">
      <c r="A144" s="303"/>
      <c r="B144" s="292" t="s">
        <v>392</v>
      </c>
      <c r="C144" s="293" t="s">
        <v>4525</v>
      </c>
      <c r="D144" s="341">
        <f>SUMIF('pdc2019'!$G$8:$G$1163,'CE MINISTERIALE 2019'!$B144,'pdc2019'!$Q$8:$Q$1171)</f>
        <v>18628000</v>
      </c>
      <c r="E144" s="272"/>
      <c r="G144" s="291"/>
      <c r="H144" s="291"/>
      <c r="J144" s="285"/>
      <c r="L144" s="291"/>
      <c r="AD144" s="341">
        <f>SUMIF('pdc2019'!$G$8:$G$1163,'CE MINISTERIALE 2019'!$B144,'pdc2019'!$P$8:$P$1171)</f>
        <v>18263000</v>
      </c>
    </row>
    <row r="145" spans="1:30" s="298" customFormat="1" ht="25.5" customHeight="1">
      <c r="A145" s="306"/>
      <c r="B145" s="292" t="s">
        <v>393</v>
      </c>
      <c r="C145" s="293" t="s">
        <v>394</v>
      </c>
      <c r="D145" s="341">
        <f>SUMIF('pdc2019'!$G$8:$G$1163,'CE MINISTERIALE 2019'!$B145,'pdc2019'!$Q$8:$Q$1171)</f>
        <v>70000</v>
      </c>
      <c r="E145" s="272"/>
      <c r="F145" s="273"/>
      <c r="G145" s="291"/>
      <c r="H145" s="291"/>
      <c r="J145" s="285"/>
      <c r="L145" s="291"/>
      <c r="AD145" s="341">
        <f>SUMIF('pdc2019'!$G$8:$G$1163,'CE MINISTERIALE 2019'!$B145,'pdc2019'!$P$8:$P$1171)</f>
        <v>66000</v>
      </c>
    </row>
    <row r="146" spans="1:30" s="298" customFormat="1" ht="25.5" customHeight="1">
      <c r="A146" s="306"/>
      <c r="B146" s="292" t="s">
        <v>395</v>
      </c>
      <c r="C146" s="293" t="s">
        <v>396</v>
      </c>
      <c r="D146" s="341">
        <f>SUMIF('pdc2019'!$G$8:$G$1163,'CE MINISTERIALE 2019'!$B146,'pdc2019'!$Q$8:$Q$1171)</f>
        <v>300000</v>
      </c>
      <c r="E146" s="272"/>
      <c r="F146" s="273"/>
      <c r="G146" s="291"/>
      <c r="H146" s="291"/>
      <c r="J146" s="285"/>
      <c r="L146" s="291"/>
      <c r="AD146" s="341">
        <f>SUMIF('pdc2019'!$G$8:$G$1163,'CE MINISTERIALE 2019'!$B146,'pdc2019'!$P$8:$P$1171)</f>
        <v>300000</v>
      </c>
    </row>
    <row r="147" spans="1:30" s="298" customFormat="1" ht="25.5" customHeight="1">
      <c r="A147" s="306"/>
      <c r="B147" s="286" t="s">
        <v>397</v>
      </c>
      <c r="C147" s="287" t="s">
        <v>398</v>
      </c>
      <c r="D147" s="288">
        <f>+D148+D149+D150+D151+D152+D153</f>
        <v>26435000</v>
      </c>
      <c r="E147" s="272"/>
      <c r="F147" s="290"/>
      <c r="G147" s="291"/>
      <c r="H147" s="291"/>
      <c r="J147" s="285"/>
      <c r="L147" s="291"/>
      <c r="AD147" s="288">
        <f>+AD148+AD149+AD150+AD151+AD152+AD153</f>
        <v>26434000</v>
      </c>
    </row>
    <row r="148" spans="1:30" s="298" customFormat="1" ht="25.5">
      <c r="A148" s="306"/>
      <c r="B148" s="292" t="s">
        <v>399</v>
      </c>
      <c r="C148" s="293" t="s">
        <v>204</v>
      </c>
      <c r="D148" s="341">
        <f>SUMIF('pdc2019'!$G$8:$G$1163,'CE MINISTERIALE 2019'!$B148,'pdc2019'!$Q$8:$Q$1171)</f>
        <v>263000</v>
      </c>
      <c r="E148" s="272"/>
      <c r="F148" s="273"/>
      <c r="G148" s="291"/>
      <c r="H148" s="291"/>
      <c r="J148" s="285"/>
      <c r="L148" s="291"/>
      <c r="AD148" s="341">
        <f>SUMIF('pdc2019'!$G$8:$G$1163,'CE MINISTERIALE 2019'!$B148,'pdc2019'!$P$8:$P$1171)</f>
        <v>263000</v>
      </c>
    </row>
    <row r="149" spans="1:30" s="298" customFormat="1" ht="25.5" customHeight="1">
      <c r="A149" s="306"/>
      <c r="B149" s="292" t="s">
        <v>205</v>
      </c>
      <c r="C149" s="293" t="s">
        <v>206</v>
      </c>
      <c r="D149" s="341">
        <f>SUMIF('pdc2019'!$G$8:$G$1163,'CE MINISTERIALE 2019'!$B149,'pdc2019'!$Q$8:$Q$1171)</f>
        <v>24477000</v>
      </c>
      <c r="E149" s="272"/>
      <c r="F149" s="273"/>
      <c r="G149" s="291"/>
      <c r="H149" s="291"/>
      <c r="J149" s="285"/>
      <c r="L149" s="291"/>
      <c r="AD149" s="341">
        <f>SUMIF('pdc2019'!$G$8:$G$1163,'CE MINISTERIALE 2019'!$B149,'pdc2019'!$P$8:$P$1171)</f>
        <v>24477000</v>
      </c>
    </row>
    <row r="150" spans="1:30" s="298" customFormat="1" ht="25.5" customHeight="1">
      <c r="A150" s="306"/>
      <c r="B150" s="292" t="s">
        <v>207</v>
      </c>
      <c r="C150" s="293" t="s">
        <v>208</v>
      </c>
      <c r="D150" s="341">
        <f>SUMIF('pdc2019'!$G$8:$G$1163,'CE MINISTERIALE 2019'!$B150,'pdc2019'!$Q$8:$Q$1171)</f>
        <v>1309000</v>
      </c>
      <c r="E150" s="272"/>
      <c r="F150" s="273"/>
      <c r="G150" s="291"/>
      <c r="H150" s="291"/>
      <c r="J150" s="285"/>
      <c r="L150" s="291"/>
      <c r="AD150" s="341">
        <f>SUMIF('pdc2019'!$G$8:$G$1163,'CE MINISTERIALE 2019'!$B150,'pdc2019'!$P$8:$P$1171)</f>
        <v>1308000</v>
      </c>
    </row>
    <row r="151" spans="1:30" s="298" customFormat="1" ht="25.5" customHeight="1">
      <c r="A151" s="306"/>
      <c r="B151" s="292" t="s">
        <v>209</v>
      </c>
      <c r="C151" s="293" t="s">
        <v>210</v>
      </c>
      <c r="D151" s="341">
        <f>SUMIF('pdc2019'!$G$8:$G$1163,'CE MINISTERIALE 2019'!$B151,'pdc2019'!$Q$8:$Q$1171)</f>
        <v>46000</v>
      </c>
      <c r="E151" s="272"/>
      <c r="F151" s="273"/>
      <c r="G151" s="291"/>
      <c r="H151" s="291"/>
      <c r="J151" s="285"/>
      <c r="L151" s="291"/>
      <c r="AD151" s="341">
        <f>SUMIF('pdc2019'!$G$8:$G$1163,'CE MINISTERIALE 2019'!$B151,'pdc2019'!$P$8:$P$1171)</f>
        <v>46000</v>
      </c>
    </row>
    <row r="152" spans="1:30" s="298" customFormat="1" ht="25.5" customHeight="1">
      <c r="A152" s="306"/>
      <c r="B152" s="292" t="s">
        <v>211</v>
      </c>
      <c r="C152" s="293" t="s">
        <v>212</v>
      </c>
      <c r="D152" s="341">
        <f>SUMIF('pdc2019'!$G$8:$G$1163,'CE MINISTERIALE 2019'!$B152,'pdc2019'!$Q$8:$Q$1171)</f>
        <v>8000</v>
      </c>
      <c r="E152" s="272"/>
      <c r="F152" s="273"/>
      <c r="G152" s="291"/>
      <c r="H152" s="291"/>
      <c r="J152" s="285"/>
      <c r="L152" s="291"/>
      <c r="AD152" s="341">
        <f>SUMIF('pdc2019'!$G$8:$G$1163,'CE MINISTERIALE 2019'!$B152,'pdc2019'!$P$8:$P$1171)</f>
        <v>8000</v>
      </c>
    </row>
    <row r="153" spans="1:30" s="298" customFormat="1" ht="25.5">
      <c r="A153" s="306"/>
      <c r="B153" s="292" t="s">
        <v>213</v>
      </c>
      <c r="C153" s="293" t="s">
        <v>214</v>
      </c>
      <c r="D153" s="341">
        <f>SUMIF('pdc2019'!$G$8:$G$1163,'CE MINISTERIALE 2019'!$B153,'pdc2019'!$Q$8:$Q$1171)</f>
        <v>332000</v>
      </c>
      <c r="E153" s="272"/>
      <c r="F153" s="273"/>
      <c r="G153" s="291"/>
      <c r="H153" s="291"/>
      <c r="J153" s="285"/>
      <c r="L153" s="291"/>
      <c r="AD153" s="341">
        <f>SUMIF('pdc2019'!$G$8:$G$1163,'CE MINISTERIALE 2019'!$B153,'pdc2019'!$P$8:$P$1171)</f>
        <v>332000</v>
      </c>
    </row>
    <row r="154" spans="1:30" s="298" customFormat="1" ht="24.95" customHeight="1">
      <c r="A154" s="306"/>
      <c r="B154" s="286" t="s">
        <v>215</v>
      </c>
      <c r="C154" s="287" t="s">
        <v>216</v>
      </c>
      <c r="D154" s="341">
        <f>SUMIF('pdc2019'!$G$8:$G$1163,'CE MINISTERIALE 2019'!$B154,'pdc2019'!$Q$8:$Q$1171)</f>
        <v>0</v>
      </c>
      <c r="E154" s="272"/>
      <c r="F154" s="273"/>
      <c r="G154" s="291"/>
      <c r="H154" s="291"/>
      <c r="J154" s="285"/>
      <c r="L154" s="291"/>
      <c r="AD154" s="341">
        <f>SUMIF('pdc2019'!$G$8:$G$1163,'CE MINISTERIALE 2019'!$B154,'pdc2019'!$P$8:$P$1171)</f>
        <v>0</v>
      </c>
    </row>
    <row r="155" spans="1:30" s="298" customFormat="1" ht="24.95" customHeight="1">
      <c r="A155" s="306"/>
      <c r="B155" s="286" t="s">
        <v>217</v>
      </c>
      <c r="C155" s="287" t="s">
        <v>218</v>
      </c>
      <c r="D155" s="288">
        <f>+D156+D157+D158</f>
        <v>4130000</v>
      </c>
      <c r="E155" s="272"/>
      <c r="F155" s="290"/>
      <c r="G155" s="291"/>
      <c r="H155" s="291"/>
      <c r="J155" s="285"/>
      <c r="L155" s="291"/>
      <c r="AD155" s="288">
        <f>+AD156+AD157+AD158</f>
        <v>2889000</v>
      </c>
    </row>
    <row r="156" spans="1:30" s="298" customFormat="1" ht="24.95" customHeight="1">
      <c r="A156" s="306"/>
      <c r="B156" s="292" t="s">
        <v>219</v>
      </c>
      <c r="C156" s="293" t="s">
        <v>220</v>
      </c>
      <c r="D156" s="341">
        <f>SUMIF('pdc2019'!$G$8:$G$1163,'CE MINISTERIALE 2019'!$B156,'pdc2019'!$Q$8:$Q$1171)</f>
        <v>200000</v>
      </c>
      <c r="E156" s="272"/>
      <c r="F156" s="273"/>
      <c r="G156" s="291"/>
      <c r="H156" s="291"/>
      <c r="J156" s="285"/>
      <c r="L156" s="291"/>
      <c r="AD156" s="341">
        <f>SUMIF('pdc2019'!$G$8:$G$1163,'CE MINISTERIALE 2019'!$B156,'pdc2019'!$P$8:$P$1171)</f>
        <v>134000</v>
      </c>
    </row>
    <row r="157" spans="1:30" s="298" customFormat="1" ht="24.95" customHeight="1">
      <c r="A157" s="306"/>
      <c r="B157" s="292" t="s">
        <v>221</v>
      </c>
      <c r="C157" s="293" t="s">
        <v>222</v>
      </c>
      <c r="D157" s="341">
        <f>SUMIF('pdc2019'!$G$8:$G$1163,'CE MINISTERIALE 2019'!$B157,'pdc2019'!$Q$8:$Q$1171)</f>
        <v>1177000</v>
      </c>
      <c r="E157" s="272"/>
      <c r="F157" s="273"/>
      <c r="G157" s="291"/>
      <c r="H157" s="291"/>
      <c r="J157" s="285"/>
      <c r="L157" s="291"/>
      <c r="AD157" s="341">
        <f>SUMIF('pdc2019'!$G$8:$G$1163,'CE MINISTERIALE 2019'!$B157,'pdc2019'!$P$8:$P$1171)</f>
        <v>944000</v>
      </c>
    </row>
    <row r="158" spans="1:30" s="298" customFormat="1" ht="24.95" customHeight="1">
      <c r="A158" s="306"/>
      <c r="B158" s="292" t="s">
        <v>223</v>
      </c>
      <c r="C158" s="293" t="s">
        <v>224</v>
      </c>
      <c r="D158" s="341">
        <f>SUMIF('pdc2019'!$G$8:$G$1163,'CE MINISTERIALE 2019'!$B158,'pdc2019'!$Q$8:$Q$1171)</f>
        <v>2753000</v>
      </c>
      <c r="E158" s="272"/>
      <c r="F158" s="273"/>
      <c r="G158" s="291"/>
      <c r="H158" s="291"/>
      <c r="J158" s="285"/>
      <c r="L158" s="291"/>
      <c r="AD158" s="341">
        <f>SUMIF('pdc2019'!$G$8:$G$1163,'CE MINISTERIALE 2019'!$B158,'pdc2019'!$P$8:$P$1171)</f>
        <v>1811000</v>
      </c>
    </row>
    <row r="159" spans="1:30" s="298" customFormat="1" ht="24.95" customHeight="1">
      <c r="A159" s="306"/>
      <c r="B159" s="286" t="s">
        <v>225</v>
      </c>
      <c r="C159" s="287" t="s">
        <v>226</v>
      </c>
      <c r="D159" s="288">
        <f>+D155+D154+D147+D143+D122+D67+D61+D58+D27</f>
        <v>1484202233</v>
      </c>
      <c r="E159" s="272"/>
      <c r="F159" s="290"/>
      <c r="G159" s="291"/>
      <c r="H159" s="291"/>
      <c r="J159" s="285"/>
      <c r="L159" s="291"/>
      <c r="AD159" s="288">
        <f>+AD155+AD154+AD147+AD143+AD122+AD67+AD61+AD58+AD27</f>
        <v>1573743739</v>
      </c>
    </row>
    <row r="160" spans="1:30" s="298" customFormat="1" ht="24.95" customHeight="1">
      <c r="A160" s="306"/>
      <c r="B160" s="299"/>
      <c r="C160" s="308" t="s">
        <v>227</v>
      </c>
      <c r="D160" s="288"/>
      <c r="E160" s="272"/>
      <c r="F160" s="273"/>
      <c r="G160" s="291"/>
      <c r="H160" s="291"/>
      <c r="J160" s="285"/>
      <c r="L160" s="291"/>
      <c r="AD160" s="288"/>
    </row>
    <row r="161" spans="1:30" s="298" customFormat="1" ht="24.95" customHeight="1">
      <c r="A161" s="306"/>
      <c r="B161" s="286" t="s">
        <v>228</v>
      </c>
      <c r="C161" s="287" t="s">
        <v>229</v>
      </c>
      <c r="D161" s="288">
        <f>+D162+D193</f>
        <v>217363499</v>
      </c>
      <c r="E161" s="272"/>
      <c r="F161" s="290"/>
      <c r="G161" s="291"/>
      <c r="H161" s="291"/>
      <c r="J161" s="285"/>
      <c r="L161" s="291"/>
      <c r="AD161" s="288">
        <f>+AD162+AD193</f>
        <v>251609856</v>
      </c>
    </row>
    <row r="162" spans="1:30" s="298" customFormat="1" ht="24.95" customHeight="1">
      <c r="A162" s="306"/>
      <c r="B162" s="292" t="s">
        <v>230</v>
      </c>
      <c r="C162" s="293" t="s">
        <v>1003</v>
      </c>
      <c r="D162" s="288">
        <f>+D163+D171+D175+D179+D180+D181+D182+D183+D184+D184</f>
        <v>198933499</v>
      </c>
      <c r="E162" s="272"/>
      <c r="F162" s="290"/>
      <c r="G162" s="291"/>
      <c r="H162" s="291"/>
      <c r="J162" s="285"/>
      <c r="L162" s="291"/>
      <c r="AD162" s="288">
        <f>+AD163+AD171+AD175+AD179+AD180+AD181+AD182+AD183+AD184+AD184</f>
        <v>233519436</v>
      </c>
    </row>
    <row r="163" spans="1:30" s="298" customFormat="1" ht="24.95" customHeight="1">
      <c r="A163" s="306"/>
      <c r="B163" s="296" t="s">
        <v>1004</v>
      </c>
      <c r="C163" s="297" t="s">
        <v>1005</v>
      </c>
      <c r="D163" s="309">
        <f>SUM(D164:D167)</f>
        <v>113532000</v>
      </c>
      <c r="E163" s="272"/>
      <c r="F163" s="290"/>
      <c r="G163" s="291"/>
      <c r="H163" s="291"/>
      <c r="J163" s="285"/>
      <c r="L163" s="291"/>
      <c r="AD163" s="309">
        <f>SUM(AD164:AD167)</f>
        <v>111060638</v>
      </c>
    </row>
    <row r="164" spans="1:30" s="273" customFormat="1" ht="38.25">
      <c r="A164" s="303"/>
      <c r="B164" s="299" t="s">
        <v>1006</v>
      </c>
      <c r="C164" s="300" t="s">
        <v>4526</v>
      </c>
      <c r="D164" s="341">
        <f>SUMIF('pdc2019'!$G$8:$G$1163,'CE MINISTERIALE 2019'!$B164,'pdc2019'!$Q$8:$Q$1171)</f>
        <v>111052000</v>
      </c>
      <c r="E164" s="272"/>
      <c r="G164" s="291"/>
      <c r="H164" s="291"/>
      <c r="J164" s="285"/>
      <c r="L164" s="291"/>
      <c r="AD164" s="341">
        <f>SUMIF('pdc2019'!$G$8:$G$1163,'CE MINISTERIALE 2019'!$B164,'pdc2019'!$P$8:$P$1171)</f>
        <v>108194618</v>
      </c>
    </row>
    <row r="165" spans="1:30" s="273" customFormat="1" ht="24.95" customHeight="1">
      <c r="A165" s="303"/>
      <c r="B165" s="299" t="s">
        <v>1008</v>
      </c>
      <c r="C165" s="300" t="s">
        <v>1009</v>
      </c>
      <c r="D165" s="341">
        <f>SUMIF('pdc2019'!$G$8:$G$1163,'CE MINISTERIALE 2019'!$B165,'pdc2019'!$Q$8:$Q$1171)</f>
        <v>1226000</v>
      </c>
      <c r="E165" s="272"/>
      <c r="G165" s="291"/>
      <c r="H165" s="291"/>
      <c r="J165" s="285"/>
      <c r="L165" s="291"/>
      <c r="AD165" s="341">
        <f>SUMIF('pdc2019'!$G$8:$G$1163,'CE MINISTERIALE 2019'!$B165,'pdc2019'!$P$8:$P$1171)</f>
        <v>1321125</v>
      </c>
    </row>
    <row r="166" spans="1:30" s="273" customFormat="1" ht="24.95" customHeight="1">
      <c r="A166" s="303"/>
      <c r="B166" s="299" t="s">
        <v>4527</v>
      </c>
      <c r="C166" s="300" t="s">
        <v>4528</v>
      </c>
      <c r="D166" s="341">
        <f>SUMIF('pdc2019'!$G$8:$G$1163,'CE MINISTERIALE 2019'!$B166,'pdc2019'!$Q$8:$Q$1171)</f>
        <v>1254000</v>
      </c>
      <c r="E166" s="272"/>
      <c r="G166" s="291"/>
      <c r="H166" s="291"/>
      <c r="J166" s="285"/>
      <c r="L166" s="291"/>
      <c r="AD166" s="341">
        <f>SUMIF('pdc2019'!$G$8:$G$1163,'CE MINISTERIALE 2019'!$B166,'pdc2019'!$P$8:$P$1171)</f>
        <v>1544895</v>
      </c>
    </row>
    <row r="167" spans="1:30" s="273" customFormat="1" ht="24.95" customHeight="1">
      <c r="A167" s="306"/>
      <c r="B167" s="299" t="s">
        <v>1010</v>
      </c>
      <c r="C167" s="300" t="s">
        <v>4529</v>
      </c>
      <c r="D167" s="309">
        <f>SUM(D168:D170)</f>
        <v>0</v>
      </c>
      <c r="E167" s="272"/>
      <c r="F167" s="290"/>
      <c r="G167" s="291"/>
      <c r="H167" s="291"/>
      <c r="J167" s="285"/>
      <c r="L167" s="291"/>
      <c r="AD167" s="309">
        <f>SUM(AD168:AD170)</f>
        <v>0</v>
      </c>
    </row>
    <row r="168" spans="1:30" s="272" customFormat="1" ht="38.25">
      <c r="A168" s="303" t="s">
        <v>299</v>
      </c>
      <c r="B168" s="299" t="s">
        <v>4530</v>
      </c>
      <c r="C168" s="300" t="s">
        <v>4531</v>
      </c>
      <c r="D168" s="341">
        <f>SUMIF('pdc2019'!$G$8:$G$1163,'CE MINISTERIALE 2019'!$B168,'pdc2019'!$Q$8:$Q$1171)</f>
        <v>0</v>
      </c>
      <c r="G168" s="291"/>
      <c r="H168" s="291"/>
      <c r="J168" s="285"/>
      <c r="L168" s="291"/>
      <c r="AD168" s="341">
        <f>SUMIF('pdc2019'!$G$8:$G$1163,'CE MINISTERIALE 2019'!$B168,'pdc2019'!$P$8:$P$1171)</f>
        <v>0</v>
      </c>
    </row>
    <row r="169" spans="1:30" s="272" customFormat="1" ht="38.25">
      <c r="A169" s="303" t="s">
        <v>1506</v>
      </c>
      <c r="B169" s="299" t="s">
        <v>4532</v>
      </c>
      <c r="C169" s="300" t="s">
        <v>4533</v>
      </c>
      <c r="D169" s="341">
        <f>SUMIF('pdc2019'!$G$8:$G$1163,'CE MINISTERIALE 2019'!$B169,'pdc2019'!$Q$8:$Q$1171)</f>
        <v>0</v>
      </c>
      <c r="G169" s="291"/>
      <c r="H169" s="291"/>
      <c r="J169" s="285"/>
      <c r="L169" s="291"/>
      <c r="AD169" s="341">
        <f>SUMIF('pdc2019'!$G$8:$G$1163,'CE MINISTERIALE 2019'!$B169,'pdc2019'!$P$8:$P$1171)</f>
        <v>0</v>
      </c>
    </row>
    <row r="170" spans="1:30" s="272" customFormat="1" ht="25.5">
      <c r="A170" s="303"/>
      <c r="B170" s="299" t="s">
        <v>4534</v>
      </c>
      <c r="C170" s="300" t="s">
        <v>4535</v>
      </c>
      <c r="D170" s="341">
        <f>SUMIF('pdc2019'!$G$8:$G$1163,'CE MINISTERIALE 2019'!$B170,'pdc2019'!$Q$8:$Q$1171)</f>
        <v>0</v>
      </c>
      <c r="G170" s="291"/>
      <c r="H170" s="291"/>
      <c r="J170" s="285"/>
      <c r="L170" s="291"/>
      <c r="AD170" s="341">
        <f>SUMIF('pdc2019'!$G$8:$G$1163,'CE MINISTERIALE 2019'!$B170,'pdc2019'!$P$8:$P$1171)</f>
        <v>0</v>
      </c>
    </row>
    <row r="171" spans="1:30" s="298" customFormat="1" ht="24.95" customHeight="1">
      <c r="A171" s="306"/>
      <c r="B171" s="296" t="s">
        <v>1011</v>
      </c>
      <c r="C171" s="297" t="s">
        <v>1012</v>
      </c>
      <c r="D171" s="309">
        <f>SUM(D172:D174)</f>
        <v>836499</v>
      </c>
      <c r="E171" s="272"/>
      <c r="F171" s="290"/>
      <c r="G171" s="291"/>
      <c r="H171" s="291"/>
      <c r="J171" s="285"/>
      <c r="L171" s="291"/>
      <c r="AD171" s="309">
        <f>SUM(AD172:AD174)</f>
        <v>698443</v>
      </c>
    </row>
    <row r="172" spans="1:30" s="298" customFormat="1" ht="25.5">
      <c r="A172" s="306" t="s">
        <v>299</v>
      </c>
      <c r="B172" s="299" t="s">
        <v>1013</v>
      </c>
      <c r="C172" s="300" t="s">
        <v>1014</v>
      </c>
      <c r="D172" s="341">
        <f>SUMIF('pdc2019'!$G$8:$G$1163,'CE MINISTERIALE 2019'!$B172,'pdc2019'!$Q$8:$Q$1171)</f>
        <v>0</v>
      </c>
      <c r="E172" s="272"/>
      <c r="F172" s="273"/>
      <c r="G172" s="291"/>
      <c r="H172" s="291"/>
      <c r="J172" s="285"/>
      <c r="L172" s="291"/>
      <c r="AD172" s="341">
        <f>SUMIF('pdc2019'!$G$8:$G$1163,'CE MINISTERIALE 2019'!$B172,'pdc2019'!$P$8:$P$1171)</f>
        <v>0</v>
      </c>
    </row>
    <row r="173" spans="1:30" s="298" customFormat="1" ht="25.5">
      <c r="A173" s="306" t="s">
        <v>1506</v>
      </c>
      <c r="B173" s="299" t="s">
        <v>1015</v>
      </c>
      <c r="C173" s="300" t="s">
        <v>1016</v>
      </c>
      <c r="D173" s="341">
        <f>SUMIF('pdc2019'!$G$8:$G$1163,'CE MINISTERIALE 2019'!$B173,'pdc2019'!$Q$8:$Q$1171)</f>
        <v>811499</v>
      </c>
      <c r="E173" s="272"/>
      <c r="F173" s="273"/>
      <c r="G173" s="291"/>
      <c r="H173" s="291"/>
      <c r="J173" s="285"/>
      <c r="L173" s="291"/>
      <c r="AD173" s="341">
        <f>SUMIF('pdc2019'!$G$8:$G$1163,'CE MINISTERIALE 2019'!$B173,'pdc2019'!$P$8:$P$1171)</f>
        <v>698443</v>
      </c>
    </row>
    <row r="174" spans="1:30" s="298" customFormat="1" ht="24.95" customHeight="1">
      <c r="A174" s="306"/>
      <c r="B174" s="299" t="s">
        <v>1017</v>
      </c>
      <c r="C174" s="300" t="s">
        <v>1018</v>
      </c>
      <c r="D174" s="341">
        <f>SUMIF('pdc2019'!$G$8:$G$1163,'CE MINISTERIALE 2019'!$B174,'pdc2019'!$Q$8:$Q$1171)</f>
        <v>25000</v>
      </c>
      <c r="E174" s="272"/>
      <c r="F174" s="273"/>
      <c r="G174" s="291"/>
      <c r="H174" s="291"/>
      <c r="J174" s="285"/>
      <c r="L174" s="291"/>
      <c r="AD174" s="341">
        <f>SUMIF('pdc2019'!$G$8:$G$1163,'CE MINISTERIALE 2019'!$B174,'pdc2019'!$P$8:$P$1171)</f>
        <v>0</v>
      </c>
    </row>
    <row r="175" spans="1:30" s="298" customFormat="1" ht="24.95" customHeight="1">
      <c r="A175" s="306"/>
      <c r="B175" s="296" t="s">
        <v>1019</v>
      </c>
      <c r="C175" s="297" t="s">
        <v>1020</v>
      </c>
      <c r="D175" s="309">
        <f>SUM(D176:D178)</f>
        <v>71464000</v>
      </c>
      <c r="E175" s="307"/>
      <c r="F175" s="291"/>
      <c r="G175" s="291"/>
      <c r="H175" s="291"/>
      <c r="J175" s="285"/>
      <c r="L175" s="291"/>
      <c r="AD175" s="309">
        <f>SUM(AD176:AD178)</f>
        <v>105930238</v>
      </c>
    </row>
    <row r="176" spans="1:30" s="298" customFormat="1" ht="24.95" customHeight="1">
      <c r="A176" s="306"/>
      <c r="B176" s="299" t="s">
        <v>1021</v>
      </c>
      <c r="C176" s="300" t="s">
        <v>1022</v>
      </c>
      <c r="D176" s="341">
        <f>SUMIF('pdc2019'!$G$8:$G$1163,'CE MINISTERIALE 2019'!$B176,'pdc2019'!$Q$8:$Q$1171)</f>
        <v>50616000</v>
      </c>
      <c r="E176" s="272"/>
      <c r="F176" s="273"/>
      <c r="G176" s="291"/>
      <c r="H176" s="291"/>
      <c r="J176" s="285"/>
      <c r="L176" s="291"/>
      <c r="AD176" s="341">
        <f>SUMIF('pdc2019'!$G$8:$G$1163,'CE MINISTERIALE 2019'!$B176,'pdc2019'!$P$8:$P$1171)</f>
        <v>53103759</v>
      </c>
    </row>
    <row r="177" spans="1:30" s="298" customFormat="1" ht="24.95" customHeight="1">
      <c r="A177" s="306"/>
      <c r="B177" s="299" t="s">
        <v>1023</v>
      </c>
      <c r="C177" s="300" t="s">
        <v>1024</v>
      </c>
      <c r="D177" s="341">
        <f>SUMIF('pdc2019'!$G$8:$G$1163,'CE MINISTERIALE 2019'!$B177,'pdc2019'!$Q$8:$Q$1171)</f>
        <v>2074000</v>
      </c>
      <c r="E177" s="272"/>
      <c r="F177" s="273"/>
      <c r="G177" s="291"/>
      <c r="H177" s="291"/>
      <c r="J177" s="285"/>
      <c r="L177" s="291"/>
      <c r="AD177" s="341">
        <f>SUMIF('pdc2019'!$G$8:$G$1163,'CE MINISTERIALE 2019'!$B177,'pdc2019'!$P$8:$P$1171)</f>
        <v>3654263</v>
      </c>
    </row>
    <row r="178" spans="1:30" s="298" customFormat="1" ht="24.95" customHeight="1">
      <c r="A178" s="306"/>
      <c r="B178" s="299" t="s">
        <v>1025</v>
      </c>
      <c r="C178" s="300" t="s">
        <v>1026</v>
      </c>
      <c r="D178" s="341">
        <f>SUMIF('pdc2019'!$G$8:$G$1163,'CE MINISTERIALE 2019'!$B178,'pdc2019'!$Q$8:$Q$1171)</f>
        <v>18774000</v>
      </c>
      <c r="E178" s="272"/>
      <c r="F178" s="273"/>
      <c r="G178" s="291"/>
      <c r="H178" s="291"/>
      <c r="J178" s="285"/>
      <c r="L178" s="291"/>
      <c r="AD178" s="341">
        <f>SUMIF('pdc2019'!$G$8:$G$1163,'CE MINISTERIALE 2019'!$B178,'pdc2019'!$P$8:$P$1171)</f>
        <v>49172216</v>
      </c>
    </row>
    <row r="179" spans="1:30" s="298" customFormat="1" ht="24.95" customHeight="1">
      <c r="A179" s="306"/>
      <c r="B179" s="296" t="s">
        <v>1027</v>
      </c>
      <c r="C179" s="297" t="s">
        <v>1028</v>
      </c>
      <c r="D179" s="341">
        <f>SUMIF('pdc2019'!$G$8:$G$1163,'CE MINISTERIALE 2019'!$B179,'pdc2019'!$Q$8:$Q$1171)</f>
        <v>896000</v>
      </c>
      <c r="E179" s="307"/>
      <c r="G179" s="291"/>
      <c r="H179" s="291"/>
      <c r="J179" s="285"/>
      <c r="L179" s="291"/>
      <c r="AD179" s="341">
        <f>SUMIF('pdc2019'!$G$8:$G$1163,'CE MINISTERIALE 2019'!$B179,'pdc2019'!$P$8:$P$1171)</f>
        <v>864661</v>
      </c>
    </row>
    <row r="180" spans="1:30" s="298" customFormat="1" ht="24.95" customHeight="1">
      <c r="A180" s="306"/>
      <c r="B180" s="296" t="s">
        <v>1029</v>
      </c>
      <c r="C180" s="297" t="s">
        <v>1030</v>
      </c>
      <c r="D180" s="341">
        <f>SUMIF('pdc2019'!$G$8:$G$1163,'CE MINISTERIALE 2019'!$B180,'pdc2019'!$Q$8:$Q$1171)</f>
        <v>6508000</v>
      </c>
      <c r="E180" s="307"/>
      <c r="G180" s="291"/>
      <c r="H180" s="291"/>
      <c r="J180" s="285"/>
      <c r="L180" s="291"/>
      <c r="AD180" s="341">
        <f>SUMIF('pdc2019'!$G$8:$G$1163,'CE MINISTERIALE 2019'!$B180,'pdc2019'!$P$8:$P$1171)</f>
        <v>6042000</v>
      </c>
    </row>
    <row r="181" spans="1:30" s="298" customFormat="1" ht="24.95" customHeight="1">
      <c r="A181" s="306"/>
      <c r="B181" s="296" t="s">
        <v>1031</v>
      </c>
      <c r="C181" s="297" t="s">
        <v>1032</v>
      </c>
      <c r="D181" s="341">
        <f>SUMIF('pdc2019'!$G$8:$G$1163,'CE MINISTERIALE 2019'!$B181,'pdc2019'!$Q$8:$Q$1171)</f>
        <v>82000</v>
      </c>
      <c r="E181" s="307"/>
      <c r="G181" s="291"/>
      <c r="H181" s="291"/>
      <c r="J181" s="285"/>
      <c r="L181" s="291"/>
      <c r="AD181" s="341">
        <f>SUMIF('pdc2019'!$G$8:$G$1163,'CE MINISTERIALE 2019'!$B181,'pdc2019'!$P$8:$P$1171)</f>
        <v>83722</v>
      </c>
    </row>
    <row r="182" spans="1:30" s="298" customFormat="1" ht="24.95" customHeight="1">
      <c r="A182" s="306"/>
      <c r="B182" s="296" t="s">
        <v>1033</v>
      </c>
      <c r="C182" s="297" t="s">
        <v>1034</v>
      </c>
      <c r="D182" s="341">
        <f>SUMIF('pdc2019'!$G$8:$G$1163,'CE MINISTERIALE 2019'!$B182,'pdc2019'!$Q$8:$Q$1171)</f>
        <v>13000</v>
      </c>
      <c r="E182" s="307"/>
      <c r="G182" s="291"/>
      <c r="H182" s="291"/>
      <c r="J182" s="285"/>
      <c r="L182" s="291"/>
      <c r="AD182" s="341">
        <f>SUMIF('pdc2019'!$G$8:$G$1163,'CE MINISTERIALE 2019'!$B182,'pdc2019'!$P$8:$P$1171)</f>
        <v>11282</v>
      </c>
    </row>
    <row r="183" spans="1:30" s="298" customFormat="1" ht="24.95" customHeight="1">
      <c r="A183" s="306"/>
      <c r="B183" s="296" t="s">
        <v>1035</v>
      </c>
      <c r="C183" s="297" t="s">
        <v>1036</v>
      </c>
      <c r="D183" s="341">
        <f>SUMIF('pdc2019'!$G$8:$G$1163,'CE MINISTERIALE 2019'!$B183,'pdc2019'!$Q$8:$Q$1171)</f>
        <v>5602000</v>
      </c>
      <c r="E183" s="307"/>
      <c r="G183" s="291"/>
      <c r="H183" s="291"/>
      <c r="J183" s="285"/>
      <c r="L183" s="291"/>
      <c r="AD183" s="341">
        <f>SUMIF('pdc2019'!$G$8:$G$1163,'CE MINISTERIALE 2019'!$B183,'pdc2019'!$P$8:$P$1171)</f>
        <v>8828452</v>
      </c>
    </row>
    <row r="184" spans="1:30" s="298" customFormat="1" ht="24.95" customHeight="1">
      <c r="A184" s="306" t="s">
        <v>299</v>
      </c>
      <c r="B184" s="296" t="s">
        <v>1037</v>
      </c>
      <c r="C184" s="297" t="s">
        <v>1038</v>
      </c>
      <c r="D184" s="309">
        <f>SUM(D185:D192)</f>
        <v>0</v>
      </c>
      <c r="E184" s="307"/>
      <c r="J184" s="285"/>
      <c r="L184" s="291"/>
      <c r="AD184" s="309">
        <f>SUM(AD185:AD192)</f>
        <v>0</v>
      </c>
    </row>
    <row r="185" spans="1:30" s="307" customFormat="1" ht="24.95" customHeight="1">
      <c r="A185" s="306" t="s">
        <v>299</v>
      </c>
      <c r="B185" s="296" t="s">
        <v>4536</v>
      </c>
      <c r="C185" s="297" t="s">
        <v>4537</v>
      </c>
      <c r="D185" s="341">
        <f>SUMIF('pdc2019'!$G$8:$G$1163,'CE MINISTERIALE 2019'!$B185,'pdc2019'!$Q$8:$Q$1171)</f>
        <v>0</v>
      </c>
      <c r="J185" s="285"/>
      <c r="L185" s="291"/>
      <c r="AD185" s="341">
        <f>SUMIF('pdc2019'!$G$8:$G$1163,'CE MINISTERIALE 2019'!$B185,'pdc2019'!$P$8:$P$1171)</f>
        <v>0</v>
      </c>
    </row>
    <row r="186" spans="1:30" s="307" customFormat="1" ht="24.95" customHeight="1">
      <c r="A186" s="391"/>
      <c r="B186" s="310"/>
      <c r="C186" s="311"/>
      <c r="D186" s="312"/>
      <c r="J186" s="285"/>
      <c r="L186" s="291"/>
      <c r="AD186" s="312"/>
    </row>
    <row r="187" spans="1:30" s="307" customFormat="1" ht="24.95" customHeight="1">
      <c r="A187" s="306" t="s">
        <v>299</v>
      </c>
      <c r="B187" s="296" t="s">
        <v>4538</v>
      </c>
      <c r="C187" s="297" t="s">
        <v>4539</v>
      </c>
      <c r="D187" s="341">
        <f>SUMIF('pdc2019'!$G$8:$G$1163,'CE MINISTERIALE 2019'!$B187,'pdc2019'!$Q$8:$Q$1171)</f>
        <v>0</v>
      </c>
      <c r="J187" s="285"/>
      <c r="L187" s="291"/>
      <c r="AD187" s="341">
        <f>SUMIF('pdc2019'!$G$8:$G$1163,'CE MINISTERIALE 2019'!$B187,'pdc2019'!$P$8:$P$1171)</f>
        <v>0</v>
      </c>
    </row>
    <row r="188" spans="1:30" s="307" customFormat="1" ht="24.95" customHeight="1">
      <c r="A188" s="306" t="s">
        <v>299</v>
      </c>
      <c r="B188" s="296" t="s">
        <v>4540</v>
      </c>
      <c r="C188" s="297" t="s">
        <v>4541</v>
      </c>
      <c r="D188" s="341">
        <f>SUMIF('pdc2019'!$G$8:$G$1163,'CE MINISTERIALE 2019'!$B188,'pdc2019'!$Q$8:$Q$1171)</f>
        <v>0</v>
      </c>
      <c r="J188" s="285"/>
      <c r="L188" s="291"/>
      <c r="AD188" s="341">
        <f>SUMIF('pdc2019'!$G$8:$G$1163,'CE MINISTERIALE 2019'!$B188,'pdc2019'!$P$8:$P$1171)</f>
        <v>0</v>
      </c>
    </row>
    <row r="189" spans="1:30" s="307" customFormat="1" ht="24.95" customHeight="1">
      <c r="A189" s="306" t="s">
        <v>299</v>
      </c>
      <c r="B189" s="296" t="s">
        <v>4542</v>
      </c>
      <c r="C189" s="297" t="s">
        <v>4543</v>
      </c>
      <c r="D189" s="341">
        <f>SUMIF('pdc2019'!$G$8:$G$1163,'CE MINISTERIALE 2019'!$B189,'pdc2019'!$Q$8:$Q$1171)</f>
        <v>0</v>
      </c>
      <c r="J189" s="285"/>
      <c r="L189" s="291"/>
      <c r="AD189" s="341">
        <f>SUMIF('pdc2019'!$G$8:$G$1163,'CE MINISTERIALE 2019'!$B189,'pdc2019'!$P$8:$P$1171)</f>
        <v>0</v>
      </c>
    </row>
    <row r="190" spans="1:30" s="307" customFormat="1" ht="24.95" customHeight="1">
      <c r="A190" s="306" t="s">
        <v>299</v>
      </c>
      <c r="B190" s="296" t="s">
        <v>4544</v>
      </c>
      <c r="C190" s="297" t="s">
        <v>4545</v>
      </c>
      <c r="D190" s="341">
        <f>SUMIF('pdc2019'!$G$8:$G$1163,'CE MINISTERIALE 2019'!$B190,'pdc2019'!$Q$8:$Q$1171)</f>
        <v>0</v>
      </c>
      <c r="J190" s="285"/>
      <c r="L190" s="291"/>
      <c r="AD190" s="341">
        <f>SUMIF('pdc2019'!$G$8:$G$1163,'CE MINISTERIALE 2019'!$B190,'pdc2019'!$P$8:$P$1171)</f>
        <v>0</v>
      </c>
    </row>
    <row r="191" spans="1:30" s="307" customFormat="1" ht="24.95" customHeight="1">
      <c r="A191" s="306" t="s">
        <v>299</v>
      </c>
      <c r="B191" s="296" t="s">
        <v>4546</v>
      </c>
      <c r="C191" s="297" t="s">
        <v>4547</v>
      </c>
      <c r="D191" s="341">
        <f>SUMIF('pdc2019'!$G$8:$G$1163,'CE MINISTERIALE 2019'!$B191,'pdc2019'!$Q$8:$Q$1171)</f>
        <v>0</v>
      </c>
      <c r="J191" s="285"/>
      <c r="L191" s="291"/>
      <c r="AD191" s="341">
        <f>SUMIF('pdc2019'!$G$8:$G$1163,'CE MINISTERIALE 2019'!$B191,'pdc2019'!$P$8:$P$1171)</f>
        <v>0</v>
      </c>
    </row>
    <row r="192" spans="1:30" s="307" customFormat="1" ht="24.95" customHeight="1">
      <c r="A192" s="306" t="s">
        <v>299</v>
      </c>
      <c r="B192" s="296" t="s">
        <v>4548</v>
      </c>
      <c r="C192" s="297" t="s">
        <v>4549</v>
      </c>
      <c r="D192" s="341">
        <f>SUMIF('pdc2019'!$G$8:$G$1163,'CE MINISTERIALE 2019'!$B192,'pdc2019'!$Q$8:$Q$1171)</f>
        <v>0</v>
      </c>
      <c r="J192" s="285"/>
      <c r="L192" s="291"/>
      <c r="AD192" s="341">
        <f>SUMIF('pdc2019'!$G$8:$G$1163,'CE MINISTERIALE 2019'!$B192,'pdc2019'!$P$8:$P$1171)</f>
        <v>0</v>
      </c>
    </row>
    <row r="193" spans="1:30" s="298" customFormat="1" ht="24.95" customHeight="1">
      <c r="A193" s="306"/>
      <c r="B193" s="292" t="s">
        <v>1039</v>
      </c>
      <c r="C193" s="293" t="s">
        <v>1040</v>
      </c>
      <c r="D193" s="288">
        <f>SUM(D194:D200)</f>
        <v>18430000</v>
      </c>
      <c r="E193" s="272"/>
      <c r="F193" s="290"/>
      <c r="G193" s="291"/>
      <c r="H193" s="291"/>
      <c r="J193" s="285"/>
      <c r="L193" s="291"/>
      <c r="AD193" s="288">
        <f>SUM(AD194:AD200)</f>
        <v>18090420</v>
      </c>
    </row>
    <row r="194" spans="1:30" s="298" customFormat="1" ht="24.95" customHeight="1">
      <c r="A194" s="306"/>
      <c r="B194" s="296" t="s">
        <v>1041</v>
      </c>
      <c r="C194" s="297" t="s">
        <v>1042</v>
      </c>
      <c r="D194" s="341">
        <f>SUMIF('pdc2019'!$G$8:$G$1163,'CE MINISTERIALE 2019'!$B194,'pdc2019'!$Q$8:$Q$1171)</f>
        <v>4773000</v>
      </c>
      <c r="E194" s="272"/>
      <c r="F194" s="273"/>
      <c r="G194" s="291"/>
      <c r="H194" s="291"/>
      <c r="J194" s="285"/>
      <c r="L194" s="291"/>
      <c r="AD194" s="341">
        <f>SUMIF('pdc2019'!$G$8:$G$1163,'CE MINISTERIALE 2019'!$B194,'pdc2019'!$P$8:$P$1171)</f>
        <v>4674933</v>
      </c>
    </row>
    <row r="195" spans="1:30" s="298" customFormat="1" ht="24.95" customHeight="1">
      <c r="A195" s="306"/>
      <c r="B195" s="296" t="s">
        <v>1043</v>
      </c>
      <c r="C195" s="297" t="s">
        <v>1044</v>
      </c>
      <c r="D195" s="341">
        <f>SUMIF('pdc2019'!$G$8:$G$1163,'CE MINISTERIALE 2019'!$B195,'pdc2019'!$Q$8:$Q$1171)</f>
        <v>3430000</v>
      </c>
      <c r="E195" s="272"/>
      <c r="F195" s="273"/>
      <c r="G195" s="291"/>
      <c r="H195" s="291"/>
      <c r="J195" s="285"/>
      <c r="L195" s="291"/>
      <c r="AD195" s="341">
        <f>SUMIF('pdc2019'!$G$8:$G$1163,'CE MINISTERIALE 2019'!$B195,'pdc2019'!$P$8:$P$1171)</f>
        <v>3383140</v>
      </c>
    </row>
    <row r="196" spans="1:30" s="298" customFormat="1" ht="24.95" customHeight="1">
      <c r="A196" s="306"/>
      <c r="B196" s="296" t="s">
        <v>1045</v>
      </c>
      <c r="C196" s="297" t="s">
        <v>1623</v>
      </c>
      <c r="D196" s="341">
        <f>SUMIF('pdc2019'!$G$8:$G$1163,'CE MINISTERIALE 2019'!$B196,'pdc2019'!$Q$8:$Q$1171)</f>
        <v>4951000</v>
      </c>
      <c r="E196" s="272"/>
      <c r="F196" s="273"/>
      <c r="G196" s="291"/>
      <c r="H196" s="291"/>
      <c r="J196" s="285"/>
      <c r="L196" s="291"/>
      <c r="AD196" s="341">
        <f>SUMIF('pdc2019'!$G$8:$G$1163,'CE MINISTERIALE 2019'!$B196,'pdc2019'!$P$8:$P$1171)</f>
        <v>4713872</v>
      </c>
    </row>
    <row r="197" spans="1:30" s="298" customFormat="1" ht="24.95" customHeight="1">
      <c r="A197" s="306"/>
      <c r="B197" s="296" t="s">
        <v>1624</v>
      </c>
      <c r="C197" s="297" t="s">
        <v>1625</v>
      </c>
      <c r="D197" s="341">
        <f>SUMIF('pdc2019'!$G$8:$G$1163,'CE MINISTERIALE 2019'!$B197,'pdc2019'!$Q$8:$Q$1171)</f>
        <v>1621000</v>
      </c>
      <c r="E197" s="272"/>
      <c r="F197" s="273"/>
      <c r="G197" s="291"/>
      <c r="H197" s="291"/>
      <c r="J197" s="285"/>
      <c r="L197" s="291"/>
      <c r="AD197" s="341">
        <f>SUMIF('pdc2019'!$G$8:$G$1163,'CE MINISTERIALE 2019'!$B197,'pdc2019'!$P$8:$P$1171)</f>
        <v>1725951</v>
      </c>
    </row>
    <row r="198" spans="1:30" s="298" customFormat="1" ht="24.95" customHeight="1">
      <c r="A198" s="306"/>
      <c r="B198" s="296" t="s">
        <v>1626</v>
      </c>
      <c r="C198" s="297" t="s">
        <v>1627</v>
      </c>
      <c r="D198" s="341">
        <f>SUMIF('pdc2019'!$G$8:$G$1163,'CE MINISTERIALE 2019'!$B198,'pdc2019'!$Q$8:$Q$1171)</f>
        <v>3245000</v>
      </c>
      <c r="E198" s="272"/>
      <c r="F198" s="273"/>
      <c r="G198" s="291"/>
      <c r="H198" s="291"/>
      <c r="J198" s="285"/>
      <c r="L198" s="291"/>
      <c r="AD198" s="341">
        <f>SUMIF('pdc2019'!$G$8:$G$1163,'CE MINISTERIALE 2019'!$B198,'pdc2019'!$P$8:$P$1171)</f>
        <v>3151418</v>
      </c>
    </row>
    <row r="199" spans="1:30" s="298" customFormat="1" ht="24.95" customHeight="1">
      <c r="A199" s="306"/>
      <c r="B199" s="296" t="s">
        <v>1628</v>
      </c>
      <c r="C199" s="297" t="s">
        <v>1629</v>
      </c>
      <c r="D199" s="341">
        <f>SUMIF('pdc2019'!$G$8:$G$1163,'CE MINISTERIALE 2019'!$B199,'pdc2019'!$Q$8:$Q$1171)</f>
        <v>410000</v>
      </c>
      <c r="E199" s="272"/>
      <c r="F199" s="273"/>
      <c r="G199" s="291"/>
      <c r="H199" s="291"/>
      <c r="J199" s="285"/>
      <c r="L199" s="291"/>
      <c r="AD199" s="341">
        <f>SUMIF('pdc2019'!$G$8:$G$1163,'CE MINISTERIALE 2019'!$B199,'pdc2019'!$P$8:$P$1171)</f>
        <v>441106</v>
      </c>
    </row>
    <row r="200" spans="1:30" s="298" customFormat="1" ht="25.5">
      <c r="A200" s="306" t="s">
        <v>299</v>
      </c>
      <c r="B200" s="296" t="s">
        <v>1630</v>
      </c>
      <c r="C200" s="297" t="s">
        <v>1631</v>
      </c>
      <c r="D200" s="341">
        <f>SUMIF('pdc2019'!$G$8:$G$1163,'CE MINISTERIALE 2019'!$B200,'pdc2019'!$Q$8:$Q$1171)</f>
        <v>0</v>
      </c>
      <c r="E200" s="272"/>
      <c r="F200" s="273"/>
      <c r="G200" s="291"/>
      <c r="H200" s="291"/>
      <c r="J200" s="285"/>
      <c r="L200" s="291"/>
      <c r="AD200" s="341">
        <f>SUMIF('pdc2019'!$G$8:$G$1163,'CE MINISTERIALE 2019'!$B200,'pdc2019'!$P$8:$P$1171)</f>
        <v>0</v>
      </c>
    </row>
    <row r="201" spans="1:30" s="298" customFormat="1" ht="24.95" customHeight="1">
      <c r="A201" s="306"/>
      <c r="B201" s="286" t="s">
        <v>1632</v>
      </c>
      <c r="C201" s="287" t="s">
        <v>1633</v>
      </c>
      <c r="D201" s="288">
        <f>+D202+D332</f>
        <v>438198734</v>
      </c>
      <c r="E201" s="272"/>
      <c r="F201" s="290"/>
      <c r="G201" s="291"/>
      <c r="H201" s="291"/>
      <c r="J201" s="285"/>
      <c r="L201" s="291"/>
      <c r="AD201" s="288">
        <f>+AD202+AD332</f>
        <v>467743827</v>
      </c>
    </row>
    <row r="202" spans="1:30" s="298" customFormat="1" ht="24.95" customHeight="1">
      <c r="A202" s="306"/>
      <c r="B202" s="292" t="s">
        <v>1634</v>
      </c>
      <c r="C202" s="293" t="s">
        <v>1635</v>
      </c>
      <c r="D202" s="288">
        <f>+D203+D211+D215+D234+D240+D245+D250+D260+D266+D273+D279+D284+D293+D301+D309+D323+D331</f>
        <v>364031734</v>
      </c>
      <c r="E202" s="272"/>
      <c r="F202" s="290"/>
      <c r="G202" s="291"/>
      <c r="H202" s="291"/>
      <c r="J202" s="285"/>
      <c r="L202" s="291"/>
      <c r="AD202" s="288">
        <f>+AD203+AD211+AD215+AD234+AD240+AD245+AD250+AD260+AD266+AD273+AD279+AD284+AD293+AD301+AD309+AD323+AD331</f>
        <v>392157890</v>
      </c>
    </row>
    <row r="203" spans="1:30" s="298" customFormat="1" ht="24.95" customHeight="1">
      <c r="A203" s="306"/>
      <c r="B203" s="292" t="s">
        <v>1636</v>
      </c>
      <c r="C203" s="293" t="s">
        <v>1637</v>
      </c>
      <c r="D203" s="288">
        <f>+D204+D209+D210</f>
        <v>74176216</v>
      </c>
      <c r="E203" s="272"/>
      <c r="F203" s="290"/>
      <c r="G203" s="291"/>
      <c r="H203" s="291"/>
      <c r="J203" s="285"/>
      <c r="L203" s="291"/>
      <c r="AD203" s="288">
        <f>+AD204+AD209+AD210</f>
        <v>86174199</v>
      </c>
    </row>
    <row r="204" spans="1:30" s="298" customFormat="1" ht="24.95" customHeight="1">
      <c r="A204" s="306"/>
      <c r="B204" s="296" t="s">
        <v>1638</v>
      </c>
      <c r="C204" s="297" t="s">
        <v>1007</v>
      </c>
      <c r="D204" s="288">
        <f>SUM(D205:D208)</f>
        <v>74059000</v>
      </c>
      <c r="E204" s="272"/>
      <c r="F204" s="290"/>
      <c r="G204" s="291"/>
      <c r="H204" s="291"/>
      <c r="J204" s="285"/>
      <c r="L204" s="291"/>
      <c r="AD204" s="288">
        <f>SUM(AD205:AD208)</f>
        <v>86020840</v>
      </c>
    </row>
    <row r="205" spans="1:30" s="298" customFormat="1" ht="24.95" customHeight="1">
      <c r="A205" s="306"/>
      <c r="B205" s="296" t="s">
        <v>1639</v>
      </c>
      <c r="C205" s="297" t="s">
        <v>1640</v>
      </c>
      <c r="D205" s="341">
        <f>SUMIF('pdc2019'!$G$8:$G$1163,'CE MINISTERIALE 2019'!$B205,'pdc2019'!$Q$8:$Q$1171)</f>
        <v>45995000</v>
      </c>
      <c r="E205" s="272"/>
      <c r="F205" s="273"/>
      <c r="G205" s="291"/>
      <c r="H205" s="291"/>
      <c r="J205" s="285"/>
      <c r="L205" s="291"/>
      <c r="AD205" s="341">
        <f>SUMIF('pdc2019'!$G$8:$G$1163,'CE MINISTERIALE 2019'!$B205,'pdc2019'!$P$8:$P$1171)</f>
        <v>48932484</v>
      </c>
    </row>
    <row r="206" spans="1:30" s="298" customFormat="1" ht="24.95" customHeight="1">
      <c r="A206" s="306"/>
      <c r="B206" s="296" t="s">
        <v>1641</v>
      </c>
      <c r="C206" s="297" t="s">
        <v>1642</v>
      </c>
      <c r="D206" s="341">
        <f>SUMIF('pdc2019'!$G$8:$G$1163,'CE MINISTERIALE 2019'!$B206,'pdc2019'!$Q$8:$Q$1171)</f>
        <v>13148000</v>
      </c>
      <c r="E206" s="272"/>
      <c r="F206" s="273"/>
      <c r="G206" s="291"/>
      <c r="H206" s="291"/>
      <c r="J206" s="285"/>
      <c r="L206" s="291"/>
      <c r="AD206" s="341">
        <f>SUMIF('pdc2019'!$G$8:$G$1163,'CE MINISTERIALE 2019'!$B206,'pdc2019'!$P$8:$P$1171)</f>
        <v>13024000</v>
      </c>
    </row>
    <row r="207" spans="1:30" s="298" customFormat="1" ht="24.95" customHeight="1">
      <c r="A207" s="306"/>
      <c r="B207" s="296" t="s">
        <v>1643</v>
      </c>
      <c r="C207" s="297" t="s">
        <v>1644</v>
      </c>
      <c r="D207" s="341">
        <f>SUMIF('pdc2019'!$G$8:$G$1163,'CE MINISTERIALE 2019'!$B207,'pdc2019'!$Q$8:$Q$1171)</f>
        <v>10141000</v>
      </c>
      <c r="E207" s="272"/>
      <c r="F207" s="273"/>
      <c r="G207" s="291"/>
      <c r="H207" s="291"/>
      <c r="J207" s="285"/>
      <c r="L207" s="291"/>
      <c r="AD207" s="341">
        <f>SUMIF('pdc2019'!$G$8:$G$1163,'CE MINISTERIALE 2019'!$B207,'pdc2019'!$P$8:$P$1171)</f>
        <v>10124000</v>
      </c>
    </row>
    <row r="208" spans="1:30" s="298" customFormat="1" ht="25.5">
      <c r="A208" s="306"/>
      <c r="B208" s="296" t="s">
        <v>1645</v>
      </c>
      <c r="C208" s="297" t="s">
        <v>1646</v>
      </c>
      <c r="D208" s="341">
        <f>SUMIF('pdc2019'!$G$8:$G$1163,'CE MINISTERIALE 2019'!$B208,'pdc2019'!$Q$8:$Q$1171)</f>
        <v>4775000</v>
      </c>
      <c r="E208" s="272"/>
      <c r="F208" s="273"/>
      <c r="G208" s="291"/>
      <c r="H208" s="291"/>
      <c r="J208" s="285"/>
      <c r="L208" s="291"/>
      <c r="AD208" s="341">
        <f>SUMIF('pdc2019'!$G$8:$G$1163,'CE MINISTERIALE 2019'!$B208,'pdc2019'!$P$8:$P$1171)</f>
        <v>13940356</v>
      </c>
    </row>
    <row r="209" spans="1:30" s="298" customFormat="1" ht="25.5">
      <c r="A209" s="306" t="s">
        <v>299</v>
      </c>
      <c r="B209" s="296" t="s">
        <v>1647</v>
      </c>
      <c r="C209" s="297" t="s">
        <v>1648</v>
      </c>
      <c r="D209" s="341">
        <f>SUMIF('pdc2019'!$G$8:$G$1163,'CE MINISTERIALE 2019'!$B209,'pdc2019'!$Q$8:$Q$1171)</f>
        <v>0</v>
      </c>
      <c r="E209" s="272"/>
      <c r="F209" s="273"/>
      <c r="G209" s="291"/>
      <c r="H209" s="291"/>
      <c r="J209" s="285"/>
      <c r="L209" s="291"/>
      <c r="AD209" s="341">
        <f>SUMIF('pdc2019'!$G$8:$G$1163,'CE MINISTERIALE 2019'!$B209,'pdc2019'!$P$8:$P$1171)</f>
        <v>0</v>
      </c>
    </row>
    <row r="210" spans="1:30" s="298" customFormat="1" ht="25.5">
      <c r="A210" s="306" t="s">
        <v>1506</v>
      </c>
      <c r="B210" s="296" t="s">
        <v>1649</v>
      </c>
      <c r="C210" s="297" t="s">
        <v>1650</v>
      </c>
      <c r="D210" s="341">
        <f>SUMIF('pdc2019'!$G$8:$G$1163,'CE MINISTERIALE 2019'!$B210,'pdc2019'!$Q$8:$Q$1171)</f>
        <v>117216</v>
      </c>
      <c r="E210" s="272"/>
      <c r="F210" s="273"/>
      <c r="G210" s="291"/>
      <c r="H210" s="291"/>
      <c r="J210" s="285"/>
      <c r="L210" s="291"/>
      <c r="AD210" s="341">
        <f>SUMIF('pdc2019'!$G$8:$G$1163,'CE MINISTERIALE 2019'!$B210,'pdc2019'!$P$8:$P$1171)</f>
        <v>153359</v>
      </c>
    </row>
    <row r="211" spans="1:30" s="298" customFormat="1" ht="24.95" customHeight="1">
      <c r="A211" s="306"/>
      <c r="B211" s="292" t="s">
        <v>1252</v>
      </c>
      <c r="C211" s="293" t="s">
        <v>1253</v>
      </c>
      <c r="D211" s="288">
        <f>+D212+D213+D214</f>
        <v>43543967</v>
      </c>
      <c r="E211" s="272"/>
      <c r="F211" s="290"/>
      <c r="G211" s="291"/>
      <c r="H211" s="291"/>
      <c r="J211" s="285"/>
      <c r="L211" s="291"/>
      <c r="AD211" s="288">
        <f>+AD212+AD213+AD214</f>
        <v>43584455</v>
      </c>
    </row>
    <row r="212" spans="1:30" s="298" customFormat="1" ht="24.95" customHeight="1">
      <c r="A212" s="306"/>
      <c r="B212" s="296" t="s">
        <v>1254</v>
      </c>
      <c r="C212" s="297" t="s">
        <v>1255</v>
      </c>
      <c r="D212" s="341">
        <f>SUMIF('pdc2019'!$G$8:$G$1163,'CE MINISTERIALE 2019'!$B212,'pdc2019'!$Q$8:$Q$1171)</f>
        <v>43239000</v>
      </c>
      <c r="E212" s="272"/>
      <c r="F212" s="273"/>
      <c r="G212" s="291"/>
      <c r="H212" s="291"/>
      <c r="J212" s="285"/>
      <c r="L212" s="291"/>
      <c r="AD212" s="341">
        <f>SUMIF('pdc2019'!$G$8:$G$1163,'CE MINISTERIALE 2019'!$B212,'pdc2019'!$P$8:$P$1171)</f>
        <v>43239000</v>
      </c>
    </row>
    <row r="213" spans="1:30" s="298" customFormat="1" ht="25.5">
      <c r="A213" s="306" t="s">
        <v>299</v>
      </c>
      <c r="B213" s="296" t="s">
        <v>1256</v>
      </c>
      <c r="C213" s="297" t="s">
        <v>1257</v>
      </c>
      <c r="D213" s="341">
        <f>SUMIF('pdc2019'!$G$8:$G$1163,'CE MINISTERIALE 2019'!$B213,'pdc2019'!$Q$8:$Q$1171)</f>
        <v>0</v>
      </c>
      <c r="E213" s="272"/>
      <c r="F213" s="273"/>
      <c r="G213" s="291"/>
      <c r="H213" s="291"/>
      <c r="J213" s="285"/>
      <c r="L213" s="291"/>
      <c r="AD213" s="341">
        <f>SUMIF('pdc2019'!$G$8:$G$1163,'CE MINISTERIALE 2019'!$B213,'pdc2019'!$P$8:$P$1171)</f>
        <v>0</v>
      </c>
    </row>
    <row r="214" spans="1:30" s="273" customFormat="1" ht="24.95" customHeight="1">
      <c r="A214" s="303" t="s">
        <v>1506</v>
      </c>
      <c r="B214" s="296" t="s">
        <v>1258</v>
      </c>
      <c r="C214" s="297" t="s">
        <v>1259</v>
      </c>
      <c r="D214" s="341">
        <f>SUMIF('pdc2019'!$G$8:$G$1163,'CE MINISTERIALE 2019'!$B214,'pdc2019'!$Q$8:$Q$1171)</f>
        <v>304967</v>
      </c>
      <c r="E214" s="272"/>
      <c r="G214" s="291"/>
      <c r="H214" s="291"/>
      <c r="J214" s="285"/>
      <c r="L214" s="291"/>
      <c r="AD214" s="341">
        <f>SUMIF('pdc2019'!$G$8:$G$1163,'CE MINISTERIALE 2019'!$B214,'pdc2019'!$P$8:$P$1171)</f>
        <v>345455</v>
      </c>
    </row>
    <row r="215" spans="1:30" s="273" customFormat="1" ht="24.95" customHeight="1">
      <c r="A215" s="303"/>
      <c r="B215" s="292" t="s">
        <v>1260</v>
      </c>
      <c r="C215" s="293" t="s">
        <v>1261</v>
      </c>
      <c r="D215" s="288">
        <f>+D216+D217+D218+D219+D220+D221+D222+D223+D232+D233</f>
        <v>19799687</v>
      </c>
      <c r="E215" s="272"/>
      <c r="F215" s="290"/>
      <c r="G215" s="291"/>
      <c r="H215" s="291"/>
      <c r="J215" s="285"/>
      <c r="L215" s="291"/>
      <c r="AD215" s="288">
        <f>+AD216+AD217+AD218+AD219+AD220+AD221+AD222+AD223+AD232+AD233</f>
        <v>19416947</v>
      </c>
    </row>
    <row r="216" spans="1:30" s="273" customFormat="1" ht="25.5">
      <c r="A216" s="392" t="s">
        <v>299</v>
      </c>
      <c r="B216" s="296" t="s">
        <v>1262</v>
      </c>
      <c r="C216" s="297" t="s">
        <v>1263</v>
      </c>
      <c r="D216" s="341">
        <f>SUMIF('pdc2019'!$G$8:$G$1163,'CE MINISTERIALE 2019'!$B216,'pdc2019'!$Q$8:$Q$1171)</f>
        <v>0</v>
      </c>
      <c r="E216" s="272"/>
      <c r="G216" s="291"/>
      <c r="H216" s="291"/>
      <c r="J216" s="285"/>
      <c r="L216" s="291"/>
      <c r="AD216" s="341">
        <f>SUMIF('pdc2019'!$G$8:$G$1163,'CE MINISTERIALE 2019'!$B216,'pdc2019'!$P$8:$P$1171)</f>
        <v>0</v>
      </c>
    </row>
    <row r="217" spans="1:30" s="272" customFormat="1" ht="38.25">
      <c r="A217" s="392" t="s">
        <v>299</v>
      </c>
      <c r="B217" s="296" t="s">
        <v>4550</v>
      </c>
      <c r="C217" s="297" t="s">
        <v>4551</v>
      </c>
      <c r="D217" s="341">
        <f>SUMIF('pdc2019'!$G$8:$G$1163,'CE MINISTERIALE 2019'!$B217,'pdc2019'!$Q$8:$Q$1171)</f>
        <v>0</v>
      </c>
      <c r="G217" s="291"/>
      <c r="H217" s="291"/>
      <c r="J217" s="285"/>
      <c r="L217" s="291"/>
      <c r="AD217" s="341">
        <f>SUMIF('pdc2019'!$G$8:$G$1163,'CE MINISTERIALE 2019'!$B217,'pdc2019'!$P$8:$P$1171)</f>
        <v>0</v>
      </c>
    </row>
    <row r="218" spans="1:30" s="273" customFormat="1" ht="18.75">
      <c r="A218" s="303"/>
      <c r="B218" s="296" t="s">
        <v>1264</v>
      </c>
      <c r="C218" s="297" t="s">
        <v>4552</v>
      </c>
      <c r="D218" s="341">
        <f>SUMIF('pdc2019'!$G$8:$G$1163,'CE MINISTERIALE 2019'!$B218,'pdc2019'!$Q$8:$Q$1171)</f>
        <v>0</v>
      </c>
      <c r="E218" s="272"/>
      <c r="G218" s="291"/>
      <c r="H218" s="291"/>
      <c r="J218" s="285"/>
      <c r="L218" s="291"/>
      <c r="AD218" s="341">
        <f>SUMIF('pdc2019'!$G$8:$G$1163,'CE MINISTERIALE 2019'!$B218,'pdc2019'!$P$8:$P$1171)</f>
        <v>0</v>
      </c>
    </row>
    <row r="219" spans="1:30" s="272" customFormat="1" ht="25.5">
      <c r="A219" s="303"/>
      <c r="B219" s="296" t="s">
        <v>4553</v>
      </c>
      <c r="C219" s="297" t="s">
        <v>4554</v>
      </c>
      <c r="D219" s="341">
        <f>SUMIF('pdc2019'!$G$8:$G$1163,'CE MINISTERIALE 2019'!$B219,'pdc2019'!$Q$8:$Q$1171)</f>
        <v>0</v>
      </c>
      <c r="G219" s="291"/>
      <c r="H219" s="291"/>
      <c r="J219" s="285"/>
      <c r="L219" s="291"/>
      <c r="AD219" s="341">
        <f>SUMIF('pdc2019'!$G$8:$G$1163,'CE MINISTERIALE 2019'!$B219,'pdc2019'!$P$8:$P$1171)</f>
        <v>0</v>
      </c>
    </row>
    <row r="220" spans="1:30" s="273" customFormat="1" ht="24.95" customHeight="1">
      <c r="A220" s="303" t="s">
        <v>1506</v>
      </c>
      <c r="B220" s="296" t="s">
        <v>1265</v>
      </c>
      <c r="C220" s="297" t="s">
        <v>4555</v>
      </c>
      <c r="D220" s="341">
        <f>SUMIF('pdc2019'!$G$8:$G$1163,'CE MINISTERIALE 2019'!$B220,'pdc2019'!$Q$8:$Q$1171)</f>
        <v>1892059</v>
      </c>
      <c r="E220" s="272"/>
      <c r="G220" s="291"/>
      <c r="H220" s="291"/>
      <c r="J220" s="285"/>
      <c r="L220" s="291"/>
      <c r="AD220" s="341">
        <f>SUMIF('pdc2019'!$G$8:$G$1163,'CE MINISTERIALE 2019'!$B220,'pdc2019'!$P$8:$P$1171)</f>
        <v>3164675</v>
      </c>
    </row>
    <row r="221" spans="1:30" s="272" customFormat="1" ht="25.5">
      <c r="A221" s="303" t="s">
        <v>1506</v>
      </c>
      <c r="B221" s="296" t="s">
        <v>4556</v>
      </c>
      <c r="C221" s="297" t="s">
        <v>4557</v>
      </c>
      <c r="D221" s="341">
        <f>SUMIF('pdc2019'!$G$8:$G$1163,'CE MINISTERIALE 2019'!$B221,'pdc2019'!$Q$8:$Q$1171)</f>
        <v>182378</v>
      </c>
      <c r="G221" s="291"/>
      <c r="H221" s="291"/>
      <c r="J221" s="285"/>
      <c r="L221" s="291"/>
      <c r="AD221" s="341">
        <f>SUMIF('pdc2019'!$G$8:$G$1163,'CE MINISTERIALE 2019'!$B221,'pdc2019'!$P$8:$P$1171)</f>
        <v>480272</v>
      </c>
    </row>
    <row r="222" spans="1:30" s="273" customFormat="1" ht="24.95" customHeight="1">
      <c r="A222" s="303"/>
      <c r="B222" s="296" t="s">
        <v>1266</v>
      </c>
      <c r="C222" s="297" t="s">
        <v>4558</v>
      </c>
      <c r="D222" s="341">
        <f>SUMIF('pdc2019'!$G$8:$G$1163,'CE MINISTERIALE 2019'!$B222,'pdc2019'!$Q$8:$Q$1171)</f>
        <v>948000</v>
      </c>
      <c r="E222" s="272"/>
      <c r="G222" s="291"/>
      <c r="H222" s="291"/>
      <c r="J222" s="285"/>
      <c r="L222" s="291"/>
      <c r="AD222" s="341">
        <f>SUMIF('pdc2019'!$G$8:$G$1163,'CE MINISTERIALE 2019'!$B222,'pdc2019'!$P$8:$P$1171)</f>
        <v>948000</v>
      </c>
    </row>
    <row r="223" spans="1:30" s="273" customFormat="1" ht="24.95" customHeight="1">
      <c r="A223" s="303"/>
      <c r="B223" s="296" t="s">
        <v>1267</v>
      </c>
      <c r="C223" s="297" t="s">
        <v>4559</v>
      </c>
      <c r="D223" s="288">
        <f>SUM(D224:D231)</f>
        <v>16777250</v>
      </c>
      <c r="E223" s="272"/>
      <c r="F223" s="290"/>
      <c r="G223" s="291"/>
      <c r="H223" s="291"/>
      <c r="J223" s="285"/>
      <c r="L223" s="291"/>
      <c r="AD223" s="288">
        <f>SUM(AD224:AD231)</f>
        <v>14824000</v>
      </c>
    </row>
    <row r="224" spans="1:30" s="273" customFormat="1" ht="25.5">
      <c r="A224" s="303"/>
      <c r="B224" s="299" t="s">
        <v>1268</v>
      </c>
      <c r="C224" s="300" t="s">
        <v>4560</v>
      </c>
      <c r="D224" s="341">
        <f>SUMIF('pdc2019'!$G$8:$G$1163,'CE MINISTERIALE 2019'!$B224,'pdc2019'!$Q$8:$Q$1171)</f>
        <v>234000</v>
      </c>
      <c r="E224" s="272"/>
      <c r="G224" s="291"/>
      <c r="H224" s="291"/>
      <c r="J224" s="285"/>
      <c r="L224" s="291"/>
      <c r="AD224" s="341">
        <f>SUMIF('pdc2019'!$G$8:$G$1163,'CE MINISTERIALE 2019'!$B224,'pdc2019'!$P$8:$P$1171)</f>
        <v>234000</v>
      </c>
    </row>
    <row r="225" spans="1:30" s="273" customFormat="1" ht="25.5">
      <c r="A225" s="303"/>
      <c r="B225" s="299" t="s">
        <v>4561</v>
      </c>
      <c r="C225" s="300" t="s">
        <v>4562</v>
      </c>
      <c r="D225" s="341">
        <f>SUMIF('pdc2019'!$G$8:$G$1163,'CE MINISTERIALE 2019'!$B225,'pdc2019'!$Q$8:$Q$1171)</f>
        <v>0</v>
      </c>
      <c r="E225" s="272"/>
      <c r="G225" s="291"/>
      <c r="H225" s="291"/>
      <c r="J225" s="285"/>
      <c r="L225" s="291"/>
      <c r="AD225" s="341">
        <f>SUMIF('pdc2019'!$G$8:$G$1163,'CE MINISTERIALE 2019'!$B225,'pdc2019'!$P$8:$P$1171)</f>
        <v>0</v>
      </c>
    </row>
    <row r="226" spans="1:30" s="273" customFormat="1" ht="25.5">
      <c r="A226" s="303"/>
      <c r="B226" s="299" t="s">
        <v>1269</v>
      </c>
      <c r="C226" s="300" t="s">
        <v>4563</v>
      </c>
      <c r="D226" s="341">
        <f>SUMIF('pdc2019'!$G$8:$G$1163,'CE MINISTERIALE 2019'!$B226,'pdc2019'!$Q$8:$Q$1171)</f>
        <v>0</v>
      </c>
      <c r="E226" s="272"/>
      <c r="G226" s="291"/>
      <c r="H226" s="291"/>
      <c r="J226" s="285"/>
      <c r="L226" s="291"/>
      <c r="AD226" s="341">
        <f>SUMIF('pdc2019'!$G$8:$G$1163,'CE MINISTERIALE 2019'!$B226,'pdc2019'!$P$8:$P$1171)</f>
        <v>0</v>
      </c>
    </row>
    <row r="227" spans="1:30" s="273" customFormat="1" ht="38.25">
      <c r="A227" s="303"/>
      <c r="B227" s="299" t="s">
        <v>4564</v>
      </c>
      <c r="C227" s="300" t="s">
        <v>4565</v>
      </c>
      <c r="D227" s="341">
        <f>SUMIF('pdc2019'!$G$8:$G$1163,'CE MINISTERIALE 2019'!$B227,'pdc2019'!$Q$8:$Q$1171)</f>
        <v>0</v>
      </c>
      <c r="E227" s="272"/>
      <c r="G227" s="291"/>
      <c r="H227" s="291"/>
      <c r="J227" s="285"/>
      <c r="L227" s="291"/>
      <c r="AD227" s="341">
        <f>SUMIF('pdc2019'!$G$8:$G$1163,'CE MINISTERIALE 2019'!$B227,'pdc2019'!$P$8:$P$1171)</f>
        <v>0</v>
      </c>
    </row>
    <row r="228" spans="1:30" s="273" customFormat="1" ht="25.5">
      <c r="A228" s="303"/>
      <c r="B228" s="299" t="s">
        <v>1270</v>
      </c>
      <c r="C228" s="300" t="s">
        <v>4566</v>
      </c>
      <c r="D228" s="341">
        <f>SUMIF('pdc2019'!$G$8:$G$1163,'CE MINISTERIALE 2019'!$B228,'pdc2019'!$Q$8:$Q$1171)</f>
        <v>6354000</v>
      </c>
      <c r="E228" s="272"/>
      <c r="G228" s="291"/>
      <c r="H228" s="291"/>
      <c r="J228" s="285"/>
      <c r="L228" s="291"/>
      <c r="AD228" s="341">
        <f>SUMIF('pdc2019'!$G$8:$G$1163,'CE MINISTERIALE 2019'!$B228,'pdc2019'!$P$8:$P$1171)</f>
        <v>6009000</v>
      </c>
    </row>
    <row r="229" spans="1:30" s="273" customFormat="1" ht="25.5">
      <c r="A229" s="303"/>
      <c r="B229" s="299" t="s">
        <v>4567</v>
      </c>
      <c r="C229" s="300" t="s">
        <v>4568</v>
      </c>
      <c r="D229" s="341">
        <f>SUMIF('pdc2019'!$G$8:$G$1163,'CE MINISTERIALE 2019'!$B229,'pdc2019'!$Q$8:$Q$1171)</f>
        <v>0</v>
      </c>
      <c r="E229" s="272"/>
      <c r="G229" s="291"/>
      <c r="H229" s="291"/>
      <c r="J229" s="285"/>
      <c r="L229" s="291"/>
      <c r="AD229" s="341">
        <f>SUMIF('pdc2019'!$G$8:$G$1163,'CE MINISTERIALE 2019'!$B229,'pdc2019'!$P$8:$P$1171)</f>
        <v>0</v>
      </c>
    </row>
    <row r="230" spans="1:30" s="273" customFormat="1" ht="25.5">
      <c r="A230" s="303"/>
      <c r="B230" s="299" t="s">
        <v>1271</v>
      </c>
      <c r="C230" s="300" t="s">
        <v>4569</v>
      </c>
      <c r="D230" s="341">
        <f>SUMIF('pdc2019'!$G$8:$G$1163,'CE MINISTERIALE 2019'!$B230,'pdc2019'!$Q$8:$Q$1171)</f>
        <v>10189250</v>
      </c>
      <c r="E230" s="272"/>
      <c r="G230" s="291"/>
      <c r="H230" s="291"/>
      <c r="J230" s="285"/>
      <c r="L230" s="291"/>
      <c r="AD230" s="341">
        <f>SUMIF('pdc2019'!$G$8:$G$1163,'CE MINISTERIALE 2019'!$B230,'pdc2019'!$P$8:$P$1171)</f>
        <v>8581000</v>
      </c>
    </row>
    <row r="231" spans="1:30" s="273" customFormat="1" ht="25.5">
      <c r="A231" s="303"/>
      <c r="B231" s="299" t="s">
        <v>4570</v>
      </c>
      <c r="C231" s="300" t="s">
        <v>4571</v>
      </c>
      <c r="D231" s="341">
        <f>SUMIF('pdc2019'!$G$8:$G$1163,'CE MINISTERIALE 2019'!$B231,'pdc2019'!$Q$8:$Q$1171)</f>
        <v>0</v>
      </c>
      <c r="E231" s="272"/>
      <c r="G231" s="291"/>
      <c r="H231" s="291"/>
      <c r="J231" s="285"/>
      <c r="L231" s="291"/>
      <c r="AD231" s="341">
        <f>SUMIF('pdc2019'!$G$8:$G$1163,'CE MINISTERIALE 2019'!$B231,'pdc2019'!$P$8:$P$1171)</f>
        <v>0</v>
      </c>
    </row>
    <row r="232" spans="1:30" s="273" customFormat="1" ht="25.5">
      <c r="A232" s="303"/>
      <c r="B232" s="296" t="s">
        <v>1272</v>
      </c>
      <c r="C232" s="297" t="s">
        <v>4572</v>
      </c>
      <c r="D232" s="341">
        <f>SUMIF('pdc2019'!$G$8:$G$1163,'CE MINISTERIALE 2019'!$B232,'pdc2019'!$Q$8:$Q$1171)</f>
        <v>0</v>
      </c>
      <c r="E232" s="272"/>
      <c r="G232" s="291"/>
      <c r="H232" s="291"/>
      <c r="J232" s="285"/>
      <c r="L232" s="291"/>
      <c r="AD232" s="341">
        <f>SUMIF('pdc2019'!$G$8:$G$1163,'CE MINISTERIALE 2019'!$B232,'pdc2019'!$P$8:$P$1171)</f>
        <v>0</v>
      </c>
    </row>
    <row r="233" spans="1:30" s="273" customFormat="1" ht="38.25">
      <c r="A233" s="303"/>
      <c r="B233" s="299" t="s">
        <v>4573</v>
      </c>
      <c r="C233" s="300" t="s">
        <v>4574</v>
      </c>
      <c r="D233" s="341">
        <f>SUMIF('pdc2019'!$G$8:$G$1163,'CE MINISTERIALE 2019'!$B233,'pdc2019'!$Q$8:$Q$1171)</f>
        <v>0</v>
      </c>
      <c r="E233" s="272"/>
      <c r="G233" s="291"/>
      <c r="H233" s="291"/>
      <c r="J233" s="285"/>
      <c r="L233" s="291"/>
      <c r="AD233" s="341">
        <f>SUMIF('pdc2019'!$G$8:$G$1163,'CE MINISTERIALE 2019'!$B233,'pdc2019'!$P$8:$P$1171)</f>
        <v>0</v>
      </c>
    </row>
    <row r="234" spans="1:30" s="298" customFormat="1" ht="25.5">
      <c r="A234" s="306"/>
      <c r="B234" s="292" t="s">
        <v>1273</v>
      </c>
      <c r="C234" s="293" t="s">
        <v>1274</v>
      </c>
      <c r="D234" s="288">
        <f>SUM(D235:D239)</f>
        <v>175000</v>
      </c>
      <c r="E234" s="272"/>
      <c r="F234" s="290"/>
      <c r="G234" s="291"/>
      <c r="H234" s="291"/>
      <c r="J234" s="285"/>
      <c r="L234" s="291"/>
      <c r="AD234" s="288">
        <f>SUM(AD235:AD239)</f>
        <v>175000</v>
      </c>
    </row>
    <row r="235" spans="1:30" s="298" customFormat="1" ht="25.5">
      <c r="A235" s="306" t="s">
        <v>299</v>
      </c>
      <c r="B235" s="296" t="s">
        <v>1275</v>
      </c>
      <c r="C235" s="297" t="s">
        <v>1276</v>
      </c>
      <c r="D235" s="341">
        <f>SUMIF('pdc2019'!$G$8:$G$1163,'CE MINISTERIALE 2019'!$B235,'pdc2019'!$Q$8:$Q$1171)</f>
        <v>0</v>
      </c>
      <c r="E235" s="272"/>
      <c r="F235" s="273"/>
      <c r="G235" s="291"/>
      <c r="H235" s="291"/>
      <c r="J235" s="285"/>
      <c r="L235" s="291"/>
      <c r="AD235" s="341">
        <f>SUMIF('pdc2019'!$G$8:$G$1163,'CE MINISTERIALE 2019'!$B235,'pdc2019'!$P$8:$P$1171)</f>
        <v>0</v>
      </c>
    </row>
    <row r="236" spans="1:30" s="298" customFormat="1" ht="18.75">
      <c r="A236" s="389"/>
      <c r="B236" s="296" t="s">
        <v>1277</v>
      </c>
      <c r="C236" s="297" t="s">
        <v>1278</v>
      </c>
      <c r="D236" s="341">
        <f>SUMIF('pdc2019'!$G$8:$G$1163,'CE MINISTERIALE 2019'!$B236,'pdc2019'!$Q$8:$Q$1171)</f>
        <v>0</v>
      </c>
      <c r="E236" s="272"/>
      <c r="F236" s="273"/>
      <c r="G236" s="291"/>
      <c r="H236" s="291"/>
      <c r="J236" s="285"/>
      <c r="L236" s="291"/>
      <c r="AD236" s="341">
        <f>SUMIF('pdc2019'!$G$8:$G$1163,'CE MINISTERIALE 2019'!$B236,'pdc2019'!$P$8:$P$1171)</f>
        <v>0</v>
      </c>
    </row>
    <row r="237" spans="1:30" s="298" customFormat="1" ht="25.5">
      <c r="A237" s="389" t="s">
        <v>1511</v>
      </c>
      <c r="B237" s="296" t="s">
        <v>1279</v>
      </c>
      <c r="C237" s="297" t="s">
        <v>41</v>
      </c>
      <c r="D237" s="341">
        <f>SUMIF('pdc2019'!$G$8:$G$1163,'CE MINISTERIALE 2019'!$B237,'pdc2019'!$Q$8:$Q$1171)</f>
        <v>0</v>
      </c>
      <c r="E237" s="272"/>
      <c r="F237" s="273"/>
      <c r="G237" s="291"/>
      <c r="H237" s="291"/>
      <c r="J237" s="285"/>
      <c r="L237" s="291"/>
      <c r="AD237" s="341">
        <f>SUMIF('pdc2019'!$G$8:$G$1163,'CE MINISTERIALE 2019'!$B237,'pdc2019'!$P$8:$P$1171)</f>
        <v>0</v>
      </c>
    </row>
    <row r="238" spans="1:30" s="298" customFormat="1" ht="24.95" customHeight="1">
      <c r="A238" s="389"/>
      <c r="B238" s="296" t="s">
        <v>42</v>
      </c>
      <c r="C238" s="297" t="s">
        <v>43</v>
      </c>
      <c r="D238" s="341">
        <f>SUMIF('pdc2019'!$G$8:$G$1163,'CE MINISTERIALE 2019'!$B238,'pdc2019'!$Q$8:$Q$1171)</f>
        <v>5000</v>
      </c>
      <c r="E238" s="272"/>
      <c r="F238" s="273"/>
      <c r="G238" s="291"/>
      <c r="H238" s="291"/>
      <c r="J238" s="285"/>
      <c r="L238" s="291"/>
      <c r="AD238" s="341">
        <f>SUMIF('pdc2019'!$G$8:$G$1163,'CE MINISTERIALE 2019'!$B238,'pdc2019'!$P$8:$P$1171)</f>
        <v>5000</v>
      </c>
    </row>
    <row r="239" spans="1:30" s="298" customFormat="1" ht="24.95" customHeight="1">
      <c r="A239" s="389"/>
      <c r="B239" s="296" t="s">
        <v>44</v>
      </c>
      <c r="C239" s="297" t="s">
        <v>45</v>
      </c>
      <c r="D239" s="341">
        <f>SUMIF('pdc2019'!$G$8:$G$1163,'CE MINISTERIALE 2019'!$B239,'pdc2019'!$Q$8:$Q$1171)</f>
        <v>170000</v>
      </c>
      <c r="E239" s="272"/>
      <c r="F239" s="273"/>
      <c r="G239" s="291"/>
      <c r="H239" s="291"/>
      <c r="J239" s="285"/>
      <c r="L239" s="291"/>
      <c r="AD239" s="341">
        <f>SUMIF('pdc2019'!$G$8:$G$1163,'CE MINISTERIALE 2019'!$B239,'pdc2019'!$P$8:$P$1171)</f>
        <v>170000</v>
      </c>
    </row>
    <row r="240" spans="1:30" s="298" customFormat="1" ht="25.5">
      <c r="A240" s="306"/>
      <c r="B240" s="292" t="s">
        <v>46</v>
      </c>
      <c r="C240" s="293" t="s">
        <v>47</v>
      </c>
      <c r="D240" s="288">
        <f>SUM(D241:D244)</f>
        <v>20073000</v>
      </c>
      <c r="E240" s="272"/>
      <c r="F240" s="290"/>
      <c r="G240" s="291"/>
      <c r="H240" s="291"/>
      <c r="J240" s="285"/>
      <c r="L240" s="291"/>
      <c r="AD240" s="288">
        <f>SUM(AD241:AD244)</f>
        <v>24739000</v>
      </c>
    </row>
    <row r="241" spans="1:30" s="298" customFormat="1" ht="25.5">
      <c r="A241" s="306" t="s">
        <v>299</v>
      </c>
      <c r="B241" s="296" t="s">
        <v>48</v>
      </c>
      <c r="C241" s="297" t="s">
        <v>49</v>
      </c>
      <c r="D241" s="341">
        <f>SUMIF('pdc2019'!$G$8:$G$1163,'CE MINISTERIALE 2019'!$B241,'pdc2019'!$Q$8:$Q$1171)</f>
        <v>0</v>
      </c>
      <c r="E241" s="272"/>
      <c r="F241" s="273"/>
      <c r="G241" s="291"/>
      <c r="H241" s="291"/>
      <c r="J241" s="285"/>
      <c r="L241" s="291"/>
      <c r="AD241" s="341">
        <f>SUMIF('pdc2019'!$G$8:$G$1163,'CE MINISTERIALE 2019'!$B241,'pdc2019'!$P$8:$P$1171)</f>
        <v>0</v>
      </c>
    </row>
    <row r="242" spans="1:30" s="298" customFormat="1" ht="24.95" customHeight="1">
      <c r="A242" s="306"/>
      <c r="B242" s="296" t="s">
        <v>50</v>
      </c>
      <c r="C242" s="297" t="s">
        <v>51</v>
      </c>
      <c r="D242" s="341">
        <f>SUMIF('pdc2019'!$G$8:$G$1163,'CE MINISTERIALE 2019'!$B242,'pdc2019'!$Q$8:$Q$1171)</f>
        <v>1224000</v>
      </c>
      <c r="E242" s="272"/>
      <c r="F242" s="273"/>
      <c r="G242" s="291"/>
      <c r="H242" s="291"/>
      <c r="J242" s="285"/>
      <c r="L242" s="291"/>
      <c r="AD242" s="341">
        <f>SUMIF('pdc2019'!$G$8:$G$1163,'CE MINISTERIALE 2019'!$B242,'pdc2019'!$P$8:$P$1171)</f>
        <v>1077000</v>
      </c>
    </row>
    <row r="243" spans="1:30" s="273" customFormat="1" ht="24.95" customHeight="1">
      <c r="A243" s="303" t="s">
        <v>1506</v>
      </c>
      <c r="B243" s="296" t="s">
        <v>52</v>
      </c>
      <c r="C243" s="297" t="s">
        <v>53</v>
      </c>
      <c r="D243" s="341">
        <f>SUMIF('pdc2019'!$G$8:$G$1163,'CE MINISTERIALE 2019'!$B243,'pdc2019'!$Q$8:$Q$1171)</f>
        <v>0</v>
      </c>
      <c r="E243" s="272"/>
      <c r="G243" s="291"/>
      <c r="H243" s="291"/>
      <c r="J243" s="285"/>
      <c r="L243" s="291"/>
      <c r="AD243" s="341">
        <f>SUMIF('pdc2019'!$G$8:$G$1163,'CE MINISTERIALE 2019'!$B243,'pdc2019'!$P$8:$P$1171)</f>
        <v>0</v>
      </c>
    </row>
    <row r="244" spans="1:30" s="273" customFormat="1" ht="24.95" customHeight="1">
      <c r="A244" s="303"/>
      <c r="B244" s="296" t="s">
        <v>54</v>
      </c>
      <c r="C244" s="297" t="s">
        <v>55</v>
      </c>
      <c r="D244" s="341">
        <f>SUMIF('pdc2019'!$G$8:$G$1163,'CE MINISTERIALE 2019'!$B244,'pdc2019'!$Q$8:$Q$1171)</f>
        <v>18849000</v>
      </c>
      <c r="E244" s="272"/>
      <c r="G244" s="291"/>
      <c r="H244" s="291"/>
      <c r="J244" s="285"/>
      <c r="L244" s="291"/>
      <c r="AD244" s="341">
        <f>SUMIF('pdc2019'!$G$8:$G$1163,'CE MINISTERIALE 2019'!$B244,'pdc2019'!$P$8:$P$1171)</f>
        <v>23662000</v>
      </c>
    </row>
    <row r="245" spans="1:30" s="273" customFormat="1" ht="25.5">
      <c r="A245" s="303"/>
      <c r="B245" s="292" t="s">
        <v>56</v>
      </c>
      <c r="C245" s="293" t="s">
        <v>57</v>
      </c>
      <c r="D245" s="288">
        <f>SUM(D246:D249)</f>
        <v>8715000</v>
      </c>
      <c r="E245" s="272"/>
      <c r="F245" s="290"/>
      <c r="G245" s="291"/>
      <c r="H245" s="291"/>
      <c r="J245" s="285"/>
      <c r="L245" s="291"/>
      <c r="AD245" s="288">
        <f>SUM(AD246:AD249)</f>
        <v>8432000</v>
      </c>
    </row>
    <row r="246" spans="1:30" s="273" customFormat="1" ht="25.5">
      <c r="A246" s="303" t="s">
        <v>299</v>
      </c>
      <c r="B246" s="296" t="s">
        <v>58</v>
      </c>
      <c r="C246" s="297" t="s">
        <v>59</v>
      </c>
      <c r="D246" s="341">
        <f>SUMIF('pdc2019'!$G$8:$G$1163,'CE MINISTERIALE 2019'!$B246,'pdc2019'!$Q$8:$Q$1171)</f>
        <v>0</v>
      </c>
      <c r="E246" s="272"/>
      <c r="G246" s="291"/>
      <c r="H246" s="291"/>
      <c r="J246" s="285"/>
      <c r="L246" s="291"/>
      <c r="AD246" s="341">
        <f>SUMIF('pdc2019'!$G$8:$G$1163,'CE MINISTERIALE 2019'!$B246,'pdc2019'!$P$8:$P$1171)</f>
        <v>0</v>
      </c>
    </row>
    <row r="247" spans="1:30" s="273" customFormat="1" ht="24.95" customHeight="1">
      <c r="A247" s="303"/>
      <c r="B247" s="296" t="s">
        <v>60</v>
      </c>
      <c r="C247" s="297" t="s">
        <v>61</v>
      </c>
      <c r="D247" s="341">
        <f>SUMIF('pdc2019'!$G$8:$G$1163,'CE MINISTERIALE 2019'!$B247,'pdc2019'!$Q$8:$Q$1171)</f>
        <v>0</v>
      </c>
      <c r="E247" s="272"/>
      <c r="G247" s="291"/>
      <c r="H247" s="291"/>
      <c r="J247" s="285"/>
      <c r="L247" s="291"/>
      <c r="AD247" s="341">
        <f>SUMIF('pdc2019'!$G$8:$G$1163,'CE MINISTERIALE 2019'!$B247,'pdc2019'!$P$8:$P$1171)</f>
        <v>0</v>
      </c>
    </row>
    <row r="248" spans="1:30" s="273" customFormat="1" ht="24.95" customHeight="1">
      <c r="A248" s="303" t="s">
        <v>1506</v>
      </c>
      <c r="B248" s="296" t="s">
        <v>62</v>
      </c>
      <c r="C248" s="297" t="s">
        <v>63</v>
      </c>
      <c r="D248" s="341">
        <f>SUMIF('pdc2019'!$G$8:$G$1163,'CE MINISTERIALE 2019'!$B248,'pdc2019'!$Q$8:$Q$1171)</f>
        <v>0</v>
      </c>
      <c r="E248" s="272"/>
      <c r="G248" s="291"/>
      <c r="H248" s="291"/>
      <c r="J248" s="285"/>
      <c r="L248" s="291"/>
      <c r="AD248" s="341">
        <f>SUMIF('pdc2019'!$G$8:$G$1163,'CE MINISTERIALE 2019'!$B248,'pdc2019'!$P$8:$P$1171)</f>
        <v>0</v>
      </c>
    </row>
    <row r="249" spans="1:30" s="273" customFormat="1" ht="24.95" customHeight="1">
      <c r="A249" s="303"/>
      <c r="B249" s="296" t="s">
        <v>64</v>
      </c>
      <c r="C249" s="297" t="s">
        <v>65</v>
      </c>
      <c r="D249" s="341">
        <f>SUMIF('pdc2019'!$G$8:$G$1163,'CE MINISTERIALE 2019'!$B249,'pdc2019'!$Q$8:$Q$1171)</f>
        <v>8715000</v>
      </c>
      <c r="E249" s="272"/>
      <c r="G249" s="291"/>
      <c r="H249" s="291"/>
      <c r="J249" s="285"/>
      <c r="L249" s="291"/>
      <c r="AD249" s="341">
        <f>SUMIF('pdc2019'!$G$8:$G$1163,'CE MINISTERIALE 2019'!$B249,'pdc2019'!$P$8:$P$1171)</f>
        <v>8432000</v>
      </c>
    </row>
    <row r="250" spans="1:30" s="273" customFormat="1" ht="25.5">
      <c r="A250" s="303"/>
      <c r="B250" s="292" t="s">
        <v>66</v>
      </c>
      <c r="C250" s="293" t="s">
        <v>67</v>
      </c>
      <c r="D250" s="288">
        <f>SUM(D251:D254,D259)</f>
        <v>49401101</v>
      </c>
      <c r="E250" s="272"/>
      <c r="F250" s="290"/>
      <c r="G250" s="291"/>
      <c r="H250" s="291"/>
      <c r="J250" s="285"/>
      <c r="L250" s="291"/>
      <c r="AD250" s="288">
        <f>SUM(AD251:AD254,AD259)</f>
        <v>55043226</v>
      </c>
    </row>
    <row r="251" spans="1:30" s="273" customFormat="1" ht="24.95" customHeight="1">
      <c r="A251" s="303" t="s">
        <v>299</v>
      </c>
      <c r="B251" s="296" t="s">
        <v>68</v>
      </c>
      <c r="C251" s="297" t="s">
        <v>69</v>
      </c>
      <c r="D251" s="341">
        <f>SUMIF('pdc2019'!$G$8:$G$1163,'CE MINISTERIALE 2019'!$B251,'pdc2019'!$Q$8:$Q$1171)</f>
        <v>0</v>
      </c>
      <c r="E251" s="272"/>
      <c r="G251" s="291"/>
      <c r="H251" s="291"/>
      <c r="J251" s="285"/>
      <c r="L251" s="291"/>
      <c r="AD251" s="341">
        <f>SUMIF('pdc2019'!$G$8:$G$1163,'CE MINISTERIALE 2019'!$B251,'pdc2019'!$P$8:$P$1171)</f>
        <v>0</v>
      </c>
    </row>
    <row r="252" spans="1:30" s="273" customFormat="1" ht="24.95" customHeight="1">
      <c r="A252" s="303"/>
      <c r="B252" s="296" t="s">
        <v>70</v>
      </c>
      <c r="C252" s="297" t="s">
        <v>71</v>
      </c>
      <c r="D252" s="341">
        <f>SUMIF('pdc2019'!$G$8:$G$1163,'CE MINISTERIALE 2019'!$B252,'pdc2019'!$Q$8:$Q$1171)</f>
        <v>395000</v>
      </c>
      <c r="E252" s="272"/>
      <c r="G252" s="291"/>
      <c r="H252" s="291"/>
      <c r="J252" s="285"/>
      <c r="L252" s="291"/>
      <c r="AD252" s="341">
        <f>SUMIF('pdc2019'!$G$8:$G$1163,'CE MINISTERIALE 2019'!$B252,'pdc2019'!$P$8:$P$1171)</f>
        <v>171000</v>
      </c>
    </row>
    <row r="253" spans="1:30" s="273" customFormat="1" ht="24.95" customHeight="1">
      <c r="A253" s="303" t="s">
        <v>1506</v>
      </c>
      <c r="B253" s="296" t="s">
        <v>72</v>
      </c>
      <c r="C253" s="297" t="s">
        <v>73</v>
      </c>
      <c r="D253" s="341">
        <f>SUMIF('pdc2019'!$G$8:$G$1163,'CE MINISTERIALE 2019'!$B253,'pdc2019'!$Q$8:$Q$1171)</f>
        <v>11582101</v>
      </c>
      <c r="E253" s="272"/>
      <c r="G253" s="291"/>
      <c r="H253" s="291"/>
      <c r="J253" s="285"/>
      <c r="L253" s="291"/>
      <c r="AD253" s="341">
        <f>SUMIF('pdc2019'!$G$8:$G$1163,'CE MINISTERIALE 2019'!$B253,'pdc2019'!$P$8:$P$1171)</f>
        <v>17985226</v>
      </c>
    </row>
    <row r="254" spans="1:30" s="273" customFormat="1" ht="24.95" customHeight="1">
      <c r="A254" s="303"/>
      <c r="B254" s="296" t="s">
        <v>74</v>
      </c>
      <c r="C254" s="297" t="s">
        <v>75</v>
      </c>
      <c r="D254" s="288">
        <f>SUM(D255:D258)</f>
        <v>35596000</v>
      </c>
      <c r="E254" s="272"/>
      <c r="F254" s="290"/>
      <c r="G254" s="291"/>
      <c r="H254" s="291"/>
      <c r="J254" s="285"/>
      <c r="L254" s="291"/>
      <c r="AD254" s="288">
        <f>SUM(AD255:AD258)</f>
        <v>35427000</v>
      </c>
    </row>
    <row r="255" spans="1:30" s="273" customFormat="1" ht="25.5">
      <c r="A255" s="303"/>
      <c r="B255" s="299" t="s">
        <v>76</v>
      </c>
      <c r="C255" s="300" t="s">
        <v>77</v>
      </c>
      <c r="D255" s="341">
        <f>SUMIF('pdc2019'!$G$8:$G$1163,'CE MINISTERIALE 2019'!$B255,'pdc2019'!$Q$8:$Q$1171)</f>
        <v>0</v>
      </c>
      <c r="E255" s="272"/>
      <c r="G255" s="291"/>
      <c r="H255" s="291"/>
      <c r="J255" s="285"/>
      <c r="L255" s="291"/>
      <c r="AD255" s="341">
        <f>SUMIF('pdc2019'!$G$8:$G$1163,'CE MINISTERIALE 2019'!$B255,'pdc2019'!$P$8:$P$1171)</f>
        <v>0</v>
      </c>
    </row>
    <row r="256" spans="1:30" s="273" customFormat="1" ht="25.5">
      <c r="A256" s="303"/>
      <c r="B256" s="299" t="s">
        <v>78</v>
      </c>
      <c r="C256" s="300" t="s">
        <v>578</v>
      </c>
      <c r="D256" s="341">
        <f>SUMIF('pdc2019'!$G$8:$G$1163,'CE MINISTERIALE 2019'!$B256,'pdc2019'!$Q$8:$Q$1171)</f>
        <v>0</v>
      </c>
      <c r="E256" s="272"/>
      <c r="G256" s="291"/>
      <c r="H256" s="291"/>
      <c r="J256" s="285"/>
      <c r="L256" s="291"/>
      <c r="AD256" s="341">
        <f>SUMIF('pdc2019'!$G$8:$G$1163,'CE MINISTERIALE 2019'!$B256,'pdc2019'!$P$8:$P$1171)</f>
        <v>3000</v>
      </c>
    </row>
    <row r="257" spans="1:30" s="273" customFormat="1" ht="25.5">
      <c r="A257" s="303"/>
      <c r="B257" s="299" t="s">
        <v>579</v>
      </c>
      <c r="C257" s="300" t="s">
        <v>580</v>
      </c>
      <c r="D257" s="341">
        <f>SUMIF('pdc2019'!$G$8:$G$1163,'CE MINISTERIALE 2019'!$B257,'pdc2019'!$Q$8:$Q$1171)</f>
        <v>35596000</v>
      </c>
      <c r="E257" s="272"/>
      <c r="G257" s="291"/>
      <c r="H257" s="291"/>
      <c r="J257" s="285"/>
      <c r="L257" s="291"/>
      <c r="AD257" s="341">
        <f>SUMIF('pdc2019'!$G$8:$G$1163,'CE MINISTERIALE 2019'!$B257,'pdc2019'!$P$8:$P$1171)</f>
        <v>35424000</v>
      </c>
    </row>
    <row r="258" spans="1:30" s="273" customFormat="1" ht="25.5">
      <c r="A258" s="303"/>
      <c r="B258" s="299" t="s">
        <v>581</v>
      </c>
      <c r="C258" s="300" t="s">
        <v>582</v>
      </c>
      <c r="D258" s="341">
        <f>SUMIF('pdc2019'!$G$8:$G$1163,'CE MINISTERIALE 2019'!$B258,'pdc2019'!$Q$8:$Q$1171)</f>
        <v>0</v>
      </c>
      <c r="E258" s="272"/>
      <c r="G258" s="291"/>
      <c r="H258" s="291"/>
      <c r="J258" s="285"/>
      <c r="L258" s="291"/>
      <c r="AD258" s="341">
        <f>SUMIF('pdc2019'!$G$8:$G$1163,'CE MINISTERIALE 2019'!$B258,'pdc2019'!$P$8:$P$1171)</f>
        <v>0</v>
      </c>
    </row>
    <row r="259" spans="1:30" s="273" customFormat="1" ht="25.5">
      <c r="A259" s="303"/>
      <c r="B259" s="296" t="s">
        <v>583</v>
      </c>
      <c r="C259" s="297" t="s">
        <v>584</v>
      </c>
      <c r="D259" s="341">
        <f>SUMIF('pdc2019'!$G$8:$G$1163,'CE MINISTERIALE 2019'!$B259,'pdc2019'!$Q$8:$Q$1171)</f>
        <v>1828000</v>
      </c>
      <c r="E259" s="272"/>
      <c r="G259" s="291"/>
      <c r="H259" s="291"/>
      <c r="J259" s="285"/>
      <c r="L259" s="291"/>
      <c r="AD259" s="341">
        <f>SUMIF('pdc2019'!$G$8:$G$1163,'CE MINISTERIALE 2019'!$B259,'pdc2019'!$P$8:$P$1171)</f>
        <v>1460000</v>
      </c>
    </row>
    <row r="260" spans="1:30" s="273" customFormat="1" ht="25.5">
      <c r="A260" s="303"/>
      <c r="B260" s="292" t="s">
        <v>585</v>
      </c>
      <c r="C260" s="293" t="s">
        <v>586</v>
      </c>
      <c r="D260" s="288">
        <f>SUM(D261:D265)</f>
        <v>10622345</v>
      </c>
      <c r="E260" s="272"/>
      <c r="F260" s="290"/>
      <c r="G260" s="291"/>
      <c r="H260" s="291"/>
      <c r="J260" s="285"/>
      <c r="L260" s="291"/>
      <c r="AD260" s="288">
        <f>SUM(AD261:AD265)</f>
        <v>9141000</v>
      </c>
    </row>
    <row r="261" spans="1:30" s="273" customFormat="1" ht="25.5">
      <c r="A261" s="303" t="s">
        <v>299</v>
      </c>
      <c r="B261" s="296" t="s">
        <v>587</v>
      </c>
      <c r="C261" s="297" t="s">
        <v>588</v>
      </c>
      <c r="D261" s="341">
        <f>SUMIF('pdc2019'!$G$8:$G$1163,'CE MINISTERIALE 2019'!$B261,'pdc2019'!$Q$8:$Q$1171)</f>
        <v>0</v>
      </c>
      <c r="E261" s="272"/>
      <c r="G261" s="291"/>
      <c r="H261" s="291"/>
      <c r="J261" s="285"/>
      <c r="L261" s="291"/>
      <c r="AD261" s="341">
        <f>SUMIF('pdc2019'!$G$8:$G$1163,'CE MINISTERIALE 2019'!$B261,'pdc2019'!$P$8:$P$1171)</f>
        <v>0</v>
      </c>
    </row>
    <row r="262" spans="1:30" s="298" customFormat="1" ht="18.75">
      <c r="A262" s="306"/>
      <c r="B262" s="296" t="s">
        <v>589</v>
      </c>
      <c r="C262" s="297" t="s">
        <v>590</v>
      </c>
      <c r="D262" s="341">
        <f>SUMIF('pdc2019'!$G$8:$G$1163,'CE MINISTERIALE 2019'!$B262,'pdc2019'!$Q$8:$Q$1171)</f>
        <v>867000</v>
      </c>
      <c r="E262" s="272"/>
      <c r="F262" s="273"/>
      <c r="G262" s="291"/>
      <c r="H262" s="291"/>
      <c r="J262" s="285"/>
      <c r="L262" s="291"/>
      <c r="AD262" s="341">
        <f>SUMIF('pdc2019'!$G$8:$G$1163,'CE MINISTERIALE 2019'!$B262,'pdc2019'!$P$8:$P$1171)</f>
        <v>954000</v>
      </c>
    </row>
    <row r="263" spans="1:30" s="298" customFormat="1" ht="25.5">
      <c r="A263" s="306" t="s">
        <v>1511</v>
      </c>
      <c r="B263" s="296" t="s">
        <v>591</v>
      </c>
      <c r="C263" s="297" t="s">
        <v>592</v>
      </c>
      <c r="D263" s="341">
        <f>SUMIF('pdc2019'!$G$8:$G$1163,'CE MINISTERIALE 2019'!$B263,'pdc2019'!$Q$8:$Q$1171)</f>
        <v>1463000</v>
      </c>
      <c r="E263" s="272"/>
      <c r="F263" s="273"/>
      <c r="G263" s="291"/>
      <c r="H263" s="291"/>
      <c r="J263" s="285"/>
      <c r="L263" s="291"/>
      <c r="AD263" s="341">
        <f>SUMIF('pdc2019'!$G$8:$G$1163,'CE MINISTERIALE 2019'!$B263,'pdc2019'!$P$8:$P$1171)</f>
        <v>1420000</v>
      </c>
    </row>
    <row r="264" spans="1:30" s="298" customFormat="1" ht="24.95" customHeight="1">
      <c r="A264" s="306"/>
      <c r="B264" s="296" t="s">
        <v>593</v>
      </c>
      <c r="C264" s="297" t="s">
        <v>594</v>
      </c>
      <c r="D264" s="341">
        <f>SUMIF('pdc2019'!$G$8:$G$1163,'CE MINISTERIALE 2019'!$B264,'pdc2019'!$Q$8:$Q$1171)</f>
        <v>4275345</v>
      </c>
      <c r="E264" s="272"/>
      <c r="F264" s="273"/>
      <c r="G264" s="291"/>
      <c r="H264" s="291"/>
      <c r="J264" s="285"/>
      <c r="L264" s="291"/>
      <c r="AD264" s="341">
        <f>SUMIF('pdc2019'!$G$8:$G$1163,'CE MINISTERIALE 2019'!$B264,'pdc2019'!$P$8:$P$1171)</f>
        <v>3067000</v>
      </c>
    </row>
    <row r="265" spans="1:30" s="298" customFormat="1" ht="24.95" customHeight="1">
      <c r="A265" s="389"/>
      <c r="B265" s="296" t="s">
        <v>595</v>
      </c>
      <c r="C265" s="297" t="s">
        <v>596</v>
      </c>
      <c r="D265" s="341">
        <f>SUMIF('pdc2019'!$G$8:$G$1163,'CE MINISTERIALE 2019'!$B265,'pdc2019'!$Q$8:$Q$1171)</f>
        <v>4017000</v>
      </c>
      <c r="E265" s="272"/>
      <c r="F265" s="273"/>
      <c r="G265" s="291"/>
      <c r="H265" s="291"/>
      <c r="J265" s="285"/>
      <c r="L265" s="291"/>
      <c r="AD265" s="341">
        <f>SUMIF('pdc2019'!$G$8:$G$1163,'CE MINISTERIALE 2019'!$B265,'pdc2019'!$P$8:$P$1171)</f>
        <v>3700000</v>
      </c>
    </row>
    <row r="266" spans="1:30" s="298" customFormat="1" ht="25.5">
      <c r="A266" s="306"/>
      <c r="B266" s="292" t="s">
        <v>597</v>
      </c>
      <c r="C266" s="293" t="s">
        <v>598</v>
      </c>
      <c r="D266" s="288">
        <f>SUM(D267:D272)</f>
        <v>3244619</v>
      </c>
      <c r="E266" s="272"/>
      <c r="F266" s="290"/>
      <c r="G266" s="291"/>
      <c r="H266" s="291"/>
      <c r="J266" s="285"/>
      <c r="L266" s="291"/>
      <c r="AD266" s="288">
        <f>SUM(AD267:AD272)</f>
        <v>3172498</v>
      </c>
    </row>
    <row r="267" spans="1:30" s="298" customFormat="1" ht="25.5">
      <c r="A267" s="306" t="s">
        <v>299</v>
      </c>
      <c r="B267" s="296" t="s">
        <v>599</v>
      </c>
      <c r="C267" s="297" t="s">
        <v>600</v>
      </c>
      <c r="D267" s="341">
        <f>SUMIF('pdc2019'!$G$8:$G$1163,'CE MINISTERIALE 2019'!$B267,'pdc2019'!$Q$8:$Q$1171)</f>
        <v>0</v>
      </c>
      <c r="E267" s="272"/>
      <c r="F267" s="273"/>
      <c r="G267" s="291"/>
      <c r="H267" s="291"/>
      <c r="J267" s="285"/>
      <c r="L267" s="291"/>
      <c r="AD267" s="341">
        <f>SUMIF('pdc2019'!$G$8:$G$1163,'CE MINISTERIALE 2019'!$B267,'pdc2019'!$P$8:$P$1171)</f>
        <v>0</v>
      </c>
    </row>
    <row r="268" spans="1:30" s="298" customFormat="1" ht="24.95" customHeight="1">
      <c r="A268" s="306"/>
      <c r="B268" s="296" t="s">
        <v>601</v>
      </c>
      <c r="C268" s="297" t="s">
        <v>602</v>
      </c>
      <c r="D268" s="341">
        <f>SUMIF('pdc2019'!$G$8:$G$1163,'CE MINISTERIALE 2019'!$B268,'pdc2019'!$Q$8:$Q$1171)</f>
        <v>95000</v>
      </c>
      <c r="E268" s="272"/>
      <c r="F268" s="273"/>
      <c r="G268" s="291"/>
      <c r="H268" s="291"/>
      <c r="J268" s="285"/>
      <c r="L268" s="291"/>
      <c r="AD268" s="341">
        <f>SUMIF('pdc2019'!$G$8:$G$1163,'CE MINISTERIALE 2019'!$B268,'pdc2019'!$P$8:$P$1171)</f>
        <v>95000</v>
      </c>
    </row>
    <row r="269" spans="1:30" s="298" customFormat="1" ht="24.95" customHeight="1">
      <c r="A269" s="306" t="s">
        <v>1506</v>
      </c>
      <c r="B269" s="296" t="s">
        <v>603</v>
      </c>
      <c r="C269" s="297" t="s">
        <v>604</v>
      </c>
      <c r="D269" s="341">
        <f>SUMIF('pdc2019'!$G$8:$G$1163,'CE MINISTERIALE 2019'!$B269,'pdc2019'!$Q$8:$Q$1171)</f>
        <v>1086619</v>
      </c>
      <c r="E269" s="272"/>
      <c r="F269" s="273"/>
      <c r="G269" s="291"/>
      <c r="H269" s="291"/>
      <c r="J269" s="285"/>
      <c r="L269" s="291"/>
      <c r="AD269" s="341">
        <f>SUMIF('pdc2019'!$G$8:$G$1163,'CE MINISTERIALE 2019'!$B269,'pdc2019'!$P$8:$P$1171)</f>
        <v>1014498</v>
      </c>
    </row>
    <row r="270" spans="1:30" s="298" customFormat="1" ht="24.95" customHeight="1">
      <c r="A270" s="306"/>
      <c r="B270" s="296" t="s">
        <v>605</v>
      </c>
      <c r="C270" s="297" t="s">
        <v>606</v>
      </c>
      <c r="D270" s="341">
        <f>SUMIF('pdc2019'!$G$8:$G$1163,'CE MINISTERIALE 2019'!$B270,'pdc2019'!$Q$8:$Q$1171)</f>
        <v>2063000</v>
      </c>
      <c r="E270" s="272"/>
      <c r="F270" s="273"/>
      <c r="G270" s="291"/>
      <c r="H270" s="291"/>
      <c r="J270" s="285"/>
      <c r="L270" s="291"/>
      <c r="AD270" s="341">
        <f>SUMIF('pdc2019'!$G$8:$G$1163,'CE MINISTERIALE 2019'!$B270,'pdc2019'!$P$8:$P$1171)</f>
        <v>2063000</v>
      </c>
    </row>
    <row r="271" spans="1:30" s="298" customFormat="1" ht="24.95" customHeight="1">
      <c r="A271" s="389"/>
      <c r="B271" s="296" t="s">
        <v>607</v>
      </c>
      <c r="C271" s="297" t="s">
        <v>608</v>
      </c>
      <c r="D271" s="341">
        <f>SUMIF('pdc2019'!$G$8:$G$1163,'CE MINISTERIALE 2019'!$B271,'pdc2019'!$Q$8:$Q$1171)</f>
        <v>0</v>
      </c>
      <c r="E271" s="272"/>
      <c r="F271" s="273"/>
      <c r="G271" s="291"/>
      <c r="H271" s="291"/>
      <c r="J271" s="285"/>
      <c r="L271" s="291"/>
      <c r="AD271" s="341">
        <f>SUMIF('pdc2019'!$G$8:$G$1163,'CE MINISTERIALE 2019'!$B271,'pdc2019'!$P$8:$P$1171)</f>
        <v>0</v>
      </c>
    </row>
    <row r="272" spans="1:30" s="298" customFormat="1" ht="25.5">
      <c r="A272" s="306"/>
      <c r="B272" s="296" t="s">
        <v>609</v>
      </c>
      <c r="C272" s="297" t="s">
        <v>610</v>
      </c>
      <c r="D272" s="341">
        <f>SUMIF('pdc2019'!$G$8:$G$1163,'CE MINISTERIALE 2019'!$B272,'pdc2019'!$Q$8:$Q$1171)</f>
        <v>0</v>
      </c>
      <c r="E272" s="272"/>
      <c r="F272" s="273"/>
      <c r="G272" s="291"/>
      <c r="H272" s="291"/>
      <c r="J272" s="285"/>
      <c r="L272" s="291"/>
      <c r="AD272" s="341">
        <f>SUMIF('pdc2019'!$G$8:$G$1163,'CE MINISTERIALE 2019'!$B272,'pdc2019'!$P$8:$P$1171)</f>
        <v>0</v>
      </c>
    </row>
    <row r="273" spans="1:30" s="298" customFormat="1" ht="24.95" customHeight="1">
      <c r="A273" s="306"/>
      <c r="B273" s="292" t="s">
        <v>611</v>
      </c>
      <c r="C273" s="293" t="s">
        <v>612</v>
      </c>
      <c r="D273" s="288">
        <f>SUM(D274:D278)</f>
        <v>-273318</v>
      </c>
      <c r="E273" s="272"/>
      <c r="F273" s="290"/>
      <c r="G273" s="291"/>
      <c r="H273" s="291"/>
      <c r="J273" s="285"/>
      <c r="L273" s="291"/>
      <c r="AD273" s="288">
        <f>SUM(AD274:AD278)</f>
        <v>372990</v>
      </c>
    </row>
    <row r="274" spans="1:30" s="298" customFormat="1" ht="24.95" customHeight="1">
      <c r="A274" s="306" t="s">
        <v>299</v>
      </c>
      <c r="B274" s="296" t="s">
        <v>613</v>
      </c>
      <c r="C274" s="297" t="s">
        <v>614</v>
      </c>
      <c r="D274" s="341">
        <f>SUMIF('pdc2019'!$G$8:$G$1163,'CE MINISTERIALE 2019'!$B274,'pdc2019'!$Q$8:$Q$1171)</f>
        <v>0</v>
      </c>
      <c r="E274" s="272"/>
      <c r="F274" s="273"/>
      <c r="G274" s="291"/>
      <c r="H274" s="291"/>
      <c r="J274" s="285"/>
      <c r="L274" s="291"/>
      <c r="AD274" s="341">
        <f>SUMIF('pdc2019'!$G$8:$G$1163,'CE MINISTERIALE 2019'!$B274,'pdc2019'!$P$8:$P$1171)</f>
        <v>0</v>
      </c>
    </row>
    <row r="275" spans="1:30" s="298" customFormat="1" ht="24.95" customHeight="1">
      <c r="A275" s="306"/>
      <c r="B275" s="296" t="s">
        <v>615</v>
      </c>
      <c r="C275" s="297" t="s">
        <v>616</v>
      </c>
      <c r="D275" s="341">
        <f>SUMIF('pdc2019'!$G$8:$G$1163,'CE MINISTERIALE 2019'!$B275,'pdc2019'!$Q$8:$Q$1171)</f>
        <v>0</v>
      </c>
      <c r="E275" s="272"/>
      <c r="F275" s="273"/>
      <c r="G275" s="291"/>
      <c r="H275" s="291"/>
      <c r="J275" s="285"/>
      <c r="L275" s="291"/>
      <c r="AD275" s="341">
        <f>SUMIF('pdc2019'!$G$8:$G$1163,'CE MINISTERIALE 2019'!$B275,'pdc2019'!$P$8:$P$1171)</f>
        <v>0</v>
      </c>
    </row>
    <row r="276" spans="1:30" s="298" customFormat="1" ht="24.95" customHeight="1">
      <c r="A276" s="306" t="s">
        <v>1506</v>
      </c>
      <c r="B276" s="296" t="s">
        <v>617</v>
      </c>
      <c r="C276" s="297" t="s">
        <v>618</v>
      </c>
      <c r="D276" s="341">
        <f>SUMIF('pdc2019'!$G$8:$G$1163,'CE MINISTERIALE 2019'!$B276,'pdc2019'!$Q$8:$Q$1171)</f>
        <v>-279318</v>
      </c>
      <c r="E276" s="272"/>
      <c r="F276" s="273"/>
      <c r="G276" s="291"/>
      <c r="H276" s="291"/>
      <c r="J276" s="285"/>
      <c r="L276" s="291"/>
      <c r="AD276" s="341">
        <f>SUMIF('pdc2019'!$G$8:$G$1163,'CE MINISTERIALE 2019'!$B276,'pdc2019'!$P$8:$P$1171)</f>
        <v>358990</v>
      </c>
    </row>
    <row r="277" spans="1:30" s="298" customFormat="1" ht="24.95" customHeight="1">
      <c r="A277" s="306"/>
      <c r="B277" s="296" t="s">
        <v>619</v>
      </c>
      <c r="C277" s="297" t="s">
        <v>625</v>
      </c>
      <c r="D277" s="341">
        <f>SUMIF('pdc2019'!$G$8:$G$1163,'CE MINISTERIALE 2019'!$B277,'pdc2019'!$Q$8:$Q$1171)</f>
        <v>6000</v>
      </c>
      <c r="E277" s="272"/>
      <c r="F277" s="273"/>
      <c r="G277" s="291"/>
      <c r="H277" s="291"/>
      <c r="J277" s="285"/>
      <c r="L277" s="291"/>
      <c r="AD277" s="341">
        <f>SUMIF('pdc2019'!$G$8:$G$1163,'CE MINISTERIALE 2019'!$B277,'pdc2019'!$P$8:$P$1171)</f>
        <v>14000</v>
      </c>
    </row>
    <row r="278" spans="1:30" s="298" customFormat="1" ht="24.95" customHeight="1">
      <c r="A278" s="306"/>
      <c r="B278" s="296" t="s">
        <v>626</v>
      </c>
      <c r="C278" s="297" t="s">
        <v>627</v>
      </c>
      <c r="D278" s="341">
        <f>SUMIF('pdc2019'!$G$8:$G$1163,'CE MINISTERIALE 2019'!$B278,'pdc2019'!$Q$8:$Q$1171)</f>
        <v>0</v>
      </c>
      <c r="E278" s="272"/>
      <c r="F278" s="273"/>
      <c r="G278" s="291"/>
      <c r="H278" s="291"/>
      <c r="J278" s="285"/>
      <c r="L278" s="291"/>
      <c r="AD278" s="341">
        <f>SUMIF('pdc2019'!$G$8:$G$1163,'CE MINISTERIALE 2019'!$B278,'pdc2019'!$P$8:$P$1171)</f>
        <v>0</v>
      </c>
    </row>
    <row r="279" spans="1:30" s="298" customFormat="1" ht="24.95" customHeight="1">
      <c r="A279" s="306"/>
      <c r="B279" s="292" t="s">
        <v>628</v>
      </c>
      <c r="C279" s="293" t="s">
        <v>629</v>
      </c>
      <c r="D279" s="288">
        <f>SUM(D280:D283)</f>
        <v>30810776</v>
      </c>
      <c r="E279" s="272"/>
      <c r="F279" s="290"/>
      <c r="G279" s="291"/>
      <c r="H279" s="291"/>
      <c r="J279" s="285"/>
      <c r="L279" s="291"/>
      <c r="AD279" s="288">
        <f>SUM(AD280:AD283)</f>
        <v>36564987</v>
      </c>
    </row>
    <row r="280" spans="1:30" s="298" customFormat="1" ht="25.5">
      <c r="A280" s="306" t="s">
        <v>299</v>
      </c>
      <c r="B280" s="296" t="s">
        <v>630</v>
      </c>
      <c r="C280" s="297" t="s">
        <v>631</v>
      </c>
      <c r="D280" s="341">
        <f>SUMIF('pdc2019'!$G$8:$G$1163,'CE MINISTERIALE 2019'!$B280,'pdc2019'!$Q$8:$Q$1171)</f>
        <v>0</v>
      </c>
      <c r="E280" s="272"/>
      <c r="F280" s="273"/>
      <c r="G280" s="291"/>
      <c r="H280" s="291"/>
      <c r="J280" s="285"/>
      <c r="L280" s="291"/>
      <c r="AD280" s="341">
        <f>SUMIF('pdc2019'!$G$8:$G$1163,'CE MINISTERIALE 2019'!$B280,'pdc2019'!$P$8:$P$1171)</f>
        <v>0</v>
      </c>
    </row>
    <row r="281" spans="1:30" s="298" customFormat="1" ht="24.95" customHeight="1">
      <c r="A281" s="306"/>
      <c r="B281" s="296" t="s">
        <v>632</v>
      </c>
      <c r="C281" s="297" t="s">
        <v>633</v>
      </c>
      <c r="D281" s="341">
        <f>SUMIF('pdc2019'!$G$8:$G$1163,'CE MINISTERIALE 2019'!$B281,'pdc2019'!$Q$8:$Q$1171)</f>
        <v>0</v>
      </c>
      <c r="E281" s="272"/>
      <c r="F281" s="273"/>
      <c r="G281" s="291"/>
      <c r="H281" s="291"/>
      <c r="J281" s="285"/>
      <c r="L281" s="291"/>
      <c r="AD281" s="341">
        <f>SUMIF('pdc2019'!$G$8:$G$1163,'CE MINISTERIALE 2019'!$B281,'pdc2019'!$P$8:$P$1171)</f>
        <v>0</v>
      </c>
    </row>
    <row r="282" spans="1:30" s="298" customFormat="1" ht="24.95" customHeight="1">
      <c r="A282" s="306" t="s">
        <v>1506</v>
      </c>
      <c r="B282" s="296" t="s">
        <v>634</v>
      </c>
      <c r="C282" s="297" t="s">
        <v>635</v>
      </c>
      <c r="D282" s="341">
        <f>SUMIF('pdc2019'!$G$8:$G$1163,'CE MINISTERIALE 2019'!$B282,'pdc2019'!$Q$8:$Q$1171)</f>
        <v>202126</v>
      </c>
      <c r="E282" s="272"/>
      <c r="F282" s="273"/>
      <c r="G282" s="291"/>
      <c r="H282" s="291"/>
      <c r="J282" s="285"/>
      <c r="L282" s="291"/>
      <c r="AD282" s="341">
        <f>SUMIF('pdc2019'!$G$8:$G$1163,'CE MINISTERIALE 2019'!$B282,'pdc2019'!$P$8:$P$1171)</f>
        <v>630987</v>
      </c>
    </row>
    <row r="283" spans="1:30" s="298" customFormat="1" ht="24.95" customHeight="1">
      <c r="A283" s="306"/>
      <c r="B283" s="296" t="s">
        <v>636</v>
      </c>
      <c r="C283" s="297" t="s">
        <v>637</v>
      </c>
      <c r="D283" s="341">
        <f>SUMIF('pdc2019'!$G$8:$G$1163,'CE MINISTERIALE 2019'!$B283,'pdc2019'!$Q$8:$Q$1171)</f>
        <v>30608650</v>
      </c>
      <c r="E283" s="272"/>
      <c r="F283" s="273"/>
      <c r="G283" s="291"/>
      <c r="H283" s="291"/>
      <c r="J283" s="285"/>
      <c r="L283" s="291"/>
      <c r="AD283" s="341">
        <f>SUMIF('pdc2019'!$G$8:$G$1163,'CE MINISTERIALE 2019'!$B283,'pdc2019'!$P$8:$P$1171)</f>
        <v>35934000</v>
      </c>
    </row>
    <row r="284" spans="1:30" s="298" customFormat="1" ht="25.5">
      <c r="A284" s="306"/>
      <c r="B284" s="292" t="s">
        <v>638</v>
      </c>
      <c r="C284" s="293" t="s">
        <v>639</v>
      </c>
      <c r="D284" s="288">
        <f>+D285+D288+D290+D291+D292+D289</f>
        <v>63157954</v>
      </c>
      <c r="E284" s="272"/>
      <c r="F284" s="290"/>
      <c r="G284" s="291"/>
      <c r="H284" s="291"/>
      <c r="J284" s="285"/>
      <c r="L284" s="291"/>
      <c r="AD284" s="288">
        <f>+AD285+AD288+AD290+AD291+AD292+AD289</f>
        <v>59988820</v>
      </c>
    </row>
    <row r="285" spans="1:30" s="298" customFormat="1" ht="25.5">
      <c r="A285" s="306" t="s">
        <v>299</v>
      </c>
      <c r="B285" s="296" t="s">
        <v>640</v>
      </c>
      <c r="C285" s="297" t="s">
        <v>641</v>
      </c>
      <c r="D285" s="288">
        <f>+D286+D287</f>
        <v>0</v>
      </c>
      <c r="E285" s="272"/>
      <c r="F285" s="290"/>
      <c r="G285" s="291"/>
      <c r="H285" s="291"/>
      <c r="J285" s="285"/>
      <c r="L285" s="291"/>
      <c r="AD285" s="288">
        <f>+AD286+AD287</f>
        <v>0</v>
      </c>
    </row>
    <row r="286" spans="1:30" s="273" customFormat="1" ht="24.95" customHeight="1">
      <c r="A286" s="303" t="s">
        <v>299</v>
      </c>
      <c r="B286" s="299" t="s">
        <v>4575</v>
      </c>
      <c r="C286" s="300" t="s">
        <v>4576</v>
      </c>
      <c r="D286" s="341">
        <f>SUMIF('pdc2019'!$G$8:$G$1163,'CE MINISTERIALE 2019'!$B286,'pdc2019'!$Q$8:$Q$1171)</f>
        <v>0</v>
      </c>
      <c r="E286" s="272"/>
      <c r="G286" s="291"/>
      <c r="H286" s="291"/>
      <c r="J286" s="285"/>
      <c r="L286" s="291"/>
      <c r="AD286" s="341">
        <f>SUMIF('pdc2019'!$G$8:$G$1163,'CE MINISTERIALE 2019'!$B286,'pdc2019'!$P$8:$P$1171)</f>
        <v>0</v>
      </c>
    </row>
    <row r="287" spans="1:30" s="273" customFormat="1" ht="25.5">
      <c r="A287" s="303" t="s">
        <v>299</v>
      </c>
      <c r="B287" s="299" t="s">
        <v>4577</v>
      </c>
      <c r="C287" s="300" t="s">
        <v>4578</v>
      </c>
      <c r="D287" s="341">
        <f>SUMIF('pdc2019'!$G$8:$G$1163,'CE MINISTERIALE 2019'!$B287,'pdc2019'!$Q$8:$Q$1171)</f>
        <v>0</v>
      </c>
      <c r="E287" s="272"/>
      <c r="G287" s="291"/>
      <c r="H287" s="291"/>
      <c r="J287" s="285"/>
      <c r="L287" s="291"/>
      <c r="AD287" s="341">
        <f>SUMIF('pdc2019'!$G$8:$G$1163,'CE MINISTERIALE 2019'!$B287,'pdc2019'!$P$8:$P$1171)</f>
        <v>0</v>
      </c>
    </row>
    <row r="288" spans="1:30" s="298" customFormat="1" ht="24.95" customHeight="1">
      <c r="A288" s="306"/>
      <c r="B288" s="296" t="s">
        <v>642</v>
      </c>
      <c r="C288" s="297" t="s">
        <v>643</v>
      </c>
      <c r="D288" s="341">
        <f>SUMIF('pdc2019'!$G$8:$G$1163,'CE MINISTERIALE 2019'!$B288,'pdc2019'!$Q$8:$Q$1171)</f>
        <v>31976000</v>
      </c>
      <c r="E288" s="272"/>
      <c r="F288" s="273"/>
      <c r="G288" s="291"/>
      <c r="H288" s="291"/>
      <c r="J288" s="285"/>
      <c r="L288" s="291"/>
      <c r="AD288" s="341">
        <f>SUMIF('pdc2019'!$G$8:$G$1163,'CE MINISTERIALE 2019'!$B288,'pdc2019'!$P$8:$P$1171)</f>
        <v>31045000</v>
      </c>
    </row>
    <row r="289" spans="1:30" s="298" customFormat="1" ht="38.25">
      <c r="A289" s="306" t="s">
        <v>1506</v>
      </c>
      <c r="B289" s="296" t="s">
        <v>4579</v>
      </c>
      <c r="C289" s="297" t="s">
        <v>4580</v>
      </c>
      <c r="D289" s="341">
        <f>SUMIF('pdc2019'!$G$8:$G$1163,'CE MINISTERIALE 2019'!$B289,'pdc2019'!$Q$8:$Q$1171)</f>
        <v>974954</v>
      </c>
      <c r="E289" s="272"/>
      <c r="F289" s="273"/>
      <c r="G289" s="291"/>
      <c r="H289" s="291"/>
      <c r="J289" s="285"/>
      <c r="L289" s="291"/>
      <c r="AD289" s="341">
        <f>SUMIF('pdc2019'!$G$8:$G$1163,'CE MINISTERIALE 2019'!$B289,'pdc2019'!$P$8:$P$1171)</f>
        <v>-263395</v>
      </c>
    </row>
    <row r="290" spans="1:30" s="298" customFormat="1" ht="25.5">
      <c r="A290" s="306" t="s">
        <v>1511</v>
      </c>
      <c r="B290" s="296" t="s">
        <v>644</v>
      </c>
      <c r="C290" s="297" t="s">
        <v>4581</v>
      </c>
      <c r="D290" s="341">
        <f>SUMIF('pdc2019'!$G$8:$G$1163,'CE MINISTERIALE 2019'!$B290,'pdc2019'!$Q$8:$Q$1171)</f>
        <v>390000</v>
      </c>
      <c r="E290" s="272"/>
      <c r="F290" s="273"/>
      <c r="G290" s="291"/>
      <c r="H290" s="291"/>
      <c r="J290" s="285"/>
      <c r="L290" s="291"/>
      <c r="AD290" s="341">
        <f>SUMIF('pdc2019'!$G$8:$G$1163,'CE MINISTERIALE 2019'!$B290,'pdc2019'!$P$8:$P$1171)</f>
        <v>267000</v>
      </c>
    </row>
    <row r="291" spans="1:30" s="298" customFormat="1" ht="24.95" customHeight="1">
      <c r="A291" s="306"/>
      <c r="B291" s="296" t="s">
        <v>645</v>
      </c>
      <c r="C291" s="297" t="s">
        <v>4582</v>
      </c>
      <c r="D291" s="341">
        <f>SUMIF('pdc2019'!$G$8:$G$1163,'CE MINISTERIALE 2019'!$B291,'pdc2019'!$Q$8:$Q$1171)</f>
        <v>27498000</v>
      </c>
      <c r="E291" s="272"/>
      <c r="F291" s="273"/>
      <c r="G291" s="291"/>
      <c r="H291" s="291"/>
      <c r="J291" s="285"/>
      <c r="L291" s="291"/>
      <c r="AD291" s="341">
        <f>SUMIF('pdc2019'!$G$8:$G$1163,'CE MINISTERIALE 2019'!$B291,'pdc2019'!$P$8:$P$1171)</f>
        <v>26569215</v>
      </c>
    </row>
    <row r="292" spans="1:30" s="298" customFormat="1" ht="24.95" customHeight="1">
      <c r="A292" s="306"/>
      <c r="B292" s="296" t="s">
        <v>646</v>
      </c>
      <c r="C292" s="297" t="s">
        <v>4583</v>
      </c>
      <c r="D292" s="341">
        <f>SUMIF('pdc2019'!$G$8:$G$1163,'CE MINISTERIALE 2019'!$B292,'pdc2019'!$Q$8:$Q$1171)</f>
        <v>2319000</v>
      </c>
      <c r="E292" s="272"/>
      <c r="F292" s="273"/>
      <c r="G292" s="291"/>
      <c r="H292" s="291"/>
      <c r="J292" s="285"/>
      <c r="L292" s="291"/>
      <c r="AD292" s="341">
        <f>SUMIF('pdc2019'!$G$8:$G$1163,'CE MINISTERIALE 2019'!$B292,'pdc2019'!$P$8:$P$1171)</f>
        <v>2371000</v>
      </c>
    </row>
    <row r="293" spans="1:30" s="298" customFormat="1" ht="25.5">
      <c r="A293" s="389"/>
      <c r="B293" s="292" t="s">
        <v>647</v>
      </c>
      <c r="C293" s="293" t="s">
        <v>648</v>
      </c>
      <c r="D293" s="288">
        <f>SUM(D294:D300)</f>
        <v>2203000</v>
      </c>
      <c r="E293" s="272"/>
      <c r="F293" s="290"/>
      <c r="G293" s="291"/>
      <c r="H293" s="291"/>
      <c r="J293" s="285"/>
      <c r="L293" s="291"/>
      <c r="AD293" s="288">
        <f>SUM(AD294:AD300)</f>
        <v>2030000</v>
      </c>
    </row>
    <row r="294" spans="1:30" s="298" customFormat="1" ht="25.5">
      <c r="A294" s="306"/>
      <c r="B294" s="296" t="s">
        <v>649</v>
      </c>
      <c r="C294" s="297" t="s">
        <v>650</v>
      </c>
      <c r="D294" s="341">
        <f>SUMIF('pdc2019'!$G$8:$G$1163,'CE MINISTERIALE 2019'!$B294,'pdc2019'!$Q$8:$Q$1171)</f>
        <v>0</v>
      </c>
      <c r="E294" s="272"/>
      <c r="F294" s="273"/>
      <c r="G294" s="291"/>
      <c r="H294" s="291"/>
      <c r="J294" s="285"/>
      <c r="L294" s="291"/>
      <c r="AD294" s="341">
        <f>SUMIF('pdc2019'!$G$8:$G$1163,'CE MINISTERIALE 2019'!$B294,'pdc2019'!$P$8:$P$1171)</f>
        <v>0</v>
      </c>
    </row>
    <row r="295" spans="1:30" s="298" customFormat="1" ht="25.5">
      <c r="A295" s="306"/>
      <c r="B295" s="296" t="s">
        <v>651</v>
      </c>
      <c r="C295" s="297" t="s">
        <v>652</v>
      </c>
      <c r="D295" s="341">
        <f>SUMIF('pdc2019'!$G$8:$G$1163,'CE MINISTERIALE 2019'!$B295,'pdc2019'!$Q$8:$Q$1171)</f>
        <v>2082000</v>
      </c>
      <c r="E295" s="272"/>
      <c r="F295" s="273"/>
      <c r="G295" s="291"/>
      <c r="H295" s="291"/>
      <c r="J295" s="285"/>
      <c r="L295" s="291"/>
      <c r="AD295" s="341">
        <f>SUMIF('pdc2019'!$G$8:$G$1163,'CE MINISTERIALE 2019'!$B295,'pdc2019'!$P$8:$P$1171)</f>
        <v>1910000</v>
      </c>
    </row>
    <row r="296" spans="1:30" s="298" customFormat="1" ht="25.5">
      <c r="A296" s="306"/>
      <c r="B296" s="296" t="s">
        <v>653</v>
      </c>
      <c r="C296" s="297" t="s">
        <v>315</v>
      </c>
      <c r="D296" s="341">
        <f>SUMIF('pdc2019'!$G$8:$G$1163,'CE MINISTERIALE 2019'!$B296,'pdc2019'!$Q$8:$Q$1171)</f>
        <v>0</v>
      </c>
      <c r="E296" s="272"/>
      <c r="F296" s="273"/>
      <c r="G296" s="291"/>
      <c r="H296" s="291"/>
      <c r="J296" s="285"/>
      <c r="L296" s="291"/>
      <c r="AD296" s="341">
        <f>SUMIF('pdc2019'!$G$8:$G$1163,'CE MINISTERIALE 2019'!$B296,'pdc2019'!$P$8:$P$1171)</f>
        <v>0</v>
      </c>
    </row>
    <row r="297" spans="1:30" s="298" customFormat="1" ht="38.25">
      <c r="A297" s="306"/>
      <c r="B297" s="296" t="s">
        <v>316</v>
      </c>
      <c r="C297" s="297" t="s">
        <v>317</v>
      </c>
      <c r="D297" s="341">
        <f>SUMIF('pdc2019'!$G$8:$G$1163,'CE MINISTERIALE 2019'!$B297,'pdc2019'!$Q$8:$Q$1171)</f>
        <v>90000</v>
      </c>
      <c r="E297" s="272"/>
      <c r="F297" s="273"/>
      <c r="G297" s="291"/>
      <c r="H297" s="291"/>
      <c r="J297" s="285"/>
      <c r="L297" s="291"/>
      <c r="AD297" s="341">
        <f>SUMIF('pdc2019'!$G$8:$G$1163,'CE MINISTERIALE 2019'!$B297,'pdc2019'!$P$8:$P$1171)</f>
        <v>89000</v>
      </c>
    </row>
    <row r="298" spans="1:30" s="298" customFormat="1" ht="51">
      <c r="A298" s="306" t="s">
        <v>299</v>
      </c>
      <c r="B298" s="296" t="s">
        <v>318</v>
      </c>
      <c r="C298" s="297" t="s">
        <v>319</v>
      </c>
      <c r="D298" s="341">
        <f>SUMIF('pdc2019'!$G$8:$G$1163,'CE MINISTERIALE 2019'!$B298,'pdc2019'!$Q$8:$Q$1171)</f>
        <v>0</v>
      </c>
      <c r="E298" s="272"/>
      <c r="F298" s="273"/>
      <c r="G298" s="291"/>
      <c r="H298" s="291"/>
      <c r="J298" s="285"/>
      <c r="L298" s="291"/>
      <c r="AD298" s="341">
        <f>SUMIF('pdc2019'!$G$8:$G$1163,'CE MINISTERIALE 2019'!$B298,'pdc2019'!$P$8:$P$1171)</f>
        <v>0</v>
      </c>
    </row>
    <row r="299" spans="1:30" s="298" customFormat="1" ht="25.5">
      <c r="A299" s="306"/>
      <c r="B299" s="296" t="s">
        <v>320</v>
      </c>
      <c r="C299" s="297" t="s">
        <v>321</v>
      </c>
      <c r="D299" s="341">
        <f>SUMIF('pdc2019'!$G$8:$G$1163,'CE MINISTERIALE 2019'!$B299,'pdc2019'!$Q$8:$Q$1171)</f>
        <v>31000</v>
      </c>
      <c r="E299" s="272"/>
      <c r="F299" s="273"/>
      <c r="G299" s="291"/>
      <c r="H299" s="291"/>
      <c r="J299" s="285"/>
      <c r="L299" s="291"/>
      <c r="AD299" s="341">
        <f>SUMIF('pdc2019'!$G$8:$G$1163,'CE MINISTERIALE 2019'!$B299,'pdc2019'!$P$8:$P$1171)</f>
        <v>31000</v>
      </c>
    </row>
    <row r="300" spans="1:30" s="298" customFormat="1" ht="38.25">
      <c r="A300" s="306" t="s">
        <v>299</v>
      </c>
      <c r="B300" s="296" t="s">
        <v>322</v>
      </c>
      <c r="C300" s="297" t="s">
        <v>323</v>
      </c>
      <c r="D300" s="341">
        <f>SUMIF('pdc2019'!$G$8:$G$1163,'CE MINISTERIALE 2019'!$B300,'pdc2019'!$Q$8:$Q$1171)</f>
        <v>0</v>
      </c>
      <c r="E300" s="272"/>
      <c r="F300" s="273"/>
      <c r="G300" s="291"/>
      <c r="H300" s="291"/>
      <c r="J300" s="285"/>
      <c r="L300" s="291"/>
      <c r="AD300" s="341">
        <f>SUMIF('pdc2019'!$G$8:$G$1163,'CE MINISTERIALE 2019'!$B300,'pdc2019'!$P$8:$P$1171)</f>
        <v>0</v>
      </c>
    </row>
    <row r="301" spans="1:30" s="298" customFormat="1" ht="24.95" customHeight="1">
      <c r="A301" s="306"/>
      <c r="B301" s="292" t="s">
        <v>324</v>
      </c>
      <c r="C301" s="293" t="s">
        <v>325</v>
      </c>
      <c r="D301" s="288">
        <f>SUM(D302:D308)</f>
        <v>4483000</v>
      </c>
      <c r="E301" s="272"/>
      <c r="F301" s="290"/>
      <c r="G301" s="291"/>
      <c r="H301" s="291"/>
      <c r="J301" s="285"/>
      <c r="L301" s="291"/>
      <c r="AD301" s="288">
        <f>SUM(AD302:AD308)</f>
        <v>4233000</v>
      </c>
    </row>
    <row r="302" spans="1:30" s="298" customFormat="1" ht="24.95" customHeight="1">
      <c r="A302" s="389"/>
      <c r="B302" s="296" t="s">
        <v>326</v>
      </c>
      <c r="C302" s="297" t="s">
        <v>327</v>
      </c>
      <c r="D302" s="341">
        <f>SUMIF('pdc2019'!$G$8:$G$1163,'CE MINISTERIALE 2019'!$B302,'pdc2019'!$Q$8:$Q$1171)</f>
        <v>75000</v>
      </c>
      <c r="E302" s="272"/>
      <c r="F302" s="273"/>
      <c r="G302" s="291"/>
      <c r="H302" s="291"/>
      <c r="J302" s="285"/>
      <c r="L302" s="291"/>
      <c r="AD302" s="341">
        <f>SUMIF('pdc2019'!$G$8:$G$1163,'CE MINISTERIALE 2019'!$B302,'pdc2019'!$P$8:$P$1171)</f>
        <v>75000</v>
      </c>
    </row>
    <row r="303" spans="1:30" s="298" customFormat="1" ht="24.95" customHeight="1">
      <c r="A303" s="389"/>
      <c r="B303" s="296" t="s">
        <v>328</v>
      </c>
      <c r="C303" s="297" t="s">
        <v>329</v>
      </c>
      <c r="D303" s="341">
        <f>SUMIF('pdc2019'!$G$8:$G$1163,'CE MINISTERIALE 2019'!$B303,'pdc2019'!$Q$8:$Q$1171)</f>
        <v>281000</v>
      </c>
      <c r="E303" s="272"/>
      <c r="F303" s="273"/>
      <c r="G303" s="291"/>
      <c r="H303" s="291"/>
      <c r="J303" s="285"/>
      <c r="L303" s="291"/>
      <c r="AD303" s="341">
        <f>SUMIF('pdc2019'!$G$8:$G$1163,'CE MINISTERIALE 2019'!$B303,'pdc2019'!$P$8:$P$1171)</f>
        <v>333000</v>
      </c>
    </row>
    <row r="304" spans="1:30" s="298" customFormat="1" ht="25.5">
      <c r="A304" s="306"/>
      <c r="B304" s="296" t="s">
        <v>330</v>
      </c>
      <c r="C304" s="297" t="s">
        <v>331</v>
      </c>
      <c r="D304" s="341">
        <f>SUMIF('pdc2019'!$G$8:$G$1163,'CE MINISTERIALE 2019'!$B304,'pdc2019'!$Q$8:$Q$1171)</f>
        <v>0</v>
      </c>
      <c r="E304" s="272"/>
      <c r="F304" s="273"/>
      <c r="G304" s="291"/>
      <c r="H304" s="291"/>
      <c r="J304" s="285"/>
      <c r="L304" s="291"/>
      <c r="AD304" s="341">
        <f>SUMIF('pdc2019'!$G$8:$G$1163,'CE MINISTERIALE 2019'!$B304,'pdc2019'!$P$8:$P$1171)</f>
        <v>0</v>
      </c>
    </row>
    <row r="305" spans="1:30" s="298" customFormat="1" ht="24.95" customHeight="1">
      <c r="A305" s="389"/>
      <c r="B305" s="296" t="s">
        <v>332</v>
      </c>
      <c r="C305" s="297" t="s">
        <v>333</v>
      </c>
      <c r="D305" s="341">
        <f>SUMIF('pdc2019'!$G$8:$G$1163,'CE MINISTERIALE 2019'!$B305,'pdc2019'!$Q$8:$Q$1171)</f>
        <v>0</v>
      </c>
      <c r="E305" s="272"/>
      <c r="F305" s="273"/>
      <c r="G305" s="291"/>
      <c r="H305" s="291"/>
      <c r="J305" s="285"/>
      <c r="L305" s="291"/>
      <c r="AD305" s="341">
        <f>SUMIF('pdc2019'!$G$8:$G$1163,'CE MINISTERIALE 2019'!$B305,'pdc2019'!$P$8:$P$1171)</f>
        <v>0</v>
      </c>
    </row>
    <row r="306" spans="1:30" s="298" customFormat="1" ht="24.95" customHeight="1">
      <c r="A306" s="389"/>
      <c r="B306" s="296" t="s">
        <v>334</v>
      </c>
      <c r="C306" s="297" t="s">
        <v>335</v>
      </c>
      <c r="D306" s="341">
        <f>SUMIF('pdc2019'!$G$8:$G$1163,'CE MINISTERIALE 2019'!$B306,'pdc2019'!$Q$8:$Q$1171)</f>
        <v>4127000</v>
      </c>
      <c r="E306" s="272"/>
      <c r="F306" s="273"/>
      <c r="G306" s="291"/>
      <c r="H306" s="291"/>
      <c r="J306" s="285"/>
      <c r="L306" s="291"/>
      <c r="AD306" s="341">
        <f>SUMIF('pdc2019'!$G$8:$G$1163,'CE MINISTERIALE 2019'!$B306,'pdc2019'!$P$8:$P$1171)</f>
        <v>3825000</v>
      </c>
    </row>
    <row r="307" spans="1:30" s="298" customFormat="1" ht="24.95" customHeight="1">
      <c r="A307" s="389" t="s">
        <v>299</v>
      </c>
      <c r="B307" s="296" t="s">
        <v>336</v>
      </c>
      <c r="C307" s="297" t="s">
        <v>1223</v>
      </c>
      <c r="D307" s="341">
        <f>SUMIF('pdc2019'!$G$8:$G$1163,'CE MINISTERIALE 2019'!$B307,'pdc2019'!$Q$8:$Q$1171)</f>
        <v>0</v>
      </c>
      <c r="E307" s="272"/>
      <c r="F307" s="273"/>
      <c r="G307" s="291"/>
      <c r="H307" s="291"/>
      <c r="J307" s="285"/>
      <c r="L307" s="291"/>
      <c r="AD307" s="341">
        <f>SUMIF('pdc2019'!$G$8:$G$1163,'CE MINISTERIALE 2019'!$B307,'pdc2019'!$P$8:$P$1171)</f>
        <v>0</v>
      </c>
    </row>
    <row r="308" spans="1:30" s="307" customFormat="1" ht="24.95" customHeight="1">
      <c r="A308" s="306" t="s">
        <v>299</v>
      </c>
      <c r="B308" s="296" t="s">
        <v>4584</v>
      </c>
      <c r="C308" s="297" t="s">
        <v>4585</v>
      </c>
      <c r="D308" s="341">
        <f>SUMIF('pdc2019'!$G$8:$G$1163,'CE MINISTERIALE 2019'!$B308,'pdc2019'!$Q$8:$Q$1171)</f>
        <v>0</v>
      </c>
      <c r="E308" s="272"/>
      <c r="F308" s="272"/>
      <c r="G308" s="313"/>
      <c r="H308" s="313"/>
      <c r="J308" s="285"/>
      <c r="L308" s="291"/>
      <c r="AD308" s="341">
        <f>SUMIF('pdc2019'!$G$8:$G$1163,'CE MINISTERIALE 2019'!$B308,'pdc2019'!$P$8:$P$1171)</f>
        <v>0</v>
      </c>
    </row>
    <row r="309" spans="1:30" s="298" customFormat="1" ht="25.5">
      <c r="A309" s="306"/>
      <c r="B309" s="292" t="s">
        <v>1224</v>
      </c>
      <c r="C309" s="293" t="s">
        <v>1225</v>
      </c>
      <c r="D309" s="288">
        <f>SUM(D310:D312,D319)</f>
        <v>3366000</v>
      </c>
      <c r="E309" s="272"/>
      <c r="F309" s="290"/>
      <c r="G309" s="291"/>
      <c r="H309" s="291"/>
      <c r="J309" s="285"/>
      <c r="L309" s="291"/>
      <c r="AD309" s="288">
        <f>SUM(AD310:AD312,AD319)</f>
        <v>6907312</v>
      </c>
    </row>
    <row r="310" spans="1:30" s="273" customFormat="1" ht="25.5">
      <c r="A310" s="303" t="s">
        <v>299</v>
      </c>
      <c r="B310" s="296" t="s">
        <v>1226</v>
      </c>
      <c r="C310" s="297" t="s">
        <v>4586</v>
      </c>
      <c r="D310" s="341">
        <f>SUMIF('pdc2019'!$G$8:$G$1163,'CE MINISTERIALE 2019'!$B310,'pdc2019'!$Q$8:$Q$1171)</f>
        <v>0</v>
      </c>
      <c r="E310" s="272"/>
      <c r="G310" s="291"/>
      <c r="H310" s="291"/>
      <c r="J310" s="285"/>
      <c r="L310" s="291"/>
      <c r="AD310" s="341">
        <f>SUMIF('pdc2019'!$G$8:$G$1163,'CE MINISTERIALE 2019'!$B310,'pdc2019'!$P$8:$P$1171)</f>
        <v>0</v>
      </c>
    </row>
    <row r="311" spans="1:30" s="273" customFormat="1" ht="25.5">
      <c r="A311" s="303"/>
      <c r="B311" s="296" t="s">
        <v>1227</v>
      </c>
      <c r="C311" s="297" t="s">
        <v>4587</v>
      </c>
      <c r="D311" s="341">
        <f>SUMIF('pdc2019'!$G$8:$G$1163,'CE MINISTERIALE 2019'!$B311,'pdc2019'!$Q$8:$Q$1171)</f>
        <v>0</v>
      </c>
      <c r="E311" s="272"/>
      <c r="G311" s="291"/>
      <c r="H311" s="291"/>
      <c r="J311" s="285"/>
      <c r="L311" s="291"/>
      <c r="AD311" s="341">
        <f>SUMIF('pdc2019'!$G$8:$G$1163,'CE MINISTERIALE 2019'!$B311,'pdc2019'!$P$8:$P$1171)</f>
        <v>0</v>
      </c>
    </row>
    <row r="312" spans="1:30" s="273" customFormat="1" ht="25.5">
      <c r="A312" s="303"/>
      <c r="B312" s="296" t="s">
        <v>1228</v>
      </c>
      <c r="C312" s="297" t="s">
        <v>4588</v>
      </c>
      <c r="D312" s="288">
        <f>SUM(D313:D318)</f>
        <v>3366000</v>
      </c>
      <c r="E312" s="272"/>
      <c r="F312" s="290"/>
      <c r="G312" s="291"/>
      <c r="H312" s="291"/>
      <c r="J312" s="285"/>
      <c r="L312" s="291"/>
      <c r="AD312" s="288">
        <f>SUM(AD313:AD318)</f>
        <v>6907312</v>
      </c>
    </row>
    <row r="313" spans="1:30" s="273" customFormat="1" ht="25.5">
      <c r="A313" s="303"/>
      <c r="B313" s="299" t="s">
        <v>1229</v>
      </c>
      <c r="C313" s="300" t="s">
        <v>1230</v>
      </c>
      <c r="D313" s="341">
        <f>SUMIF('pdc2019'!$G$8:$G$1163,'CE MINISTERIALE 2019'!$B313,'pdc2019'!$Q$8:$Q$1171)</f>
        <v>0</v>
      </c>
      <c r="E313" s="272"/>
      <c r="G313" s="291"/>
      <c r="H313" s="291"/>
      <c r="J313" s="285"/>
      <c r="L313" s="291"/>
      <c r="AD313" s="341">
        <f>SUMIF('pdc2019'!$G$8:$G$1163,'CE MINISTERIALE 2019'!$B313,'pdc2019'!$P$8:$P$1171)</f>
        <v>0</v>
      </c>
    </row>
    <row r="314" spans="1:30" s="273" customFormat="1" ht="25.5">
      <c r="A314" s="303"/>
      <c r="B314" s="299" t="s">
        <v>1231</v>
      </c>
      <c r="C314" s="300" t="s">
        <v>1232</v>
      </c>
      <c r="D314" s="341">
        <f>SUMIF('pdc2019'!$G$8:$G$1163,'CE MINISTERIALE 2019'!$B314,'pdc2019'!$Q$8:$Q$1171)</f>
        <v>5000</v>
      </c>
      <c r="E314" s="272"/>
      <c r="G314" s="291"/>
      <c r="H314" s="291"/>
      <c r="J314" s="285"/>
      <c r="L314" s="291"/>
      <c r="AD314" s="341">
        <f>SUMIF('pdc2019'!$G$8:$G$1163,'CE MINISTERIALE 2019'!$B314,'pdc2019'!$P$8:$P$1171)</f>
        <v>5312</v>
      </c>
    </row>
    <row r="315" spans="1:30" s="273" customFormat="1" ht="25.5">
      <c r="A315" s="303"/>
      <c r="B315" s="299" t="s">
        <v>1233</v>
      </c>
      <c r="C315" s="300" t="s">
        <v>4589</v>
      </c>
      <c r="D315" s="341">
        <f>SUMIF('pdc2019'!$G$8:$G$1163,'CE MINISTERIALE 2019'!$B315,'pdc2019'!$Q$8:$Q$1171)</f>
        <v>406000</v>
      </c>
      <c r="E315" s="272"/>
      <c r="G315" s="291"/>
      <c r="H315" s="291"/>
      <c r="J315" s="285"/>
      <c r="L315" s="291"/>
      <c r="AD315" s="341">
        <f>SUMIF('pdc2019'!$G$8:$G$1163,'CE MINISTERIALE 2019'!$B315,'pdc2019'!$P$8:$P$1171)</f>
        <v>4034000</v>
      </c>
    </row>
    <row r="316" spans="1:30" s="273" customFormat="1" ht="25.5">
      <c r="A316" s="303"/>
      <c r="B316" s="299" t="s">
        <v>1234</v>
      </c>
      <c r="C316" s="300" t="s">
        <v>1235</v>
      </c>
      <c r="D316" s="341">
        <f>SUMIF('pdc2019'!$G$8:$G$1163,'CE MINISTERIALE 2019'!$B316,'pdc2019'!$Q$8:$Q$1171)</f>
        <v>0</v>
      </c>
      <c r="E316" s="272"/>
      <c r="G316" s="291"/>
      <c r="H316" s="291"/>
      <c r="J316" s="285"/>
      <c r="L316" s="291"/>
      <c r="AD316" s="341">
        <f>SUMIF('pdc2019'!$G$8:$G$1163,'CE MINISTERIALE 2019'!$B316,'pdc2019'!$P$8:$P$1171)</f>
        <v>0</v>
      </c>
    </row>
    <row r="317" spans="1:30" s="273" customFormat="1" ht="24.95" customHeight="1">
      <c r="A317" s="303"/>
      <c r="B317" s="299" t="s">
        <v>1236</v>
      </c>
      <c r="C317" s="300" t="s">
        <v>1237</v>
      </c>
      <c r="D317" s="341">
        <f>SUMIF('pdc2019'!$G$8:$G$1163,'CE MINISTERIALE 2019'!$B317,'pdc2019'!$Q$8:$Q$1171)</f>
        <v>2703000</v>
      </c>
      <c r="E317" s="272"/>
      <c r="G317" s="291"/>
      <c r="H317" s="291"/>
      <c r="J317" s="285"/>
      <c r="L317" s="291"/>
      <c r="AD317" s="341">
        <f>SUMIF('pdc2019'!$G$8:$G$1163,'CE MINISTERIALE 2019'!$B317,'pdc2019'!$P$8:$P$1171)</f>
        <v>2676000</v>
      </c>
    </row>
    <row r="318" spans="1:30" s="273" customFormat="1" ht="25.5">
      <c r="A318" s="303"/>
      <c r="B318" s="299" t="s">
        <v>1238</v>
      </c>
      <c r="C318" s="300" t="s">
        <v>1239</v>
      </c>
      <c r="D318" s="341">
        <f>SUMIF('pdc2019'!$G$8:$G$1163,'CE MINISTERIALE 2019'!$B318,'pdc2019'!$Q$8:$Q$1171)</f>
        <v>252000</v>
      </c>
      <c r="E318" s="272"/>
      <c r="G318" s="291"/>
      <c r="H318" s="291"/>
      <c r="J318" s="285"/>
      <c r="L318" s="291"/>
      <c r="AD318" s="341">
        <f>SUMIF('pdc2019'!$G$8:$G$1163,'CE MINISTERIALE 2019'!$B318,'pdc2019'!$P$8:$P$1171)</f>
        <v>192000</v>
      </c>
    </row>
    <row r="319" spans="1:30" s="273" customFormat="1" ht="25.5">
      <c r="A319" s="303"/>
      <c r="B319" s="296" t="s">
        <v>1240</v>
      </c>
      <c r="C319" s="297" t="s">
        <v>1241</v>
      </c>
      <c r="D319" s="288">
        <f>SUM(D320:D322)</f>
        <v>0</v>
      </c>
      <c r="E319" s="272"/>
      <c r="F319" s="290"/>
      <c r="G319" s="291"/>
      <c r="H319" s="291"/>
      <c r="J319" s="285"/>
      <c r="L319" s="291"/>
      <c r="AD319" s="288">
        <f>SUM(AD320:AD322)</f>
        <v>0</v>
      </c>
    </row>
    <row r="320" spans="1:30" s="273" customFormat="1" ht="25.5">
      <c r="A320" s="303" t="s">
        <v>299</v>
      </c>
      <c r="B320" s="299" t="s">
        <v>1242</v>
      </c>
      <c r="C320" s="300" t="s">
        <v>1243</v>
      </c>
      <c r="D320" s="341">
        <f>SUMIF('pdc2019'!$G$8:$G$1163,'CE MINISTERIALE 2019'!$B320,'pdc2019'!$Q$8:$Q$1171)</f>
        <v>0</v>
      </c>
      <c r="E320" s="272"/>
      <c r="G320" s="291"/>
      <c r="H320" s="291"/>
      <c r="J320" s="285"/>
      <c r="L320" s="291"/>
      <c r="AD320" s="341">
        <f>SUMIF('pdc2019'!$G$8:$G$1163,'CE MINISTERIALE 2019'!$B320,'pdc2019'!$P$8:$P$1171)</f>
        <v>0</v>
      </c>
    </row>
    <row r="321" spans="1:30" s="273" customFormat="1" ht="25.5">
      <c r="A321" s="303"/>
      <c r="B321" s="299" t="s">
        <v>1244</v>
      </c>
      <c r="C321" s="300" t="s">
        <v>1245</v>
      </c>
      <c r="D321" s="341">
        <f>SUMIF('pdc2019'!$G$8:$G$1163,'CE MINISTERIALE 2019'!$B321,'pdc2019'!$Q$8:$Q$1171)</f>
        <v>0</v>
      </c>
      <c r="E321" s="272"/>
      <c r="G321" s="291"/>
      <c r="H321" s="291"/>
      <c r="J321" s="285"/>
      <c r="L321" s="291"/>
      <c r="AD321" s="341">
        <f>SUMIF('pdc2019'!$G$8:$G$1163,'CE MINISTERIALE 2019'!$B321,'pdc2019'!$P$8:$P$1171)</f>
        <v>0</v>
      </c>
    </row>
    <row r="322" spans="1:30" s="273" customFormat="1" ht="25.5">
      <c r="A322" s="303" t="s">
        <v>1511</v>
      </c>
      <c r="B322" s="299" t="s">
        <v>1246</v>
      </c>
      <c r="C322" s="300" t="s">
        <v>1247</v>
      </c>
      <c r="D322" s="341">
        <f>SUMIF('pdc2019'!$G$8:$G$1163,'CE MINISTERIALE 2019'!$B322,'pdc2019'!$Q$8:$Q$1171)</f>
        <v>0</v>
      </c>
      <c r="E322" s="272"/>
      <c r="G322" s="291"/>
      <c r="H322" s="291"/>
      <c r="J322" s="285"/>
      <c r="L322" s="291"/>
      <c r="AD322" s="341">
        <f>SUMIF('pdc2019'!$G$8:$G$1163,'CE MINISTERIALE 2019'!$B322,'pdc2019'!$P$8:$P$1171)</f>
        <v>0</v>
      </c>
    </row>
    <row r="323" spans="1:30" s="273" customFormat="1" ht="25.5">
      <c r="A323" s="303"/>
      <c r="B323" s="292" t="s">
        <v>1965</v>
      </c>
      <c r="C323" s="293" t="s">
        <v>1966</v>
      </c>
      <c r="D323" s="288">
        <f>SUM(D324:D330)</f>
        <v>30533387</v>
      </c>
      <c r="E323" s="272"/>
      <c r="F323" s="290"/>
      <c r="G323" s="291"/>
      <c r="H323" s="291"/>
      <c r="J323" s="285"/>
      <c r="L323" s="291"/>
      <c r="AD323" s="288">
        <f>SUM(AD324:AD330)</f>
        <v>32182456</v>
      </c>
    </row>
    <row r="324" spans="1:30" s="273" customFormat="1" ht="38.25">
      <c r="A324" s="392" t="s">
        <v>299</v>
      </c>
      <c r="B324" s="296" t="s">
        <v>1967</v>
      </c>
      <c r="C324" s="297" t="s">
        <v>1968</v>
      </c>
      <c r="D324" s="341">
        <f>SUMIF('pdc2019'!$G$8:$G$1163,'CE MINISTERIALE 2019'!$B324,'pdc2019'!$Q$8:$Q$1171)</f>
        <v>0</v>
      </c>
      <c r="E324" s="272"/>
      <c r="G324" s="291"/>
      <c r="H324" s="291"/>
      <c r="J324" s="285"/>
      <c r="L324" s="291"/>
      <c r="AD324" s="341">
        <f>SUMIF('pdc2019'!$G$8:$G$1163,'CE MINISTERIALE 2019'!$B324,'pdc2019'!$P$8:$P$1171)</f>
        <v>0</v>
      </c>
    </row>
    <row r="325" spans="1:30" s="273" customFormat="1" ht="25.5">
      <c r="A325" s="303"/>
      <c r="B325" s="296" t="s">
        <v>1969</v>
      </c>
      <c r="C325" s="297" t="s">
        <v>181</v>
      </c>
      <c r="D325" s="341">
        <f>SUMIF('pdc2019'!$G$8:$G$1163,'CE MINISTERIALE 2019'!$B325,'pdc2019'!$Q$8:$Q$1171)</f>
        <v>0</v>
      </c>
      <c r="E325" s="272"/>
      <c r="G325" s="291"/>
      <c r="H325" s="291"/>
      <c r="J325" s="285"/>
      <c r="L325" s="291"/>
      <c r="AD325" s="341">
        <f>SUMIF('pdc2019'!$G$8:$G$1163,'CE MINISTERIALE 2019'!$B325,'pdc2019'!$P$8:$P$1171)</f>
        <v>0</v>
      </c>
    </row>
    <row r="326" spans="1:30" s="273" customFormat="1" ht="25.5">
      <c r="A326" s="303" t="s">
        <v>1511</v>
      </c>
      <c r="B326" s="296" t="s">
        <v>182</v>
      </c>
      <c r="C326" s="297" t="s">
        <v>183</v>
      </c>
      <c r="D326" s="341">
        <f>SUMIF('pdc2019'!$G$8:$G$1163,'CE MINISTERIALE 2019'!$B326,'pdc2019'!$Q$8:$Q$1171)</f>
        <v>4460000</v>
      </c>
      <c r="E326" s="272"/>
      <c r="G326" s="291"/>
      <c r="H326" s="291"/>
      <c r="J326" s="285"/>
      <c r="L326" s="291"/>
      <c r="AD326" s="341">
        <f>SUMIF('pdc2019'!$G$8:$G$1163,'CE MINISTERIALE 2019'!$B326,'pdc2019'!$P$8:$P$1171)</f>
        <v>4858000</v>
      </c>
    </row>
    <row r="327" spans="1:30" s="273" customFormat="1" ht="24.95" customHeight="1">
      <c r="A327" s="392"/>
      <c r="B327" s="296" t="s">
        <v>184</v>
      </c>
      <c r="C327" s="297" t="s">
        <v>185</v>
      </c>
      <c r="D327" s="341">
        <f>SUMIF('pdc2019'!$G$8:$G$1163,'CE MINISTERIALE 2019'!$B327,'pdc2019'!$Q$8:$Q$1171)</f>
        <v>550000</v>
      </c>
      <c r="E327" s="272"/>
      <c r="G327" s="291"/>
      <c r="H327" s="291"/>
      <c r="J327" s="285"/>
      <c r="L327" s="291"/>
      <c r="AD327" s="341">
        <f>SUMIF('pdc2019'!$G$8:$G$1163,'CE MINISTERIALE 2019'!$B327,'pdc2019'!$P$8:$P$1171)</f>
        <v>469000</v>
      </c>
    </row>
    <row r="328" spans="1:30" s="298" customFormat="1" ht="25.5">
      <c r="A328" s="389"/>
      <c r="B328" s="296" t="s">
        <v>186</v>
      </c>
      <c r="C328" s="297" t="s">
        <v>847</v>
      </c>
      <c r="D328" s="341">
        <f>SUMIF('pdc2019'!$G$8:$G$1163,'CE MINISTERIALE 2019'!$B328,'pdc2019'!$Q$8:$Q$1171)</f>
        <v>6230387</v>
      </c>
      <c r="E328" s="272"/>
      <c r="F328" s="273"/>
      <c r="G328" s="291"/>
      <c r="H328" s="291"/>
      <c r="J328" s="285"/>
      <c r="L328" s="291"/>
      <c r="AD328" s="341">
        <f>SUMIF('pdc2019'!$G$8:$G$1163,'CE MINISTERIALE 2019'!$B328,'pdc2019'!$P$8:$P$1171)</f>
        <v>6818456</v>
      </c>
    </row>
    <row r="329" spans="1:30" s="298" customFormat="1" ht="25.5">
      <c r="A329" s="389" t="s">
        <v>299</v>
      </c>
      <c r="B329" s="296" t="s">
        <v>4590</v>
      </c>
      <c r="C329" s="297" t="s">
        <v>4591</v>
      </c>
      <c r="D329" s="341">
        <f>SUMIF('pdc2019'!$G$8:$G$1163,'CE MINISTERIALE 2019'!$B329,'pdc2019'!$Q$8:$Q$1171)</f>
        <v>0</v>
      </c>
      <c r="E329" s="272"/>
      <c r="F329" s="273"/>
      <c r="G329" s="291"/>
      <c r="H329" s="291"/>
      <c r="J329" s="285"/>
      <c r="L329" s="291"/>
      <c r="AD329" s="341">
        <f>SUMIF('pdc2019'!$G$8:$G$1163,'CE MINISTERIALE 2019'!$B329,'pdc2019'!$P$8:$P$1171)</f>
        <v>0</v>
      </c>
    </row>
    <row r="330" spans="1:30" s="298" customFormat="1" ht="25.5">
      <c r="A330" s="389" t="s">
        <v>1511</v>
      </c>
      <c r="B330" s="296" t="s">
        <v>4592</v>
      </c>
      <c r="C330" s="297" t="s">
        <v>4593</v>
      </c>
      <c r="D330" s="341">
        <f>SUMIF('pdc2019'!$G$8:$G$1163,'CE MINISTERIALE 2019'!$B330,'pdc2019'!$Q$8:$Q$1171)</f>
        <v>19293000</v>
      </c>
      <c r="E330" s="272"/>
      <c r="F330" s="273"/>
      <c r="G330" s="291"/>
      <c r="H330" s="291"/>
      <c r="J330" s="285"/>
      <c r="L330" s="291"/>
      <c r="AD330" s="341">
        <f>SUMIF('pdc2019'!$G$8:$G$1163,'CE MINISTERIALE 2019'!$B330,'pdc2019'!$P$8:$P$1171)</f>
        <v>20037000</v>
      </c>
    </row>
    <row r="331" spans="1:30" s="298" customFormat="1" ht="25.5">
      <c r="A331" s="393" t="s">
        <v>1506</v>
      </c>
      <c r="B331" s="292" t="s">
        <v>848</v>
      </c>
      <c r="C331" s="293" t="s">
        <v>4594</v>
      </c>
      <c r="D331" s="341">
        <f>SUMIF('pdc2019'!$G$8:$G$1163,'CE MINISTERIALE 2019'!$B331,'pdc2019'!$Q$8:$Q$1171)</f>
        <v>0</v>
      </c>
      <c r="E331" s="272"/>
      <c r="F331" s="273"/>
      <c r="G331" s="291"/>
      <c r="H331" s="291"/>
      <c r="J331" s="285"/>
      <c r="L331" s="291"/>
      <c r="AD331" s="341">
        <f>SUMIF('pdc2019'!$G$8:$G$1163,'CE MINISTERIALE 2019'!$B331,'pdc2019'!$P$8:$P$1171)</f>
        <v>0</v>
      </c>
    </row>
    <row r="332" spans="1:30" s="298" customFormat="1" ht="24.95" customHeight="1">
      <c r="A332" s="389"/>
      <c r="B332" s="292" t="s">
        <v>849</v>
      </c>
      <c r="C332" s="293" t="s">
        <v>850</v>
      </c>
      <c r="D332" s="288">
        <f>+D333+D353+D367</f>
        <v>74167000</v>
      </c>
      <c r="E332" s="272"/>
      <c r="F332" s="273"/>
      <c r="G332" s="291"/>
      <c r="H332" s="291"/>
      <c r="J332" s="285"/>
      <c r="L332" s="291"/>
      <c r="AD332" s="288">
        <f>+AD333+AD353+AD367</f>
        <v>75585937</v>
      </c>
    </row>
    <row r="333" spans="1:30" s="298" customFormat="1" ht="24.95" customHeight="1">
      <c r="A333" s="306"/>
      <c r="B333" s="292" t="s">
        <v>851</v>
      </c>
      <c r="C333" s="293" t="s">
        <v>852</v>
      </c>
      <c r="D333" s="288">
        <f>+D334+D335+D336+D339+D340+D341+D342+D343+D344+D345+D346+D349</f>
        <v>71662000</v>
      </c>
      <c r="E333" s="272"/>
      <c r="F333" s="290"/>
      <c r="G333" s="291"/>
      <c r="H333" s="291"/>
      <c r="J333" s="285"/>
      <c r="L333" s="291"/>
      <c r="AD333" s="288">
        <f>+AD334+AD335+AD336+AD339+AD340+AD341+AD342+AD343+AD344+AD345+AD346+AD349</f>
        <v>72279937</v>
      </c>
    </row>
    <row r="334" spans="1:30" s="298" customFormat="1" ht="24.95" customHeight="1">
      <c r="A334" s="306"/>
      <c r="B334" s="296" t="s">
        <v>853</v>
      </c>
      <c r="C334" s="297" t="s">
        <v>854</v>
      </c>
      <c r="D334" s="341">
        <f>SUMIF('pdc2019'!$G$8:$G$1163,'CE MINISTERIALE 2019'!$B334,'pdc2019'!$Q$8:$Q$1171)</f>
        <v>8467000</v>
      </c>
      <c r="E334" s="272"/>
      <c r="F334" s="273"/>
      <c r="G334" s="291"/>
      <c r="H334" s="291"/>
      <c r="J334" s="285"/>
      <c r="L334" s="291"/>
      <c r="AD334" s="341">
        <f>SUMIF('pdc2019'!$G$8:$G$1163,'CE MINISTERIALE 2019'!$B334,'pdc2019'!$P$8:$P$1171)</f>
        <v>8380000</v>
      </c>
    </row>
    <row r="335" spans="1:30" s="298" customFormat="1" ht="24.95" customHeight="1">
      <c r="A335" s="306"/>
      <c r="B335" s="296" t="s">
        <v>855</v>
      </c>
      <c r="C335" s="297" t="s">
        <v>856</v>
      </c>
      <c r="D335" s="341">
        <f>SUMIF('pdc2019'!$G$8:$G$1163,'CE MINISTERIALE 2019'!$B335,'pdc2019'!$Q$8:$Q$1171)</f>
        <v>14665000</v>
      </c>
      <c r="E335" s="272"/>
      <c r="F335" s="273"/>
      <c r="G335" s="291"/>
      <c r="H335" s="291"/>
      <c r="J335" s="285"/>
      <c r="L335" s="291"/>
      <c r="AD335" s="341">
        <f>SUMIF('pdc2019'!$G$8:$G$1163,'CE MINISTERIALE 2019'!$B335,'pdc2019'!$P$8:$P$1171)</f>
        <v>15149000</v>
      </c>
    </row>
    <row r="336" spans="1:30" s="298" customFormat="1" ht="24.95" customHeight="1">
      <c r="A336" s="306"/>
      <c r="B336" s="296" t="s">
        <v>857</v>
      </c>
      <c r="C336" s="297" t="s">
        <v>858</v>
      </c>
      <c r="D336" s="288">
        <f>+D337+D338</f>
        <v>676000</v>
      </c>
      <c r="E336" s="272"/>
      <c r="F336" s="290"/>
      <c r="G336" s="291"/>
      <c r="H336" s="291"/>
      <c r="J336" s="285"/>
      <c r="L336" s="291"/>
      <c r="AD336" s="288">
        <f>+AD337+AD338</f>
        <v>675334</v>
      </c>
    </row>
    <row r="337" spans="1:30" s="307" customFormat="1" ht="24.95" customHeight="1">
      <c r="A337" s="306"/>
      <c r="B337" s="296" t="s">
        <v>4595</v>
      </c>
      <c r="C337" s="297" t="s">
        <v>4596</v>
      </c>
      <c r="D337" s="341">
        <f>SUMIF('pdc2019'!$G$8:$G$1163,'CE MINISTERIALE 2019'!$B337,'pdc2019'!$Q$8:$Q$1171)</f>
        <v>676000</v>
      </c>
      <c r="E337" s="272"/>
      <c r="F337" s="272"/>
      <c r="G337" s="291"/>
      <c r="H337" s="291"/>
      <c r="J337" s="285"/>
      <c r="L337" s="291"/>
      <c r="AD337" s="341">
        <f>SUMIF('pdc2019'!$G$8:$G$1163,'CE MINISTERIALE 2019'!$B337,'pdc2019'!$P$8:$P$1171)</f>
        <v>675334</v>
      </c>
    </row>
    <row r="338" spans="1:30" s="307" customFormat="1" ht="24.95" customHeight="1">
      <c r="A338" s="306"/>
      <c r="B338" s="296" t="s">
        <v>4597</v>
      </c>
      <c r="C338" s="297" t="s">
        <v>4598</v>
      </c>
      <c r="D338" s="341">
        <f>SUMIF('pdc2019'!$G$8:$G$1163,'CE MINISTERIALE 2019'!$B338,'pdc2019'!$Q$8:$Q$1171)</f>
        <v>0</v>
      </c>
      <c r="E338" s="272"/>
      <c r="F338" s="272"/>
      <c r="G338" s="291"/>
      <c r="H338" s="291"/>
      <c r="J338" s="285"/>
      <c r="L338" s="291"/>
      <c r="AD338" s="341">
        <f>SUMIF('pdc2019'!$G$8:$G$1163,'CE MINISTERIALE 2019'!$B338,'pdc2019'!$P$8:$P$1171)</f>
        <v>0</v>
      </c>
    </row>
    <row r="339" spans="1:30" s="298" customFormat="1" ht="24.95" customHeight="1">
      <c r="A339" s="306"/>
      <c r="B339" s="296" t="s">
        <v>859</v>
      </c>
      <c r="C339" s="297" t="s">
        <v>860</v>
      </c>
      <c r="D339" s="341">
        <f>SUMIF('pdc2019'!$G$8:$G$1163,'CE MINISTERIALE 2019'!$B339,'pdc2019'!$Q$8:$Q$1171)</f>
        <v>2728000</v>
      </c>
      <c r="E339" s="272"/>
      <c r="F339" s="273"/>
      <c r="G339" s="291"/>
      <c r="H339" s="291"/>
      <c r="J339" s="285"/>
      <c r="L339" s="291"/>
      <c r="AD339" s="341">
        <f>SUMIF('pdc2019'!$G$8:$G$1163,'CE MINISTERIALE 2019'!$B339,'pdc2019'!$P$8:$P$1171)</f>
        <v>2598000</v>
      </c>
    </row>
    <row r="340" spans="1:30" s="298" customFormat="1" ht="24.95" customHeight="1">
      <c r="A340" s="306"/>
      <c r="B340" s="296" t="s">
        <v>861</v>
      </c>
      <c r="C340" s="297" t="s">
        <v>862</v>
      </c>
      <c r="D340" s="341">
        <f>SUMIF('pdc2019'!$G$8:$G$1163,'CE MINISTERIALE 2019'!$B340,'pdc2019'!$Q$8:$Q$1171)</f>
        <v>140000</v>
      </c>
      <c r="E340" s="272"/>
      <c r="F340" s="273"/>
      <c r="G340" s="291"/>
      <c r="H340" s="291"/>
      <c r="J340" s="285"/>
      <c r="L340" s="291"/>
      <c r="AD340" s="341">
        <f>SUMIF('pdc2019'!$G$8:$G$1163,'CE MINISTERIALE 2019'!$B340,'pdc2019'!$P$8:$P$1171)</f>
        <v>138000</v>
      </c>
    </row>
    <row r="341" spans="1:30" s="298" customFormat="1" ht="24.95" customHeight="1">
      <c r="A341" s="306"/>
      <c r="B341" s="296" t="s">
        <v>863</v>
      </c>
      <c r="C341" s="297" t="s">
        <v>864</v>
      </c>
      <c r="D341" s="341">
        <f>SUMIF('pdc2019'!$G$8:$G$1163,'CE MINISTERIALE 2019'!$B341,'pdc2019'!$Q$8:$Q$1171)</f>
        <v>360000</v>
      </c>
      <c r="E341" s="272"/>
      <c r="F341" s="273"/>
      <c r="G341" s="291"/>
      <c r="H341" s="291"/>
      <c r="J341" s="285"/>
      <c r="L341" s="291"/>
      <c r="AD341" s="341">
        <f>SUMIF('pdc2019'!$G$8:$G$1163,'CE MINISTERIALE 2019'!$B341,'pdc2019'!$P$8:$P$1171)</f>
        <v>381000</v>
      </c>
    </row>
    <row r="342" spans="1:30" s="298" customFormat="1" ht="24.95" customHeight="1">
      <c r="A342" s="306"/>
      <c r="B342" s="296" t="s">
        <v>865</v>
      </c>
      <c r="C342" s="297" t="s">
        <v>866</v>
      </c>
      <c r="D342" s="341">
        <f>SUMIF('pdc2019'!$G$8:$G$1163,'CE MINISTERIALE 2019'!$B342,'pdc2019'!$Q$8:$Q$1171)</f>
        <v>2473000</v>
      </c>
      <c r="E342" s="272"/>
      <c r="F342" s="273"/>
      <c r="G342" s="291"/>
      <c r="H342" s="291"/>
      <c r="J342" s="285"/>
      <c r="L342" s="291"/>
      <c r="AD342" s="341">
        <f>SUMIF('pdc2019'!$G$8:$G$1163,'CE MINISTERIALE 2019'!$B342,'pdc2019'!$P$8:$P$1171)</f>
        <v>2866548</v>
      </c>
    </row>
    <row r="343" spans="1:30" s="298" customFormat="1" ht="24.95" customHeight="1">
      <c r="A343" s="306"/>
      <c r="B343" s="296" t="s">
        <v>867</v>
      </c>
      <c r="C343" s="297" t="s">
        <v>868</v>
      </c>
      <c r="D343" s="341">
        <f>SUMIF('pdc2019'!$G$8:$G$1163,'CE MINISTERIALE 2019'!$B343,'pdc2019'!$Q$8:$Q$1171)</f>
        <v>1850000</v>
      </c>
      <c r="E343" s="272"/>
      <c r="F343" s="273"/>
      <c r="G343" s="291"/>
      <c r="H343" s="291"/>
      <c r="J343" s="285"/>
      <c r="L343" s="291"/>
      <c r="AD343" s="341">
        <f>SUMIF('pdc2019'!$G$8:$G$1163,'CE MINISTERIALE 2019'!$B343,'pdc2019'!$P$8:$P$1171)</f>
        <v>1849000</v>
      </c>
    </row>
    <row r="344" spans="1:30" s="298" customFormat="1" ht="24.95" customHeight="1">
      <c r="A344" s="306"/>
      <c r="B344" s="296" t="s">
        <v>869</v>
      </c>
      <c r="C344" s="297" t="s">
        <v>870</v>
      </c>
      <c r="D344" s="341">
        <f>SUMIF('pdc2019'!$G$8:$G$1163,'CE MINISTERIALE 2019'!$B344,'pdc2019'!$Q$8:$Q$1171)</f>
        <v>12040000</v>
      </c>
      <c r="E344" s="272"/>
      <c r="F344" s="273"/>
      <c r="G344" s="291"/>
      <c r="H344" s="291"/>
      <c r="J344" s="285"/>
      <c r="L344" s="291"/>
      <c r="AD344" s="341">
        <f>SUMIF('pdc2019'!$G$8:$G$1163,'CE MINISTERIALE 2019'!$B344,'pdc2019'!$P$8:$P$1171)</f>
        <v>11465000</v>
      </c>
    </row>
    <row r="345" spans="1:30" s="298" customFormat="1" ht="24.95" customHeight="1">
      <c r="A345" s="306"/>
      <c r="B345" s="296" t="s">
        <v>871</v>
      </c>
      <c r="C345" s="297" t="s">
        <v>872</v>
      </c>
      <c r="D345" s="341">
        <f>SUMIF('pdc2019'!$G$8:$G$1163,'CE MINISTERIALE 2019'!$B345,'pdc2019'!$Q$8:$Q$1171)</f>
        <v>2235000</v>
      </c>
      <c r="E345" s="272"/>
      <c r="F345" s="273"/>
      <c r="G345" s="291"/>
      <c r="H345" s="291"/>
      <c r="J345" s="285"/>
      <c r="L345" s="291"/>
      <c r="AD345" s="341">
        <f>SUMIF('pdc2019'!$G$8:$G$1163,'CE MINISTERIALE 2019'!$B345,'pdc2019'!$P$8:$P$1171)</f>
        <v>2173680</v>
      </c>
    </row>
    <row r="346" spans="1:30" s="298" customFormat="1" ht="24.95" customHeight="1">
      <c r="A346" s="389"/>
      <c r="B346" s="296" t="s">
        <v>873</v>
      </c>
      <c r="C346" s="297" t="s">
        <v>874</v>
      </c>
      <c r="D346" s="288">
        <f>+D347+D348</f>
        <v>7645000</v>
      </c>
      <c r="E346" s="272"/>
      <c r="F346" s="290"/>
      <c r="G346" s="291"/>
      <c r="H346" s="291"/>
      <c r="J346" s="285"/>
      <c r="L346" s="291"/>
      <c r="AD346" s="288">
        <f>+AD347+AD348</f>
        <v>7541000</v>
      </c>
    </row>
    <row r="347" spans="1:30" s="298" customFormat="1" ht="18.75">
      <c r="A347" s="389"/>
      <c r="B347" s="299" t="s">
        <v>875</v>
      </c>
      <c r="C347" s="300" t="s">
        <v>876</v>
      </c>
      <c r="D347" s="341">
        <f>SUMIF('pdc2019'!$G$8:$G$1163,'CE MINISTERIALE 2019'!$B347,'pdc2019'!$Q$8:$Q$1171)</f>
        <v>7500000</v>
      </c>
      <c r="E347" s="272"/>
      <c r="F347" s="273"/>
      <c r="G347" s="313"/>
      <c r="H347" s="313"/>
      <c r="J347" s="285"/>
      <c r="L347" s="291"/>
      <c r="AD347" s="341">
        <f>SUMIF('pdc2019'!$G$8:$G$1163,'CE MINISTERIALE 2019'!$B347,'pdc2019'!$P$8:$P$1171)</f>
        <v>7402000</v>
      </c>
    </row>
    <row r="348" spans="1:30" s="298" customFormat="1" ht="24.95" customHeight="1">
      <c r="A348" s="389"/>
      <c r="B348" s="299" t="s">
        <v>877</v>
      </c>
      <c r="C348" s="300" t="s">
        <v>878</v>
      </c>
      <c r="D348" s="341">
        <f>SUMIF('pdc2019'!$G$8:$G$1163,'CE MINISTERIALE 2019'!$B348,'pdc2019'!$Q$8:$Q$1171)</f>
        <v>145000</v>
      </c>
      <c r="E348" s="272"/>
      <c r="F348" s="273"/>
      <c r="G348" s="291"/>
      <c r="H348" s="291"/>
      <c r="J348" s="285"/>
      <c r="L348" s="291"/>
      <c r="AD348" s="341">
        <f>SUMIF('pdc2019'!$G$8:$G$1163,'CE MINISTERIALE 2019'!$B348,'pdc2019'!$P$8:$P$1171)</f>
        <v>139000</v>
      </c>
    </row>
    <row r="349" spans="1:30" s="298" customFormat="1" ht="24.95" customHeight="1">
      <c r="A349" s="389"/>
      <c r="B349" s="296" t="s">
        <v>879</v>
      </c>
      <c r="C349" s="297" t="s">
        <v>880</v>
      </c>
      <c r="D349" s="288">
        <f>+D350+D351+D352</f>
        <v>18383000</v>
      </c>
      <c r="E349" s="272"/>
      <c r="F349" s="290"/>
      <c r="G349" s="291"/>
      <c r="H349" s="291"/>
      <c r="J349" s="285"/>
      <c r="L349" s="291"/>
      <c r="AD349" s="288">
        <f>+AD350+AD351+AD352</f>
        <v>19063375</v>
      </c>
    </row>
    <row r="350" spans="1:30" s="298" customFormat="1" ht="25.5">
      <c r="A350" s="389" t="s">
        <v>299</v>
      </c>
      <c r="B350" s="299" t="s">
        <v>881</v>
      </c>
      <c r="C350" s="300" t="s">
        <v>882</v>
      </c>
      <c r="D350" s="341">
        <f>SUMIF('pdc2019'!$G$8:$G$1163,'CE MINISTERIALE 2019'!$B350,'pdc2019'!$Q$8:$Q$1171)</f>
        <v>0</v>
      </c>
      <c r="E350" s="272"/>
      <c r="F350" s="273"/>
      <c r="G350" s="291"/>
      <c r="H350" s="291"/>
      <c r="J350" s="285"/>
      <c r="L350" s="291"/>
      <c r="AD350" s="341">
        <f>SUMIF('pdc2019'!$G$8:$G$1163,'CE MINISTERIALE 2019'!$B350,'pdc2019'!$P$8:$P$1171)</f>
        <v>0</v>
      </c>
    </row>
    <row r="351" spans="1:30" s="298" customFormat="1" ht="25.5" customHeight="1">
      <c r="A351" s="306"/>
      <c r="B351" s="299" t="s">
        <v>883</v>
      </c>
      <c r="C351" s="300" t="s">
        <v>884</v>
      </c>
      <c r="D351" s="341">
        <f>SUMIF('pdc2019'!$G$8:$G$1163,'CE MINISTERIALE 2019'!$B351,'pdc2019'!$Q$8:$Q$1171)</f>
        <v>99000</v>
      </c>
      <c r="E351" s="272"/>
      <c r="F351" s="273"/>
      <c r="G351" s="291"/>
      <c r="H351" s="291"/>
      <c r="J351" s="285"/>
      <c r="L351" s="291"/>
      <c r="AD351" s="341">
        <f>SUMIF('pdc2019'!$G$8:$G$1163,'CE MINISTERIALE 2019'!$B351,'pdc2019'!$P$8:$P$1171)</f>
        <v>99000</v>
      </c>
    </row>
    <row r="352" spans="1:30" s="298" customFormat="1" ht="24.95" customHeight="1">
      <c r="A352" s="389"/>
      <c r="B352" s="299" t="s">
        <v>885</v>
      </c>
      <c r="C352" s="300" t="s">
        <v>886</v>
      </c>
      <c r="D352" s="341">
        <f>SUMIF('pdc2019'!$G$8:$G$1163,'CE MINISTERIALE 2019'!$B352,'pdc2019'!$Q$8:$Q$1171)</f>
        <v>18284000</v>
      </c>
      <c r="E352" s="272"/>
      <c r="F352" s="273"/>
      <c r="G352" s="291"/>
      <c r="H352" s="291"/>
      <c r="J352" s="285"/>
      <c r="L352" s="291"/>
      <c r="AD352" s="341">
        <f>SUMIF('pdc2019'!$G$8:$G$1163,'CE MINISTERIALE 2019'!$B352,'pdc2019'!$P$8:$P$1171)</f>
        <v>18964375</v>
      </c>
    </row>
    <row r="353" spans="1:30" s="298" customFormat="1" ht="25.5">
      <c r="A353" s="306"/>
      <c r="B353" s="292" t="s">
        <v>887</v>
      </c>
      <c r="C353" s="293" t="s">
        <v>888</v>
      </c>
      <c r="D353" s="288">
        <f>+D354+D355+D356+D363</f>
        <v>552000</v>
      </c>
      <c r="E353" s="272"/>
      <c r="F353" s="290"/>
      <c r="G353" s="291"/>
      <c r="H353" s="291"/>
      <c r="J353" s="285"/>
      <c r="L353" s="291"/>
      <c r="AD353" s="288">
        <f>+AD354+AD355+AD356+AD363</f>
        <v>1353000</v>
      </c>
    </row>
    <row r="354" spans="1:30" s="298" customFormat="1" ht="25.5">
      <c r="A354" s="306" t="s">
        <v>299</v>
      </c>
      <c r="B354" s="296" t="s">
        <v>889</v>
      </c>
      <c r="C354" s="297" t="s">
        <v>890</v>
      </c>
      <c r="D354" s="341">
        <f>SUMIF('pdc2019'!$G$8:$G$1163,'CE MINISTERIALE 2019'!$B354,'pdc2019'!$Q$8:$Q$1171)</f>
        <v>0</v>
      </c>
      <c r="E354" s="272"/>
      <c r="F354" s="273"/>
      <c r="G354" s="291"/>
      <c r="H354" s="291"/>
      <c r="J354" s="285"/>
      <c r="L354" s="291"/>
      <c r="AD354" s="341">
        <f>SUMIF('pdc2019'!$G$8:$G$1163,'CE MINISTERIALE 2019'!$B354,'pdc2019'!$P$8:$P$1171)</f>
        <v>0</v>
      </c>
    </row>
    <row r="355" spans="1:30" s="298" customFormat="1" ht="24.95" customHeight="1">
      <c r="A355" s="306"/>
      <c r="B355" s="296" t="s">
        <v>891</v>
      </c>
      <c r="C355" s="297" t="s">
        <v>892</v>
      </c>
      <c r="D355" s="341">
        <f>SUMIF('pdc2019'!$G$8:$G$1163,'CE MINISTERIALE 2019'!$B355,'pdc2019'!$Q$8:$Q$1171)</f>
        <v>0</v>
      </c>
      <c r="E355" s="272"/>
      <c r="F355" s="273"/>
      <c r="G355" s="291"/>
      <c r="H355" s="291"/>
      <c r="J355" s="285"/>
      <c r="L355" s="291"/>
      <c r="AD355" s="341">
        <f>SUMIF('pdc2019'!$G$8:$G$1163,'CE MINISTERIALE 2019'!$B355,'pdc2019'!$P$8:$P$1171)</f>
        <v>0</v>
      </c>
    </row>
    <row r="356" spans="1:30" s="298" customFormat="1" ht="24.95" customHeight="1">
      <c r="A356" s="306"/>
      <c r="B356" s="296" t="s">
        <v>893</v>
      </c>
      <c r="C356" s="297" t="s">
        <v>894</v>
      </c>
      <c r="D356" s="288">
        <f>SUM(D357:D362)</f>
        <v>271000</v>
      </c>
      <c r="E356" s="272"/>
      <c r="F356" s="290"/>
      <c r="G356" s="291"/>
      <c r="H356" s="291"/>
      <c r="J356" s="285"/>
      <c r="L356" s="291"/>
      <c r="AD356" s="288">
        <f>SUM(AD357:AD362)</f>
        <v>1072000</v>
      </c>
    </row>
    <row r="357" spans="1:30" s="298" customFormat="1" ht="24.95" customHeight="1">
      <c r="A357" s="306"/>
      <c r="B357" s="299" t="s">
        <v>895</v>
      </c>
      <c r="C357" s="300" t="s">
        <v>896</v>
      </c>
      <c r="D357" s="341">
        <f>SUMIF('pdc2019'!$G$8:$G$1163,'CE MINISTERIALE 2019'!$B357,'pdc2019'!$Q$8:$Q$1171)</f>
        <v>51000</v>
      </c>
      <c r="E357" s="272"/>
      <c r="F357" s="273"/>
      <c r="G357" s="291"/>
      <c r="H357" s="291"/>
      <c r="J357" s="285"/>
      <c r="L357" s="291"/>
      <c r="AD357" s="341">
        <f>SUMIF('pdc2019'!$G$8:$G$1163,'CE MINISTERIALE 2019'!$B357,'pdc2019'!$P$8:$P$1171)</f>
        <v>28000</v>
      </c>
    </row>
    <row r="358" spans="1:30" s="298" customFormat="1" ht="24.95" customHeight="1">
      <c r="A358" s="306"/>
      <c r="B358" s="299" t="s">
        <v>897</v>
      </c>
      <c r="C358" s="300" t="s">
        <v>898</v>
      </c>
      <c r="D358" s="341">
        <f>SUMIF('pdc2019'!$G$8:$G$1163,'CE MINISTERIALE 2019'!$B358,'pdc2019'!$Q$8:$Q$1171)</f>
        <v>195000</v>
      </c>
      <c r="E358" s="272"/>
      <c r="F358" s="273"/>
      <c r="G358" s="291"/>
      <c r="H358" s="291"/>
      <c r="J358" s="285"/>
      <c r="L358" s="291"/>
      <c r="AD358" s="341">
        <f>SUMIF('pdc2019'!$G$8:$G$1163,'CE MINISTERIALE 2019'!$B358,'pdc2019'!$P$8:$P$1171)</f>
        <v>1019000</v>
      </c>
    </row>
    <row r="359" spans="1:30" s="298" customFormat="1" ht="24.95" customHeight="1">
      <c r="A359" s="306"/>
      <c r="B359" s="299" t="s">
        <v>899</v>
      </c>
      <c r="C359" s="300" t="s">
        <v>900</v>
      </c>
      <c r="D359" s="341">
        <f>SUMIF('pdc2019'!$G$8:$G$1163,'CE MINISTERIALE 2019'!$B359,'pdc2019'!$Q$8:$Q$1171)</f>
        <v>0</v>
      </c>
      <c r="E359" s="272"/>
      <c r="F359" s="273"/>
      <c r="G359" s="291"/>
      <c r="H359" s="291"/>
      <c r="J359" s="285"/>
      <c r="L359" s="291"/>
      <c r="AD359" s="341">
        <f>SUMIF('pdc2019'!$G$8:$G$1163,'CE MINISTERIALE 2019'!$B359,'pdc2019'!$P$8:$P$1171)</f>
        <v>0</v>
      </c>
    </row>
    <row r="360" spans="1:30" s="298" customFormat="1" ht="24.95" customHeight="1">
      <c r="A360" s="306"/>
      <c r="B360" s="299" t="s">
        <v>901</v>
      </c>
      <c r="C360" s="300" t="s">
        <v>902</v>
      </c>
      <c r="D360" s="341">
        <f>SUMIF('pdc2019'!$G$8:$G$1163,'CE MINISTERIALE 2019'!$B360,'pdc2019'!$Q$8:$Q$1171)</f>
        <v>0</v>
      </c>
      <c r="E360" s="272"/>
      <c r="F360" s="273"/>
      <c r="G360" s="291"/>
      <c r="H360" s="291"/>
      <c r="J360" s="285"/>
      <c r="L360" s="291"/>
      <c r="AD360" s="341">
        <f>SUMIF('pdc2019'!$G$8:$G$1163,'CE MINISTERIALE 2019'!$B360,'pdc2019'!$P$8:$P$1171)</f>
        <v>0</v>
      </c>
    </row>
    <row r="361" spans="1:30" s="298" customFormat="1" ht="25.5">
      <c r="A361" s="306"/>
      <c r="B361" s="299" t="s">
        <v>903</v>
      </c>
      <c r="C361" s="300" t="s">
        <v>904</v>
      </c>
      <c r="D361" s="341">
        <f>SUMIF('pdc2019'!$G$8:$G$1163,'CE MINISTERIALE 2019'!$B361,'pdc2019'!$Q$8:$Q$1171)</f>
        <v>25000</v>
      </c>
      <c r="E361" s="272"/>
      <c r="F361" s="273"/>
      <c r="G361" s="291"/>
      <c r="H361" s="291"/>
      <c r="J361" s="285"/>
      <c r="L361" s="291"/>
      <c r="AD361" s="341">
        <f>SUMIF('pdc2019'!$G$8:$G$1163,'CE MINISTERIALE 2019'!$B361,'pdc2019'!$P$8:$P$1171)</f>
        <v>25000</v>
      </c>
    </row>
    <row r="362" spans="1:30" s="307" customFormat="1" ht="51">
      <c r="A362" s="306"/>
      <c r="B362" s="299" t="s">
        <v>4599</v>
      </c>
      <c r="C362" s="300" t="s">
        <v>4600</v>
      </c>
      <c r="D362" s="341">
        <f>SUMIF('pdc2019'!$G$8:$G$1163,'CE MINISTERIALE 2019'!$B362,'pdc2019'!$Q$8:$Q$1171)</f>
        <v>0</v>
      </c>
      <c r="E362" s="272"/>
      <c r="F362" s="272"/>
      <c r="G362" s="291"/>
      <c r="H362" s="291"/>
      <c r="J362" s="285"/>
      <c r="L362" s="291"/>
      <c r="AD362" s="341">
        <f>SUMIF('pdc2019'!$G$8:$G$1163,'CE MINISTERIALE 2019'!$B362,'pdc2019'!$P$8:$P$1171)</f>
        <v>0</v>
      </c>
    </row>
    <row r="363" spans="1:30" s="298" customFormat="1" ht="25.5">
      <c r="A363" s="306"/>
      <c r="B363" s="296" t="s">
        <v>905</v>
      </c>
      <c r="C363" s="297" t="s">
        <v>906</v>
      </c>
      <c r="D363" s="288">
        <f>SUM(D364:D366)</f>
        <v>281000</v>
      </c>
      <c r="E363" s="272"/>
      <c r="F363" s="290"/>
      <c r="G363" s="291"/>
      <c r="H363" s="291"/>
      <c r="J363" s="285"/>
      <c r="L363" s="291"/>
      <c r="AD363" s="288">
        <f>SUM(AD364:AD366)</f>
        <v>281000</v>
      </c>
    </row>
    <row r="364" spans="1:30" s="298" customFormat="1" ht="38.25">
      <c r="A364" s="306" t="s">
        <v>299</v>
      </c>
      <c r="B364" s="299" t="s">
        <v>22</v>
      </c>
      <c r="C364" s="300" t="s">
        <v>23</v>
      </c>
      <c r="D364" s="341">
        <f>SUMIF('pdc2019'!$G$8:$G$1163,'CE MINISTERIALE 2019'!$B364,'pdc2019'!$Q$8:$Q$1171)</f>
        <v>0</v>
      </c>
      <c r="E364" s="272"/>
      <c r="F364" s="273"/>
      <c r="G364" s="291"/>
      <c r="H364" s="291"/>
      <c r="J364" s="285"/>
      <c r="L364" s="291"/>
      <c r="AD364" s="341">
        <f>SUMIF('pdc2019'!$G$8:$G$1163,'CE MINISTERIALE 2019'!$B364,'pdc2019'!$P$8:$P$1171)</f>
        <v>0</v>
      </c>
    </row>
    <row r="365" spans="1:30" s="298" customFormat="1" ht="38.25">
      <c r="A365" s="306"/>
      <c r="B365" s="299" t="s">
        <v>24</v>
      </c>
      <c r="C365" s="300" t="s">
        <v>25</v>
      </c>
      <c r="D365" s="341">
        <f>SUMIF('pdc2019'!$G$8:$G$1163,'CE MINISTERIALE 2019'!$B365,'pdc2019'!$Q$8:$Q$1171)</f>
        <v>281000</v>
      </c>
      <c r="E365" s="272"/>
      <c r="F365" s="273"/>
      <c r="G365" s="291"/>
      <c r="H365" s="291"/>
      <c r="J365" s="285"/>
      <c r="L365" s="291"/>
      <c r="AD365" s="341">
        <f>SUMIF('pdc2019'!$G$8:$G$1163,'CE MINISTERIALE 2019'!$B365,'pdc2019'!$P$8:$P$1171)</f>
        <v>281000</v>
      </c>
    </row>
    <row r="366" spans="1:30" s="298" customFormat="1" ht="38.25">
      <c r="A366" s="306" t="s">
        <v>1511</v>
      </c>
      <c r="B366" s="299" t="s">
        <v>26</v>
      </c>
      <c r="C366" s="300" t="s">
        <v>27</v>
      </c>
      <c r="D366" s="341">
        <f>SUMIF('pdc2019'!$G$8:$G$1163,'CE MINISTERIALE 2019'!$B366,'pdc2019'!$Q$8:$Q$1171)</f>
        <v>0</v>
      </c>
      <c r="E366" s="272"/>
      <c r="F366" s="273"/>
      <c r="G366" s="291"/>
      <c r="H366" s="291"/>
      <c r="J366" s="285"/>
      <c r="L366" s="291"/>
      <c r="AD366" s="341">
        <f>SUMIF('pdc2019'!$G$8:$G$1163,'CE MINISTERIALE 2019'!$B366,'pdc2019'!$P$8:$P$1171)</f>
        <v>0</v>
      </c>
    </row>
    <row r="367" spans="1:30" s="298" customFormat="1" ht="24.95" customHeight="1">
      <c r="A367" s="306"/>
      <c r="B367" s="292" t="s">
        <v>28</v>
      </c>
      <c r="C367" s="293" t="s">
        <v>29</v>
      </c>
      <c r="D367" s="288">
        <f>+D368+D369</f>
        <v>1953000</v>
      </c>
      <c r="E367" s="272"/>
      <c r="F367" s="290"/>
      <c r="G367" s="291"/>
      <c r="H367" s="291"/>
      <c r="J367" s="285"/>
      <c r="L367" s="291"/>
      <c r="AD367" s="288">
        <f>+AD368+AD369</f>
        <v>1953000</v>
      </c>
    </row>
    <row r="368" spans="1:30" s="298" customFormat="1" ht="24.95" customHeight="1">
      <c r="A368" s="306"/>
      <c r="B368" s="296" t="s">
        <v>30</v>
      </c>
      <c r="C368" s="297" t="s">
        <v>31</v>
      </c>
      <c r="D368" s="341">
        <f>SUMIF('pdc2019'!$G$8:$G$1163,'CE MINISTERIALE 2019'!$B368,'pdc2019'!$Q$8:$Q$1171)</f>
        <v>149000</v>
      </c>
      <c r="E368" s="272"/>
      <c r="F368" s="273"/>
      <c r="G368" s="291"/>
      <c r="H368" s="291"/>
      <c r="J368" s="285"/>
      <c r="L368" s="291"/>
      <c r="AD368" s="341">
        <f>SUMIF('pdc2019'!$G$8:$G$1163,'CE MINISTERIALE 2019'!$B368,'pdc2019'!$P$8:$P$1171)</f>
        <v>149000</v>
      </c>
    </row>
    <row r="369" spans="1:30" s="298" customFormat="1" ht="24.95" customHeight="1">
      <c r="A369" s="306"/>
      <c r="B369" s="296" t="s">
        <v>32</v>
      </c>
      <c r="C369" s="297" t="s">
        <v>33</v>
      </c>
      <c r="D369" s="341">
        <f>SUMIF('pdc2019'!$G$8:$G$1163,'CE MINISTERIALE 2019'!$B369,'pdc2019'!$Q$8:$Q$1171)</f>
        <v>1804000</v>
      </c>
      <c r="E369" s="272"/>
      <c r="F369" s="273"/>
      <c r="G369" s="291"/>
      <c r="H369" s="291"/>
      <c r="J369" s="285"/>
      <c r="L369" s="291"/>
      <c r="AD369" s="341">
        <f>SUMIF('pdc2019'!$G$8:$G$1163,'CE MINISTERIALE 2019'!$B369,'pdc2019'!$P$8:$P$1171)</f>
        <v>1804000</v>
      </c>
    </row>
    <row r="370" spans="1:30" s="298" customFormat="1" ht="25.5">
      <c r="A370" s="306"/>
      <c r="B370" s="286" t="s">
        <v>34</v>
      </c>
      <c r="C370" s="287" t="s">
        <v>35</v>
      </c>
      <c r="D370" s="288">
        <f>SUM(D371:D377)</f>
        <v>27121000</v>
      </c>
      <c r="E370" s="272"/>
      <c r="F370" s="290"/>
      <c r="G370" s="291"/>
      <c r="H370" s="291"/>
      <c r="J370" s="285"/>
      <c r="L370" s="291"/>
      <c r="AD370" s="288">
        <f>SUM(AD371:AD377)</f>
        <v>26365387</v>
      </c>
    </row>
    <row r="371" spans="1:30" s="298" customFormat="1" ht="25.5">
      <c r="A371" s="306"/>
      <c r="B371" s="292" t="s">
        <v>36</v>
      </c>
      <c r="C371" s="293" t="s">
        <v>37</v>
      </c>
      <c r="D371" s="341">
        <f>SUMIF('pdc2019'!$G$8:$G$1163,'CE MINISTERIALE 2019'!$B371,'pdc2019'!$Q$8:$Q$1171)</f>
        <v>8860000</v>
      </c>
      <c r="E371" s="272"/>
      <c r="F371" s="273"/>
      <c r="G371" s="291"/>
      <c r="H371" s="291"/>
      <c r="J371" s="285"/>
      <c r="L371" s="291"/>
      <c r="AD371" s="341">
        <f>SUMIF('pdc2019'!$G$8:$G$1163,'CE MINISTERIALE 2019'!$B371,'pdc2019'!$P$8:$P$1171)</f>
        <v>8602000</v>
      </c>
    </row>
    <row r="372" spans="1:30" s="298" customFormat="1" ht="25.5">
      <c r="A372" s="389"/>
      <c r="B372" s="292" t="s">
        <v>38</v>
      </c>
      <c r="C372" s="293" t="s">
        <v>39</v>
      </c>
      <c r="D372" s="341">
        <f>SUMIF('pdc2019'!$G$8:$G$1163,'CE MINISTERIALE 2019'!$B372,'pdc2019'!$Q$8:$Q$1171)</f>
        <v>31000</v>
      </c>
      <c r="E372" s="272"/>
      <c r="F372" s="273"/>
      <c r="G372" s="291"/>
      <c r="H372" s="291"/>
      <c r="J372" s="285"/>
      <c r="L372" s="291"/>
      <c r="AD372" s="341">
        <f>SUMIF('pdc2019'!$G$8:$G$1163,'CE MINISTERIALE 2019'!$B372,'pdc2019'!$P$8:$P$1171)</f>
        <v>30750</v>
      </c>
    </row>
    <row r="373" spans="1:30" s="298" customFormat="1" ht="25.5">
      <c r="A373" s="389"/>
      <c r="B373" s="292" t="s">
        <v>40</v>
      </c>
      <c r="C373" s="293" t="s">
        <v>525</v>
      </c>
      <c r="D373" s="341">
        <f>SUMIF('pdc2019'!$G$8:$G$1163,'CE MINISTERIALE 2019'!$B373,'pdc2019'!$Q$8:$Q$1171)</f>
        <v>9002000</v>
      </c>
      <c r="E373" s="272"/>
      <c r="F373" s="273"/>
      <c r="G373" s="291"/>
      <c r="H373" s="291"/>
      <c r="J373" s="285"/>
      <c r="L373" s="291"/>
      <c r="AD373" s="341">
        <f>SUMIF('pdc2019'!$G$8:$G$1163,'CE MINISTERIALE 2019'!$B373,'pdc2019'!$P$8:$P$1171)</f>
        <v>8740000</v>
      </c>
    </row>
    <row r="374" spans="1:30" s="298" customFormat="1" ht="18.75">
      <c r="A374" s="389"/>
      <c r="B374" s="292" t="s">
        <v>526</v>
      </c>
      <c r="C374" s="293" t="s">
        <v>527</v>
      </c>
      <c r="D374" s="341">
        <f>SUMIF('pdc2019'!$G$8:$G$1163,'CE MINISTERIALE 2019'!$B374,'pdc2019'!$Q$8:$Q$1171)</f>
        <v>0</v>
      </c>
      <c r="E374" s="272"/>
      <c r="F374" s="273"/>
      <c r="G374" s="291"/>
      <c r="H374" s="291"/>
      <c r="J374" s="285"/>
      <c r="L374" s="291"/>
      <c r="AD374" s="341">
        <f>SUMIF('pdc2019'!$G$8:$G$1163,'CE MINISTERIALE 2019'!$B374,'pdc2019'!$P$8:$P$1171)</f>
        <v>0</v>
      </c>
    </row>
    <row r="375" spans="1:30" s="298" customFormat="1" ht="24.95" customHeight="1">
      <c r="A375" s="389"/>
      <c r="B375" s="292" t="s">
        <v>528</v>
      </c>
      <c r="C375" s="293" t="s">
        <v>529</v>
      </c>
      <c r="D375" s="341">
        <f>SUMIF('pdc2019'!$G$8:$G$1163,'CE MINISTERIALE 2019'!$B375,'pdc2019'!$Q$8:$Q$1171)</f>
        <v>400000</v>
      </c>
      <c r="E375" s="272"/>
      <c r="F375" s="273"/>
      <c r="G375" s="291"/>
      <c r="H375" s="291"/>
      <c r="J375" s="285"/>
      <c r="L375" s="291"/>
      <c r="AD375" s="341">
        <f>SUMIF('pdc2019'!$G$8:$G$1163,'CE MINISTERIALE 2019'!$B375,'pdc2019'!$P$8:$P$1171)</f>
        <v>388637</v>
      </c>
    </row>
    <row r="376" spans="1:30" s="298" customFormat="1" ht="24.95" customHeight="1">
      <c r="A376" s="389"/>
      <c r="B376" s="292" t="s">
        <v>530</v>
      </c>
      <c r="C376" s="293" t="s">
        <v>531</v>
      </c>
      <c r="D376" s="341">
        <f>SUMIF('pdc2019'!$G$8:$G$1163,'CE MINISTERIALE 2019'!$B376,'pdc2019'!$Q$8:$Q$1171)</f>
        <v>8828000</v>
      </c>
      <c r="E376" s="272"/>
      <c r="F376" s="273"/>
      <c r="G376" s="291"/>
      <c r="H376" s="291"/>
      <c r="J376" s="285"/>
      <c r="L376" s="291"/>
      <c r="AD376" s="341">
        <f>SUMIF('pdc2019'!$G$8:$G$1163,'CE MINISTERIALE 2019'!$B376,'pdc2019'!$P$8:$P$1171)</f>
        <v>8604000</v>
      </c>
    </row>
    <row r="377" spans="1:30" s="298" customFormat="1" ht="24.95" customHeight="1">
      <c r="A377" s="394" t="s">
        <v>299</v>
      </c>
      <c r="B377" s="292" t="s">
        <v>532</v>
      </c>
      <c r="C377" s="293" t="s">
        <v>533</v>
      </c>
      <c r="D377" s="341">
        <f>SUMIF('pdc2019'!$G$8:$G$1163,'CE MINISTERIALE 2019'!$B377,'pdc2019'!$Q$8:$Q$1171)</f>
        <v>0</v>
      </c>
      <c r="E377" s="272"/>
      <c r="F377" s="273"/>
      <c r="G377" s="291"/>
      <c r="H377" s="291"/>
      <c r="J377" s="285"/>
      <c r="L377" s="291"/>
      <c r="AD377" s="341">
        <f>SUMIF('pdc2019'!$G$8:$G$1163,'CE MINISTERIALE 2019'!$B377,'pdc2019'!$P$8:$P$1171)</f>
        <v>0</v>
      </c>
    </row>
    <row r="378" spans="1:30" s="298" customFormat="1" ht="24.95" customHeight="1">
      <c r="A378" s="306"/>
      <c r="B378" s="286" t="s">
        <v>534</v>
      </c>
      <c r="C378" s="287" t="s">
        <v>535</v>
      </c>
      <c r="D378" s="288">
        <f>+D379+D380+D383+D386+D387</f>
        <v>14298000</v>
      </c>
      <c r="E378" s="272"/>
      <c r="F378" s="290"/>
      <c r="G378" s="291"/>
      <c r="H378" s="291"/>
      <c r="J378" s="285"/>
      <c r="L378" s="291"/>
      <c r="AD378" s="288">
        <f>+AD379+AD380+AD383+AD386+AD387</f>
        <v>12281000</v>
      </c>
    </row>
    <row r="379" spans="1:30" s="298" customFormat="1" ht="24.95" customHeight="1">
      <c r="A379" s="306"/>
      <c r="B379" s="292" t="s">
        <v>536</v>
      </c>
      <c r="C379" s="293" t="s">
        <v>537</v>
      </c>
      <c r="D379" s="341">
        <f>SUMIF('pdc2019'!$G$8:$G$1163,'CE MINISTERIALE 2019'!$B379,'pdc2019'!$Q$8:$Q$1171)</f>
        <v>5332000</v>
      </c>
      <c r="E379" s="272"/>
      <c r="F379" s="273"/>
      <c r="G379" s="291"/>
      <c r="H379" s="291"/>
      <c r="J379" s="285"/>
      <c r="L379" s="291"/>
      <c r="AD379" s="341">
        <f>SUMIF('pdc2019'!$G$8:$G$1163,'CE MINISTERIALE 2019'!$B379,'pdc2019'!$P$8:$P$1171)</f>
        <v>3613000</v>
      </c>
    </row>
    <row r="380" spans="1:30" s="298" customFormat="1" ht="24.95" customHeight="1">
      <c r="A380" s="306"/>
      <c r="B380" s="292" t="s">
        <v>538</v>
      </c>
      <c r="C380" s="293" t="s">
        <v>539</v>
      </c>
      <c r="D380" s="288">
        <f>+D381+D382</f>
        <v>8966000</v>
      </c>
      <c r="E380" s="272"/>
      <c r="F380" s="290"/>
      <c r="G380" s="291"/>
      <c r="H380" s="291"/>
      <c r="J380" s="285"/>
      <c r="L380" s="291"/>
      <c r="AD380" s="288">
        <f>+AD381+AD382</f>
        <v>8668000</v>
      </c>
    </row>
    <row r="381" spans="1:30" s="298" customFormat="1" ht="24.95" customHeight="1">
      <c r="A381" s="306"/>
      <c r="B381" s="296" t="s">
        <v>540</v>
      </c>
      <c r="C381" s="297" t="s">
        <v>541</v>
      </c>
      <c r="D381" s="341">
        <f>SUMIF('pdc2019'!$G$8:$G$1163,'CE MINISTERIALE 2019'!$B381,'pdc2019'!$Q$8:$Q$1171)</f>
        <v>5759000</v>
      </c>
      <c r="E381" s="272"/>
      <c r="F381" s="273"/>
      <c r="G381" s="291"/>
      <c r="H381" s="291"/>
      <c r="J381" s="285"/>
      <c r="L381" s="291"/>
      <c r="AD381" s="341">
        <f>SUMIF('pdc2019'!$G$8:$G$1163,'CE MINISTERIALE 2019'!$B381,'pdc2019'!$P$8:$P$1171)</f>
        <v>5703000</v>
      </c>
    </row>
    <row r="382" spans="1:30" s="298" customFormat="1" ht="24.95" customHeight="1">
      <c r="A382" s="306"/>
      <c r="B382" s="296" t="s">
        <v>542</v>
      </c>
      <c r="C382" s="297" t="s">
        <v>543</v>
      </c>
      <c r="D382" s="341">
        <f>SUMIF('pdc2019'!$G$8:$G$1163,'CE MINISTERIALE 2019'!$B382,'pdc2019'!$Q$8:$Q$1171)</f>
        <v>3207000</v>
      </c>
      <c r="E382" s="272"/>
      <c r="F382" s="273"/>
      <c r="G382" s="291"/>
      <c r="H382" s="291"/>
      <c r="J382" s="285"/>
      <c r="L382" s="291"/>
      <c r="AD382" s="341">
        <f>SUMIF('pdc2019'!$G$8:$G$1163,'CE MINISTERIALE 2019'!$B382,'pdc2019'!$P$8:$P$1171)</f>
        <v>2965000</v>
      </c>
    </row>
    <row r="383" spans="1:30" s="298" customFormat="1" ht="24.95" customHeight="1">
      <c r="A383" s="306"/>
      <c r="B383" s="292" t="s">
        <v>544</v>
      </c>
      <c r="C383" s="293" t="s">
        <v>545</v>
      </c>
      <c r="D383" s="288">
        <f>+D384+D385</f>
        <v>0</v>
      </c>
      <c r="E383" s="272"/>
      <c r="F383" s="290"/>
      <c r="G383" s="291"/>
      <c r="H383" s="291"/>
      <c r="J383" s="285"/>
      <c r="L383" s="291"/>
      <c r="AD383" s="288">
        <f>+AD384+AD385</f>
        <v>0</v>
      </c>
    </row>
    <row r="384" spans="1:30" s="298" customFormat="1" ht="24.95" customHeight="1">
      <c r="A384" s="306"/>
      <c r="B384" s="296" t="s">
        <v>546</v>
      </c>
      <c r="C384" s="297" t="s">
        <v>547</v>
      </c>
      <c r="D384" s="341">
        <f>SUMIF('pdc2019'!$G$8:$G$1163,'CE MINISTERIALE 2019'!$B384,'pdc2019'!$Q$8:$Q$1171)</f>
        <v>0</v>
      </c>
      <c r="E384" s="272"/>
      <c r="F384" s="273"/>
      <c r="G384" s="291"/>
      <c r="H384" s="291"/>
      <c r="J384" s="285"/>
      <c r="L384" s="291"/>
      <c r="AD384" s="341">
        <f>SUMIF('pdc2019'!$G$8:$G$1163,'CE MINISTERIALE 2019'!$B384,'pdc2019'!$P$8:$P$1171)</f>
        <v>0</v>
      </c>
    </row>
    <row r="385" spans="1:30" s="298" customFormat="1" ht="24.95" customHeight="1">
      <c r="A385" s="306"/>
      <c r="B385" s="296" t="s">
        <v>548</v>
      </c>
      <c r="C385" s="297" t="s">
        <v>549</v>
      </c>
      <c r="D385" s="341">
        <f>SUMIF('pdc2019'!$G$8:$G$1163,'CE MINISTERIALE 2019'!$B385,'pdc2019'!$Q$8:$Q$1171)</f>
        <v>0</v>
      </c>
      <c r="E385" s="272"/>
      <c r="F385" s="273"/>
      <c r="G385" s="291"/>
      <c r="H385" s="291"/>
      <c r="J385" s="285"/>
      <c r="L385" s="291"/>
      <c r="AD385" s="341">
        <f>SUMIF('pdc2019'!$G$8:$G$1163,'CE MINISTERIALE 2019'!$B385,'pdc2019'!$P$8:$P$1171)</f>
        <v>0</v>
      </c>
    </row>
    <row r="386" spans="1:30" s="273" customFormat="1" ht="24.95" customHeight="1">
      <c r="A386" s="303"/>
      <c r="B386" s="292" t="s">
        <v>4601</v>
      </c>
      <c r="C386" s="293" t="s">
        <v>4602</v>
      </c>
      <c r="D386" s="341">
        <f>SUMIF('pdc2019'!$G$8:$G$1163,'CE MINISTERIALE 2019'!$B386,'pdc2019'!$Q$8:$Q$1171)</f>
        <v>0</v>
      </c>
      <c r="E386" s="272"/>
      <c r="G386" s="291"/>
      <c r="H386" s="291"/>
      <c r="J386" s="285"/>
      <c r="L386" s="291"/>
      <c r="AD386" s="341">
        <f>SUMIF('pdc2019'!$G$8:$G$1163,'CE MINISTERIALE 2019'!$B386,'pdc2019'!$P$8:$P$1171)</f>
        <v>0</v>
      </c>
    </row>
    <row r="387" spans="1:30" s="273" customFormat="1" ht="24.95" customHeight="1">
      <c r="A387" s="395" t="s">
        <v>299</v>
      </c>
      <c r="B387" s="292" t="s">
        <v>550</v>
      </c>
      <c r="C387" s="293" t="s">
        <v>4603</v>
      </c>
      <c r="D387" s="341">
        <f>SUMIF('pdc2019'!$G$8:$G$1163,'CE MINISTERIALE 2019'!$B387,'pdc2019'!$Q$8:$Q$1171)</f>
        <v>0</v>
      </c>
      <c r="E387" s="272"/>
      <c r="G387" s="291"/>
      <c r="H387" s="291"/>
      <c r="J387" s="285"/>
      <c r="L387" s="291"/>
      <c r="AD387" s="341">
        <f>SUMIF('pdc2019'!$G$8:$G$1163,'CE MINISTERIALE 2019'!$B387,'pdc2019'!$P$8:$P$1171)</f>
        <v>0</v>
      </c>
    </row>
    <row r="388" spans="1:30" s="298" customFormat="1" ht="24.95" customHeight="1">
      <c r="A388" s="306"/>
      <c r="B388" s="314" t="s">
        <v>551</v>
      </c>
      <c r="C388" s="315" t="s">
        <v>552</v>
      </c>
      <c r="D388" s="288">
        <f>+D389+D403+D412+D421</f>
        <v>707257000</v>
      </c>
      <c r="E388" s="272"/>
      <c r="F388" s="290"/>
      <c r="G388" s="291"/>
      <c r="H388" s="291"/>
      <c r="J388" s="285"/>
      <c r="L388" s="291"/>
      <c r="AD388" s="288">
        <f>+AD389+AD403+AD412+AD421</f>
        <v>719755522</v>
      </c>
    </row>
    <row r="389" spans="1:30" s="298" customFormat="1" ht="24.95" customHeight="1">
      <c r="A389" s="306"/>
      <c r="B389" s="286" t="s">
        <v>553</v>
      </c>
      <c r="C389" s="287" t="s">
        <v>554</v>
      </c>
      <c r="D389" s="288">
        <f>+D390+D399</f>
        <v>555315000</v>
      </c>
      <c r="E389" s="272"/>
      <c r="F389" s="290"/>
      <c r="G389" s="291"/>
      <c r="H389" s="291"/>
      <c r="J389" s="285"/>
      <c r="L389" s="291"/>
      <c r="AD389" s="288">
        <f>+AD390+AD399</f>
        <v>562553522</v>
      </c>
    </row>
    <row r="390" spans="1:30" s="298" customFormat="1" ht="24.95" customHeight="1">
      <c r="A390" s="306"/>
      <c r="B390" s="292" t="s">
        <v>555</v>
      </c>
      <c r="C390" s="293" t="s">
        <v>556</v>
      </c>
      <c r="D390" s="288">
        <f>+D391+D395</f>
        <v>274284000</v>
      </c>
      <c r="E390" s="272"/>
      <c r="F390" s="290"/>
      <c r="G390" s="291"/>
      <c r="H390" s="291"/>
      <c r="J390" s="285"/>
      <c r="L390" s="291"/>
      <c r="AD390" s="288">
        <f>+AD391+AD395</f>
        <v>279806522</v>
      </c>
    </row>
    <row r="391" spans="1:30" s="298" customFormat="1" ht="24.95" customHeight="1">
      <c r="A391" s="306"/>
      <c r="B391" s="296" t="s">
        <v>557</v>
      </c>
      <c r="C391" s="297" t="s">
        <v>558</v>
      </c>
      <c r="D391" s="288">
        <f>SUM(D392:D394)</f>
        <v>242404000</v>
      </c>
      <c r="E391" s="272"/>
      <c r="F391" s="290"/>
      <c r="G391" s="291"/>
      <c r="H391" s="291"/>
      <c r="J391" s="285"/>
      <c r="L391" s="291"/>
      <c r="AD391" s="288">
        <f>SUM(AD392:AD394)</f>
        <v>247380522</v>
      </c>
    </row>
    <row r="392" spans="1:30" s="298" customFormat="1" ht="24.95" customHeight="1">
      <c r="A392" s="389"/>
      <c r="B392" s="296" t="s">
        <v>559</v>
      </c>
      <c r="C392" s="297" t="s">
        <v>560</v>
      </c>
      <c r="D392" s="341">
        <f>SUMIF('pdc2019'!$G$8:$G$1163,'CE MINISTERIALE 2019'!$B392,'pdc2019'!$Q$8:$Q$1171)</f>
        <v>182722000</v>
      </c>
      <c r="E392" s="272"/>
      <c r="F392" s="273"/>
      <c r="G392" s="291"/>
      <c r="H392" s="291"/>
      <c r="J392" s="285"/>
      <c r="L392" s="291"/>
      <c r="AD392" s="341">
        <f>SUMIF('pdc2019'!$G$8:$G$1163,'CE MINISTERIALE 2019'!$B392,'pdc2019'!$P$8:$P$1171)</f>
        <v>181164000</v>
      </c>
    </row>
    <row r="393" spans="1:30" s="298" customFormat="1" ht="24.95" customHeight="1">
      <c r="A393" s="389"/>
      <c r="B393" s="296" t="s">
        <v>562</v>
      </c>
      <c r="C393" s="297" t="s">
        <v>563</v>
      </c>
      <c r="D393" s="341">
        <f>SUMIF('pdc2019'!$G$8:$G$1163,'CE MINISTERIALE 2019'!$B393,'pdc2019'!$Q$8:$Q$1171)</f>
        <v>59620000</v>
      </c>
      <c r="E393" s="272"/>
      <c r="F393" s="273"/>
      <c r="G393" s="291"/>
      <c r="H393" s="291"/>
      <c r="J393" s="285"/>
      <c r="L393" s="291"/>
      <c r="AD393" s="341">
        <f>SUMIF('pdc2019'!$G$8:$G$1163,'CE MINISTERIALE 2019'!$B393,'pdc2019'!$P$8:$P$1171)</f>
        <v>66154522</v>
      </c>
    </row>
    <row r="394" spans="1:30" s="298" customFormat="1" ht="24.95" customHeight="1">
      <c r="A394" s="389"/>
      <c r="B394" s="296" t="s">
        <v>564</v>
      </c>
      <c r="C394" s="297" t="s">
        <v>565</v>
      </c>
      <c r="D394" s="341">
        <f>SUMIF('pdc2019'!$G$8:$G$1163,'CE MINISTERIALE 2019'!$B394,'pdc2019'!$Q$8:$Q$1171)</f>
        <v>62000</v>
      </c>
      <c r="E394" s="272"/>
      <c r="F394" s="273"/>
      <c r="G394" s="291"/>
      <c r="H394" s="291"/>
      <c r="J394" s="285"/>
      <c r="L394" s="291"/>
      <c r="AD394" s="341">
        <f>SUMIF('pdc2019'!$G$8:$G$1163,'CE MINISTERIALE 2019'!$B394,'pdc2019'!$P$8:$P$1171)</f>
        <v>62000</v>
      </c>
    </row>
    <row r="395" spans="1:30" s="298" customFormat="1" ht="24.95" customHeight="1">
      <c r="A395" s="306"/>
      <c r="B395" s="296" t="s">
        <v>566</v>
      </c>
      <c r="C395" s="297" t="s">
        <v>567</v>
      </c>
      <c r="D395" s="288">
        <f>SUM(D396:D398)</f>
        <v>31880000</v>
      </c>
      <c r="E395" s="272"/>
      <c r="F395" s="290"/>
      <c r="G395" s="291"/>
      <c r="H395" s="291"/>
      <c r="J395" s="285"/>
      <c r="L395" s="291"/>
      <c r="AD395" s="288">
        <f>SUM(AD396:AD398)</f>
        <v>32426000</v>
      </c>
    </row>
    <row r="396" spans="1:30" s="298" customFormat="1" ht="24.95" customHeight="1">
      <c r="A396" s="389"/>
      <c r="B396" s="296" t="s">
        <v>568</v>
      </c>
      <c r="C396" s="297" t="s">
        <v>569</v>
      </c>
      <c r="D396" s="341">
        <f>SUMIF('pdc2019'!$G$8:$G$1163,'CE MINISTERIALE 2019'!$B396,'pdc2019'!$Q$8:$Q$1171)</f>
        <v>29161000</v>
      </c>
      <c r="E396" s="272"/>
      <c r="F396" s="273"/>
      <c r="G396" s="291"/>
      <c r="H396" s="291"/>
      <c r="J396" s="285"/>
      <c r="L396" s="291"/>
      <c r="AD396" s="341">
        <f>SUMIF('pdc2019'!$G$8:$G$1163,'CE MINISTERIALE 2019'!$B396,'pdc2019'!$P$8:$P$1171)</f>
        <v>29280000</v>
      </c>
    </row>
    <row r="397" spans="1:30" s="298" customFormat="1" ht="24.95" customHeight="1">
      <c r="A397" s="389"/>
      <c r="B397" s="296" t="s">
        <v>570</v>
      </c>
      <c r="C397" s="297" t="s">
        <v>571</v>
      </c>
      <c r="D397" s="341">
        <f>SUMIF('pdc2019'!$G$8:$G$1163,'CE MINISTERIALE 2019'!$B397,'pdc2019'!$Q$8:$Q$1171)</f>
        <v>2719000</v>
      </c>
      <c r="E397" s="272"/>
      <c r="F397" s="273"/>
      <c r="G397" s="291"/>
      <c r="H397" s="291"/>
      <c r="J397" s="285"/>
      <c r="L397" s="291"/>
      <c r="AD397" s="341">
        <f>SUMIF('pdc2019'!$G$8:$G$1163,'CE MINISTERIALE 2019'!$B397,'pdc2019'!$P$8:$P$1171)</f>
        <v>3146000</v>
      </c>
    </row>
    <row r="398" spans="1:30" s="298" customFormat="1" ht="24.95" customHeight="1">
      <c r="A398" s="389"/>
      <c r="B398" s="296" t="s">
        <v>572</v>
      </c>
      <c r="C398" s="297" t="s">
        <v>573</v>
      </c>
      <c r="D398" s="341">
        <f>SUMIF('pdc2019'!$G$8:$G$1163,'CE MINISTERIALE 2019'!$B398,'pdc2019'!$Q$8:$Q$1171)</f>
        <v>0</v>
      </c>
      <c r="E398" s="272"/>
      <c r="F398" s="273"/>
      <c r="G398" s="291"/>
      <c r="H398" s="291"/>
      <c r="J398" s="285"/>
      <c r="L398" s="291"/>
      <c r="AD398" s="341">
        <f>SUMIF('pdc2019'!$G$8:$G$1163,'CE MINISTERIALE 2019'!$B398,'pdc2019'!$P$8:$P$1171)</f>
        <v>0</v>
      </c>
    </row>
    <row r="399" spans="1:30" s="298" customFormat="1" ht="24.95" customHeight="1">
      <c r="A399" s="306"/>
      <c r="B399" s="292" t="s">
        <v>574</v>
      </c>
      <c r="C399" s="293" t="s">
        <v>575</v>
      </c>
      <c r="D399" s="288">
        <f>SUM(D400:D402)</f>
        <v>281031000</v>
      </c>
      <c r="E399" s="272"/>
      <c r="F399" s="290"/>
      <c r="G399" s="291"/>
      <c r="H399" s="291"/>
      <c r="J399" s="285"/>
      <c r="L399" s="291"/>
      <c r="AD399" s="288">
        <f>SUM(AD400:AD402)</f>
        <v>282747000</v>
      </c>
    </row>
    <row r="400" spans="1:30" s="298" customFormat="1" ht="24.95" customHeight="1">
      <c r="A400" s="389"/>
      <c r="B400" s="296" t="s">
        <v>576</v>
      </c>
      <c r="C400" s="297" t="s">
        <v>577</v>
      </c>
      <c r="D400" s="341">
        <f>SUMIF('pdc2019'!$G$8:$G$1163,'CE MINISTERIALE 2019'!$B400,'pdc2019'!$Q$8:$Q$1171)</f>
        <v>234255000</v>
      </c>
      <c r="E400" s="272"/>
      <c r="F400" s="273"/>
      <c r="G400" s="291"/>
      <c r="H400" s="291"/>
      <c r="J400" s="285"/>
      <c r="L400" s="291"/>
      <c r="AD400" s="341">
        <f>SUMIF('pdc2019'!$G$8:$G$1163,'CE MINISTERIALE 2019'!$B400,'pdc2019'!$P$8:$P$1171)</f>
        <v>235698000</v>
      </c>
    </row>
    <row r="401" spans="1:30" s="298" customFormat="1" ht="24.95" customHeight="1">
      <c r="A401" s="389"/>
      <c r="B401" s="296" t="s">
        <v>1360</v>
      </c>
      <c r="C401" s="297" t="s">
        <v>1361</v>
      </c>
      <c r="D401" s="341">
        <f>SUMIF('pdc2019'!$G$8:$G$1163,'CE MINISTERIALE 2019'!$B401,'pdc2019'!$Q$8:$Q$1171)</f>
        <v>46776000</v>
      </c>
      <c r="E401" s="272"/>
      <c r="F401" s="273"/>
      <c r="G401" s="291"/>
      <c r="H401" s="291"/>
      <c r="J401" s="285"/>
      <c r="L401" s="291"/>
      <c r="AD401" s="341">
        <f>SUMIF('pdc2019'!$G$8:$G$1163,'CE MINISTERIALE 2019'!$B401,'pdc2019'!$P$8:$P$1171)</f>
        <v>47049000</v>
      </c>
    </row>
    <row r="402" spans="1:30" s="298" customFormat="1" ht="24.95" customHeight="1">
      <c r="A402" s="389"/>
      <c r="B402" s="296" t="s">
        <v>1362</v>
      </c>
      <c r="C402" s="297" t="s">
        <v>1363</v>
      </c>
      <c r="D402" s="341">
        <f>SUMIF('pdc2019'!$G$8:$G$1163,'CE MINISTERIALE 2019'!$B402,'pdc2019'!$Q$8:$Q$1171)</f>
        <v>0</v>
      </c>
      <c r="E402" s="272"/>
      <c r="F402" s="273"/>
      <c r="G402" s="291"/>
      <c r="H402" s="291"/>
      <c r="J402" s="285"/>
      <c r="L402" s="291"/>
      <c r="AD402" s="341">
        <f>SUMIF('pdc2019'!$G$8:$G$1163,'CE MINISTERIALE 2019'!$B402,'pdc2019'!$P$8:$P$1171)</f>
        <v>0</v>
      </c>
    </row>
    <row r="403" spans="1:30" s="298" customFormat="1" ht="24.95" customHeight="1">
      <c r="A403" s="306"/>
      <c r="B403" s="286" t="s">
        <v>1364</v>
      </c>
      <c r="C403" s="287" t="s">
        <v>1365</v>
      </c>
      <c r="D403" s="288">
        <f>+D404+D408</f>
        <v>3567000</v>
      </c>
      <c r="E403" s="272"/>
      <c r="F403" s="290"/>
      <c r="G403" s="291"/>
      <c r="H403" s="291"/>
      <c r="J403" s="285"/>
      <c r="L403" s="291"/>
      <c r="AD403" s="288">
        <f>+AD404+AD408</f>
        <v>3536000</v>
      </c>
    </row>
    <row r="404" spans="1:30" s="298" customFormat="1" ht="24.95" customHeight="1">
      <c r="A404" s="306"/>
      <c r="B404" s="292" t="s">
        <v>1366</v>
      </c>
      <c r="C404" s="293" t="s">
        <v>561</v>
      </c>
      <c r="D404" s="288">
        <f>SUM(D405:D407)</f>
        <v>1617000</v>
      </c>
      <c r="E404" s="272"/>
      <c r="F404" s="290"/>
      <c r="G404" s="291"/>
      <c r="H404" s="291"/>
      <c r="J404" s="285"/>
      <c r="L404" s="291"/>
      <c r="AD404" s="288">
        <f>SUM(AD405:AD407)</f>
        <v>1594000</v>
      </c>
    </row>
    <row r="405" spans="1:30" s="298" customFormat="1" ht="24.95" customHeight="1">
      <c r="A405" s="389"/>
      <c r="B405" s="296" t="s">
        <v>1367</v>
      </c>
      <c r="C405" s="297" t="s">
        <v>1368</v>
      </c>
      <c r="D405" s="341">
        <f>SUMIF('pdc2019'!$G$8:$G$1163,'CE MINISTERIALE 2019'!$B405,'pdc2019'!$Q$8:$Q$1171)</f>
        <v>1595000</v>
      </c>
      <c r="E405" s="272"/>
      <c r="F405" s="273"/>
      <c r="G405" s="291"/>
      <c r="H405" s="291"/>
      <c r="J405" s="285"/>
      <c r="L405" s="291"/>
      <c r="AD405" s="341">
        <f>SUMIF('pdc2019'!$G$8:$G$1163,'CE MINISTERIALE 2019'!$B405,'pdc2019'!$P$8:$P$1171)</f>
        <v>1594000</v>
      </c>
    </row>
    <row r="406" spans="1:30" s="298" customFormat="1" ht="24.95" customHeight="1">
      <c r="A406" s="389"/>
      <c r="B406" s="296" t="s">
        <v>1369</v>
      </c>
      <c r="C406" s="297" t="s">
        <v>1370</v>
      </c>
      <c r="D406" s="341">
        <f>SUMIF('pdc2019'!$G$8:$G$1163,'CE MINISTERIALE 2019'!$B406,'pdc2019'!$Q$8:$Q$1171)</f>
        <v>22000</v>
      </c>
      <c r="E406" s="272"/>
      <c r="F406" s="273"/>
      <c r="G406" s="291"/>
      <c r="H406" s="291"/>
      <c r="J406" s="285"/>
      <c r="L406" s="291"/>
      <c r="AD406" s="341">
        <f>SUMIF('pdc2019'!$G$8:$G$1163,'CE MINISTERIALE 2019'!$B406,'pdc2019'!$P$8:$P$1171)</f>
        <v>0</v>
      </c>
    </row>
    <row r="407" spans="1:30" s="298" customFormat="1" ht="24.95" customHeight="1">
      <c r="A407" s="389"/>
      <c r="B407" s="296" t="s">
        <v>1371</v>
      </c>
      <c r="C407" s="297" t="s">
        <v>1372</v>
      </c>
      <c r="D407" s="341">
        <f>SUMIF('pdc2019'!$G$8:$G$1163,'CE MINISTERIALE 2019'!$B407,'pdc2019'!$Q$8:$Q$1171)</f>
        <v>0</v>
      </c>
      <c r="E407" s="272"/>
      <c r="F407" s="273"/>
      <c r="G407" s="291"/>
      <c r="H407" s="291"/>
      <c r="J407" s="285"/>
      <c r="L407" s="291"/>
      <c r="AD407" s="341">
        <f>SUMIF('pdc2019'!$G$8:$G$1163,'CE MINISTERIALE 2019'!$B407,'pdc2019'!$P$8:$P$1171)</f>
        <v>0</v>
      </c>
    </row>
    <row r="408" spans="1:30" s="298" customFormat="1" ht="24.95" customHeight="1">
      <c r="A408" s="306"/>
      <c r="B408" s="292" t="s">
        <v>1373</v>
      </c>
      <c r="C408" s="293" t="s">
        <v>1374</v>
      </c>
      <c r="D408" s="288">
        <f>SUM(D409:D411)</f>
        <v>1950000</v>
      </c>
      <c r="E408" s="272"/>
      <c r="F408" s="290"/>
      <c r="G408" s="291"/>
      <c r="H408" s="291"/>
      <c r="J408" s="285"/>
      <c r="L408" s="291"/>
      <c r="AD408" s="288">
        <f>SUM(AD409:AD411)</f>
        <v>1942000</v>
      </c>
    </row>
    <row r="409" spans="1:30" s="298" customFormat="1" ht="24.95" customHeight="1">
      <c r="A409" s="389"/>
      <c r="B409" s="296" t="s">
        <v>1375</v>
      </c>
      <c r="C409" s="297" t="s">
        <v>1376</v>
      </c>
      <c r="D409" s="341">
        <f>SUMIF('pdc2019'!$G$8:$G$1163,'CE MINISTERIALE 2019'!$B409,'pdc2019'!$Q$8:$Q$1171)</f>
        <v>1731000</v>
      </c>
      <c r="E409" s="272"/>
      <c r="F409" s="273"/>
      <c r="G409" s="291"/>
      <c r="H409" s="291"/>
      <c r="J409" s="285"/>
      <c r="L409" s="291"/>
      <c r="AD409" s="341">
        <f>SUMIF('pdc2019'!$G$8:$G$1163,'CE MINISTERIALE 2019'!$B409,'pdc2019'!$P$8:$P$1171)</f>
        <v>1726000</v>
      </c>
    </row>
    <row r="410" spans="1:30" s="298" customFormat="1" ht="24.95" customHeight="1">
      <c r="A410" s="389"/>
      <c r="B410" s="296" t="s">
        <v>1377</v>
      </c>
      <c r="C410" s="297" t="s">
        <v>1378</v>
      </c>
      <c r="D410" s="341">
        <f>SUMIF('pdc2019'!$G$8:$G$1163,'CE MINISTERIALE 2019'!$B410,'pdc2019'!$Q$8:$Q$1171)</f>
        <v>219000</v>
      </c>
      <c r="E410" s="272"/>
      <c r="F410" s="273"/>
      <c r="G410" s="291"/>
      <c r="H410" s="291"/>
      <c r="J410" s="285"/>
      <c r="L410" s="291"/>
      <c r="AD410" s="341">
        <f>SUMIF('pdc2019'!$G$8:$G$1163,'CE MINISTERIALE 2019'!$B410,'pdc2019'!$P$8:$P$1171)</f>
        <v>216000</v>
      </c>
    </row>
    <row r="411" spans="1:30" s="298" customFormat="1" ht="24.95" customHeight="1">
      <c r="A411" s="389"/>
      <c r="B411" s="296" t="s">
        <v>1379</v>
      </c>
      <c r="C411" s="297" t="s">
        <v>1380</v>
      </c>
      <c r="D411" s="341">
        <f>SUMIF('pdc2019'!$G$8:$G$1163,'CE MINISTERIALE 2019'!$B411,'pdc2019'!$Q$8:$Q$1171)</f>
        <v>0</v>
      </c>
      <c r="E411" s="272"/>
      <c r="F411" s="273"/>
      <c r="G411" s="291"/>
      <c r="H411" s="291"/>
      <c r="J411" s="285"/>
      <c r="L411" s="291"/>
      <c r="AD411" s="341">
        <f>SUMIF('pdc2019'!$G$8:$G$1163,'CE MINISTERIALE 2019'!$B411,'pdc2019'!$P$8:$P$1171)</f>
        <v>0</v>
      </c>
    </row>
    <row r="412" spans="1:30" s="298" customFormat="1" ht="24.95" customHeight="1">
      <c r="A412" s="306"/>
      <c r="B412" s="286" t="s">
        <v>1381</v>
      </c>
      <c r="C412" s="287" t="s">
        <v>1382</v>
      </c>
      <c r="D412" s="288">
        <f>+D413+D417</f>
        <v>87467000</v>
      </c>
      <c r="E412" s="272"/>
      <c r="F412" s="290"/>
      <c r="G412" s="291"/>
      <c r="H412" s="291"/>
      <c r="J412" s="285"/>
      <c r="L412" s="291"/>
      <c r="AD412" s="288">
        <f>+AD413+AD417</f>
        <v>89036000</v>
      </c>
    </row>
    <row r="413" spans="1:30" s="298" customFormat="1" ht="24.95" customHeight="1">
      <c r="A413" s="306"/>
      <c r="B413" s="292" t="s">
        <v>1383</v>
      </c>
      <c r="C413" s="293" t="s">
        <v>1384</v>
      </c>
      <c r="D413" s="288">
        <f>SUM(D414:D416)</f>
        <v>581000</v>
      </c>
      <c r="E413" s="272"/>
      <c r="F413" s="290"/>
      <c r="G413" s="291"/>
      <c r="H413" s="291"/>
      <c r="J413" s="285"/>
      <c r="L413" s="291"/>
      <c r="AD413" s="288">
        <f>SUM(AD414:AD416)</f>
        <v>570000</v>
      </c>
    </row>
    <row r="414" spans="1:30" s="298" customFormat="1" ht="24.95" customHeight="1">
      <c r="A414" s="389"/>
      <c r="B414" s="296" t="s">
        <v>1385</v>
      </c>
      <c r="C414" s="297" t="s">
        <v>1386</v>
      </c>
      <c r="D414" s="341">
        <f>SUMIF('pdc2019'!$G$8:$G$1163,'CE MINISTERIALE 2019'!$B414,'pdc2019'!$Q$8:$Q$1171)</f>
        <v>581000</v>
      </c>
      <c r="E414" s="272"/>
      <c r="F414" s="273"/>
      <c r="G414" s="291"/>
      <c r="H414" s="291"/>
      <c r="J414" s="285"/>
      <c r="L414" s="291"/>
      <c r="AD414" s="341">
        <f>SUMIF('pdc2019'!$G$8:$G$1163,'CE MINISTERIALE 2019'!$B414,'pdc2019'!$P$8:$P$1171)</f>
        <v>570000</v>
      </c>
    </row>
    <row r="415" spans="1:30" s="298" customFormat="1" ht="24.95" customHeight="1">
      <c r="A415" s="389"/>
      <c r="B415" s="296" t="s">
        <v>1387</v>
      </c>
      <c r="C415" s="297" t="s">
        <v>1388</v>
      </c>
      <c r="D415" s="341">
        <f>SUMIF('pdc2019'!$G$8:$G$1163,'CE MINISTERIALE 2019'!$B415,'pdc2019'!$Q$8:$Q$1171)</f>
        <v>0</v>
      </c>
      <c r="E415" s="272"/>
      <c r="F415" s="273"/>
      <c r="G415" s="291"/>
      <c r="H415" s="291"/>
      <c r="J415" s="285"/>
      <c r="L415" s="291"/>
      <c r="AD415" s="341">
        <f>SUMIF('pdc2019'!$G$8:$G$1163,'CE MINISTERIALE 2019'!$B415,'pdc2019'!$P$8:$P$1171)</f>
        <v>0</v>
      </c>
    </row>
    <row r="416" spans="1:30" s="298" customFormat="1" ht="24.95" customHeight="1">
      <c r="A416" s="389"/>
      <c r="B416" s="296" t="s">
        <v>1389</v>
      </c>
      <c r="C416" s="297" t="s">
        <v>310</v>
      </c>
      <c r="D416" s="341">
        <f>SUMIF('pdc2019'!$G$8:$G$1163,'CE MINISTERIALE 2019'!$B416,'pdc2019'!$Q$8:$Q$1171)</f>
        <v>0</v>
      </c>
      <c r="E416" s="272"/>
      <c r="F416" s="273"/>
      <c r="G416" s="291"/>
      <c r="H416" s="291"/>
      <c r="J416" s="285"/>
      <c r="L416" s="291"/>
      <c r="AD416" s="341">
        <f>SUMIF('pdc2019'!$G$8:$G$1163,'CE MINISTERIALE 2019'!$B416,'pdc2019'!$P$8:$P$1171)</f>
        <v>0</v>
      </c>
    </row>
    <row r="417" spans="1:30" s="298" customFormat="1" ht="24.95" customHeight="1">
      <c r="A417" s="306"/>
      <c r="B417" s="292" t="s">
        <v>311</v>
      </c>
      <c r="C417" s="293" t="s">
        <v>1079</v>
      </c>
      <c r="D417" s="288">
        <f>SUM(D418:D420)</f>
        <v>86886000</v>
      </c>
      <c r="E417" s="272"/>
      <c r="F417" s="290"/>
      <c r="G417" s="291"/>
      <c r="H417" s="291"/>
      <c r="J417" s="285"/>
      <c r="L417" s="291"/>
      <c r="AD417" s="288">
        <f>SUM(AD418:AD420)</f>
        <v>88466000</v>
      </c>
    </row>
    <row r="418" spans="1:30" s="298" customFormat="1" ht="24.95" customHeight="1">
      <c r="A418" s="389"/>
      <c r="B418" s="296" t="s">
        <v>1080</v>
      </c>
      <c r="C418" s="297" t="s">
        <v>1081</v>
      </c>
      <c r="D418" s="341">
        <f>SUMIF('pdc2019'!$G$8:$G$1163,'CE MINISTERIALE 2019'!$B418,'pdc2019'!$Q$8:$Q$1171)</f>
        <v>81796000</v>
      </c>
      <c r="E418" s="272"/>
      <c r="F418" s="273"/>
      <c r="G418" s="291"/>
      <c r="H418" s="291"/>
      <c r="J418" s="285"/>
      <c r="L418" s="291"/>
      <c r="AD418" s="341">
        <f>SUMIF('pdc2019'!$G$8:$G$1163,'CE MINISTERIALE 2019'!$B418,'pdc2019'!$P$8:$P$1171)</f>
        <v>81849000</v>
      </c>
    </row>
    <row r="419" spans="1:30" s="298" customFormat="1" ht="24.95" customHeight="1">
      <c r="A419" s="389"/>
      <c r="B419" s="296" t="s">
        <v>1082</v>
      </c>
      <c r="C419" s="297" t="s">
        <v>1083</v>
      </c>
      <c r="D419" s="341">
        <f>SUMIF('pdc2019'!$G$8:$G$1163,'CE MINISTERIALE 2019'!$B419,'pdc2019'!$Q$8:$Q$1171)</f>
        <v>5090000</v>
      </c>
      <c r="E419" s="272"/>
      <c r="F419" s="273"/>
      <c r="G419" s="291"/>
      <c r="H419" s="291"/>
      <c r="J419" s="285"/>
      <c r="L419" s="291"/>
      <c r="AD419" s="341">
        <f>SUMIF('pdc2019'!$G$8:$G$1163,'CE MINISTERIALE 2019'!$B419,'pdc2019'!$P$8:$P$1171)</f>
        <v>6617000</v>
      </c>
    </row>
    <row r="420" spans="1:30" s="298" customFormat="1" ht="24.95" customHeight="1">
      <c r="A420" s="389"/>
      <c r="B420" s="296" t="s">
        <v>1084</v>
      </c>
      <c r="C420" s="297" t="s">
        <v>1085</v>
      </c>
      <c r="D420" s="341">
        <f>SUMIF('pdc2019'!$G$8:$G$1163,'CE MINISTERIALE 2019'!$B420,'pdc2019'!$Q$8:$Q$1171)</f>
        <v>0</v>
      </c>
      <c r="E420" s="272"/>
      <c r="F420" s="273"/>
      <c r="G420" s="291"/>
      <c r="H420" s="291"/>
      <c r="J420" s="285"/>
      <c r="L420" s="291"/>
      <c r="AD420" s="341">
        <f>SUMIF('pdc2019'!$G$8:$G$1163,'CE MINISTERIALE 2019'!$B420,'pdc2019'!$P$8:$P$1171)</f>
        <v>0</v>
      </c>
    </row>
    <row r="421" spans="1:30" s="298" customFormat="1" ht="24.95" customHeight="1">
      <c r="A421" s="306"/>
      <c r="B421" s="286" t="s">
        <v>1086</v>
      </c>
      <c r="C421" s="287" t="s">
        <v>1087</v>
      </c>
      <c r="D421" s="288">
        <f>+D422+D426</f>
        <v>60908000</v>
      </c>
      <c r="E421" s="272"/>
      <c r="F421" s="290"/>
      <c r="G421" s="291"/>
      <c r="H421" s="291"/>
      <c r="J421" s="285"/>
      <c r="L421" s="291"/>
      <c r="AD421" s="288">
        <f>+AD422+AD426</f>
        <v>64630000</v>
      </c>
    </row>
    <row r="422" spans="1:30" s="298" customFormat="1" ht="25.5">
      <c r="A422" s="306"/>
      <c r="B422" s="292" t="s">
        <v>1088</v>
      </c>
      <c r="C422" s="293" t="s">
        <v>1089</v>
      </c>
      <c r="D422" s="288">
        <f>SUM(D423:D425)</f>
        <v>7304000</v>
      </c>
      <c r="E422" s="272"/>
      <c r="F422" s="290"/>
      <c r="G422" s="291"/>
      <c r="H422" s="291"/>
      <c r="J422" s="285"/>
      <c r="L422" s="291"/>
      <c r="AD422" s="288">
        <f>SUM(AD423:AD425)</f>
        <v>6764000</v>
      </c>
    </row>
    <row r="423" spans="1:30" s="298" customFormat="1" ht="25.5">
      <c r="A423" s="389"/>
      <c r="B423" s="296" t="s">
        <v>1090</v>
      </c>
      <c r="C423" s="297" t="s">
        <v>1091</v>
      </c>
      <c r="D423" s="341">
        <f>SUMIF('pdc2019'!$G$8:$G$1163,'CE MINISTERIALE 2019'!$B423,'pdc2019'!$Q$8:$Q$1171)</f>
        <v>7035000</v>
      </c>
      <c r="E423" s="272"/>
      <c r="F423" s="273"/>
      <c r="G423" s="291"/>
      <c r="H423" s="291"/>
      <c r="J423" s="285"/>
      <c r="L423" s="291"/>
      <c r="AD423" s="341">
        <f>SUMIF('pdc2019'!$G$8:$G$1163,'CE MINISTERIALE 2019'!$B423,'pdc2019'!$P$8:$P$1171)</f>
        <v>6634000</v>
      </c>
    </row>
    <row r="424" spans="1:30" s="298" customFormat="1" ht="25.5">
      <c r="A424" s="389"/>
      <c r="B424" s="296" t="s">
        <v>1092</v>
      </c>
      <c r="C424" s="297" t="s">
        <v>1093</v>
      </c>
      <c r="D424" s="341">
        <f>SUMIF('pdc2019'!$G$8:$G$1163,'CE MINISTERIALE 2019'!$B424,'pdc2019'!$Q$8:$Q$1171)</f>
        <v>269000</v>
      </c>
      <c r="E424" s="272"/>
      <c r="F424" s="273"/>
      <c r="G424" s="291"/>
      <c r="H424" s="291"/>
      <c r="J424" s="285"/>
      <c r="L424" s="291"/>
      <c r="AD424" s="341">
        <f>SUMIF('pdc2019'!$G$8:$G$1163,'CE MINISTERIALE 2019'!$B424,'pdc2019'!$P$8:$P$1171)</f>
        <v>130000</v>
      </c>
    </row>
    <row r="425" spans="1:30" s="298" customFormat="1" ht="25.5">
      <c r="A425" s="389"/>
      <c r="B425" s="296" t="s">
        <v>1094</v>
      </c>
      <c r="C425" s="297" t="s">
        <v>1095</v>
      </c>
      <c r="D425" s="341">
        <f>SUMIF('pdc2019'!$G$8:$G$1163,'CE MINISTERIALE 2019'!$B425,'pdc2019'!$Q$8:$Q$1171)</f>
        <v>0</v>
      </c>
      <c r="E425" s="272"/>
      <c r="F425" s="273"/>
      <c r="G425" s="291"/>
      <c r="H425" s="291"/>
      <c r="J425" s="285"/>
      <c r="L425" s="291"/>
      <c r="AD425" s="341">
        <f>SUMIF('pdc2019'!$G$8:$G$1163,'CE MINISTERIALE 2019'!$B425,'pdc2019'!$P$8:$P$1171)</f>
        <v>0</v>
      </c>
    </row>
    <row r="426" spans="1:30" s="298" customFormat="1" ht="25.5">
      <c r="A426" s="306"/>
      <c r="B426" s="292" t="s">
        <v>1096</v>
      </c>
      <c r="C426" s="293" t="s">
        <v>1097</v>
      </c>
      <c r="D426" s="288">
        <f>SUM(D427:D429)</f>
        <v>53604000</v>
      </c>
      <c r="E426" s="272"/>
      <c r="F426" s="290"/>
      <c r="G426" s="291"/>
      <c r="H426" s="291"/>
      <c r="J426" s="285"/>
      <c r="L426" s="291"/>
      <c r="AD426" s="288">
        <f>SUM(AD427:AD429)</f>
        <v>57866000</v>
      </c>
    </row>
    <row r="427" spans="1:30" s="298" customFormat="1" ht="25.5">
      <c r="A427" s="389"/>
      <c r="B427" s="296" t="s">
        <v>1098</v>
      </c>
      <c r="C427" s="297" t="s">
        <v>1099</v>
      </c>
      <c r="D427" s="341">
        <f>SUMIF('pdc2019'!$G$8:$G$1163,'CE MINISTERIALE 2019'!$B427,'pdc2019'!$Q$8:$Q$1171)</f>
        <v>48236000</v>
      </c>
      <c r="E427" s="272"/>
      <c r="F427" s="273"/>
      <c r="G427" s="291"/>
      <c r="H427" s="291"/>
      <c r="J427" s="285"/>
      <c r="L427" s="291"/>
      <c r="AD427" s="341">
        <f>SUMIF('pdc2019'!$G$8:$G$1163,'CE MINISTERIALE 2019'!$B427,'pdc2019'!$P$8:$P$1171)</f>
        <v>49016000</v>
      </c>
    </row>
    <row r="428" spans="1:30" s="298" customFormat="1" ht="25.5">
      <c r="A428" s="389"/>
      <c r="B428" s="296" t="s">
        <v>1100</v>
      </c>
      <c r="C428" s="297" t="s">
        <v>1101</v>
      </c>
      <c r="D428" s="341">
        <f>SUMIF('pdc2019'!$G$8:$G$1163,'CE MINISTERIALE 2019'!$B428,'pdc2019'!$Q$8:$Q$1171)</f>
        <v>5368000</v>
      </c>
      <c r="E428" s="272"/>
      <c r="F428" s="273"/>
      <c r="G428" s="291"/>
      <c r="H428" s="291"/>
      <c r="J428" s="285"/>
      <c r="L428" s="291"/>
      <c r="AD428" s="341">
        <f>SUMIF('pdc2019'!$G$8:$G$1163,'CE MINISTERIALE 2019'!$B428,'pdc2019'!$P$8:$P$1171)</f>
        <v>8850000</v>
      </c>
    </row>
    <row r="429" spans="1:30" s="298" customFormat="1" ht="25.5">
      <c r="A429" s="389"/>
      <c r="B429" s="296" t="s">
        <v>1102</v>
      </c>
      <c r="C429" s="297" t="s">
        <v>1103</v>
      </c>
      <c r="D429" s="341">
        <f>SUMIF('pdc2019'!$G$8:$G$1163,'CE MINISTERIALE 2019'!$B429,'pdc2019'!$Q$8:$Q$1171)</f>
        <v>0</v>
      </c>
      <c r="E429" s="272"/>
      <c r="F429" s="273"/>
      <c r="G429" s="291"/>
      <c r="H429" s="291"/>
      <c r="J429" s="285"/>
      <c r="L429" s="291"/>
      <c r="AD429" s="341">
        <f>SUMIF('pdc2019'!$G$8:$G$1163,'CE MINISTERIALE 2019'!$B429,'pdc2019'!$P$8:$P$1171)</f>
        <v>0</v>
      </c>
    </row>
    <row r="430" spans="1:30" s="298" customFormat="1" ht="24.95" customHeight="1">
      <c r="A430" s="306"/>
      <c r="B430" s="286" t="s">
        <v>1104</v>
      </c>
      <c r="C430" s="287" t="s">
        <v>1105</v>
      </c>
      <c r="D430" s="288">
        <f>+D431+D432+D433</f>
        <v>3359000</v>
      </c>
      <c r="E430" s="272"/>
      <c r="F430" s="290"/>
      <c r="G430" s="291"/>
      <c r="H430" s="291"/>
      <c r="J430" s="285"/>
      <c r="L430" s="291"/>
      <c r="AD430" s="288">
        <f>+AD431+AD432+AD433</f>
        <v>3233100</v>
      </c>
    </row>
    <row r="431" spans="1:30" s="298" customFormat="1" ht="24.95" customHeight="1">
      <c r="A431" s="306"/>
      <c r="B431" s="292" t="s">
        <v>1106</v>
      </c>
      <c r="C431" s="293" t="s">
        <v>1107</v>
      </c>
      <c r="D431" s="341">
        <f>SUMIF('pdc2019'!$G$8:$G$1163,'CE MINISTERIALE 2019'!$B431,'pdc2019'!$Q$8:$Q$1171)</f>
        <v>522000</v>
      </c>
      <c r="E431" s="272"/>
      <c r="F431" s="273"/>
      <c r="G431" s="291"/>
      <c r="H431" s="291"/>
      <c r="J431" s="285"/>
      <c r="L431" s="291"/>
      <c r="AD431" s="341">
        <f>SUMIF('pdc2019'!$G$8:$G$1163,'CE MINISTERIALE 2019'!$B431,'pdc2019'!$P$8:$P$1171)</f>
        <v>469000</v>
      </c>
    </row>
    <row r="432" spans="1:30" s="298" customFormat="1" ht="24.95" customHeight="1">
      <c r="A432" s="306"/>
      <c r="B432" s="292" t="s">
        <v>1108</v>
      </c>
      <c r="C432" s="293" t="s">
        <v>1109</v>
      </c>
      <c r="D432" s="341">
        <f>SUMIF('pdc2019'!$G$8:$G$1163,'CE MINISTERIALE 2019'!$B432,'pdc2019'!$Q$8:$Q$1171)</f>
        <v>5000</v>
      </c>
      <c r="E432" s="272"/>
      <c r="F432" s="273"/>
      <c r="G432" s="291"/>
      <c r="H432" s="291"/>
      <c r="J432" s="285"/>
      <c r="L432" s="291"/>
      <c r="AD432" s="341">
        <f>SUMIF('pdc2019'!$G$8:$G$1163,'CE MINISTERIALE 2019'!$B432,'pdc2019'!$P$8:$P$1171)</f>
        <v>1000</v>
      </c>
    </row>
    <row r="433" spans="1:30" s="298" customFormat="1" ht="24.95" customHeight="1">
      <c r="A433" s="306"/>
      <c r="B433" s="292" t="s">
        <v>1110</v>
      </c>
      <c r="C433" s="293" t="s">
        <v>1111</v>
      </c>
      <c r="D433" s="288">
        <f>+D434+D435+D436+D437</f>
        <v>2832000</v>
      </c>
      <c r="E433" s="272"/>
      <c r="F433" s="290"/>
      <c r="G433" s="291"/>
      <c r="H433" s="291"/>
      <c r="J433" s="285"/>
      <c r="L433" s="291"/>
      <c r="AD433" s="288">
        <f>+AD434+AD435+AD436+AD437</f>
        <v>2763100</v>
      </c>
    </row>
    <row r="434" spans="1:30" s="298" customFormat="1" ht="25.5">
      <c r="A434" s="306"/>
      <c r="B434" s="296" t="s">
        <v>1112</v>
      </c>
      <c r="C434" s="297" t="s">
        <v>1113</v>
      </c>
      <c r="D434" s="341">
        <f>SUMIF('pdc2019'!$G$8:$G$1163,'CE MINISTERIALE 2019'!$B434,'pdc2019'!$Q$8:$Q$1171)</f>
        <v>1744000</v>
      </c>
      <c r="E434" s="272"/>
      <c r="F434" s="273"/>
      <c r="G434" s="291"/>
      <c r="H434" s="291"/>
      <c r="J434" s="285"/>
      <c r="L434" s="291"/>
      <c r="AD434" s="341">
        <f>SUMIF('pdc2019'!$G$8:$G$1163,'CE MINISTERIALE 2019'!$B434,'pdc2019'!$P$8:$P$1171)</f>
        <v>1709000</v>
      </c>
    </row>
    <row r="435" spans="1:30" s="298" customFormat="1" ht="24.95" customHeight="1">
      <c r="A435" s="389"/>
      <c r="B435" s="296" t="s">
        <v>1114</v>
      </c>
      <c r="C435" s="297" t="s">
        <v>1115</v>
      </c>
      <c r="D435" s="341">
        <f>SUMIF('pdc2019'!$G$8:$G$1163,'CE MINISTERIALE 2019'!$B435,'pdc2019'!$Q$8:$Q$1171)</f>
        <v>1088000</v>
      </c>
      <c r="E435" s="272"/>
      <c r="F435" s="273"/>
      <c r="G435" s="291"/>
      <c r="H435" s="291"/>
      <c r="J435" s="285"/>
      <c r="L435" s="291"/>
      <c r="AD435" s="341">
        <f>SUMIF('pdc2019'!$G$8:$G$1163,'CE MINISTERIALE 2019'!$B435,'pdc2019'!$P$8:$P$1171)</f>
        <v>1054100</v>
      </c>
    </row>
    <row r="436" spans="1:30" s="307" customFormat="1" ht="25.5">
      <c r="A436" s="389" t="s">
        <v>299</v>
      </c>
      <c r="B436" s="296" t="s">
        <v>4604</v>
      </c>
      <c r="C436" s="297" t="s">
        <v>4605</v>
      </c>
      <c r="D436" s="341">
        <f>SUMIF('pdc2019'!$G$8:$G$1163,'CE MINISTERIALE 2019'!$B436,'pdc2019'!$Q$8:$Q$1171)</f>
        <v>0</v>
      </c>
      <c r="E436" s="272"/>
      <c r="F436" s="272"/>
      <c r="G436" s="291"/>
      <c r="H436" s="291"/>
      <c r="J436" s="285"/>
      <c r="L436" s="291"/>
      <c r="AD436" s="341">
        <f>SUMIF('pdc2019'!$G$8:$G$1163,'CE MINISTERIALE 2019'!$B436,'pdc2019'!$P$8:$P$1171)</f>
        <v>0</v>
      </c>
    </row>
    <row r="437" spans="1:30" s="307" customFormat="1" ht="24.95" customHeight="1">
      <c r="A437" s="389"/>
      <c r="B437" s="296" t="s">
        <v>4606</v>
      </c>
      <c r="C437" s="297" t="s">
        <v>4607</v>
      </c>
      <c r="D437" s="341">
        <f>SUMIF('pdc2019'!$G$8:$G$1163,'CE MINISTERIALE 2019'!$B437,'pdc2019'!$Q$8:$Q$1171)</f>
        <v>0</v>
      </c>
      <c r="E437" s="272"/>
      <c r="F437" s="272"/>
      <c r="G437" s="291"/>
      <c r="H437" s="291"/>
      <c r="J437" s="285"/>
      <c r="L437" s="291"/>
      <c r="AD437" s="341">
        <f>SUMIF('pdc2019'!$G$8:$G$1163,'CE MINISTERIALE 2019'!$B437,'pdc2019'!$P$8:$P$1171)</f>
        <v>0</v>
      </c>
    </row>
    <row r="438" spans="1:30" s="298" customFormat="1" ht="24.95" customHeight="1">
      <c r="A438" s="306"/>
      <c r="B438" s="314" t="s">
        <v>1116</v>
      </c>
      <c r="C438" s="315" t="s">
        <v>1117</v>
      </c>
      <c r="D438" s="288">
        <f>+D439+D440</f>
        <v>28421000</v>
      </c>
      <c r="E438" s="272"/>
      <c r="F438" s="290"/>
      <c r="G438" s="291"/>
      <c r="H438" s="291"/>
      <c r="J438" s="285"/>
      <c r="L438" s="291"/>
      <c r="AD438" s="288">
        <f>+AD439+AD440</f>
        <v>27421000</v>
      </c>
    </row>
    <row r="439" spans="1:30" s="298" customFormat="1" ht="24.95" customHeight="1">
      <c r="A439" s="306"/>
      <c r="B439" s="286" t="s">
        <v>1118</v>
      </c>
      <c r="C439" s="287" t="s">
        <v>1119</v>
      </c>
      <c r="D439" s="341">
        <f>SUMIF('pdc2019'!$G$8:$G$1163,'CE MINISTERIALE 2019'!$B439,'pdc2019'!$Q$8:$Q$1171)</f>
        <v>11993000</v>
      </c>
      <c r="E439" s="272"/>
      <c r="F439" s="273"/>
      <c r="G439" s="291"/>
      <c r="H439" s="291"/>
      <c r="J439" s="285"/>
      <c r="L439" s="291"/>
      <c r="AD439" s="341">
        <f>SUMIF('pdc2019'!$G$8:$G$1163,'CE MINISTERIALE 2019'!$B439,'pdc2019'!$P$8:$P$1171)</f>
        <v>11493000</v>
      </c>
    </row>
    <row r="440" spans="1:30" s="298" customFormat="1" ht="24.95" customHeight="1">
      <c r="A440" s="306"/>
      <c r="B440" s="286" t="s">
        <v>1120</v>
      </c>
      <c r="C440" s="287" t="s">
        <v>1121</v>
      </c>
      <c r="D440" s="288">
        <f>+D441+D444</f>
        <v>16428000</v>
      </c>
      <c r="E440" s="272"/>
      <c r="F440" s="290"/>
      <c r="G440" s="291"/>
      <c r="H440" s="291"/>
      <c r="J440" s="285"/>
      <c r="L440" s="291"/>
      <c r="AD440" s="288">
        <f>+AD441+AD444</f>
        <v>15928000</v>
      </c>
    </row>
    <row r="441" spans="1:30" s="273" customFormat="1" ht="24.95" customHeight="1">
      <c r="A441" s="303"/>
      <c r="B441" s="292" t="s">
        <v>1122</v>
      </c>
      <c r="C441" s="293" t="s">
        <v>4608</v>
      </c>
      <c r="D441" s="288">
        <f>+D442+D443</f>
        <v>0</v>
      </c>
      <c r="E441" s="272"/>
      <c r="F441" s="290"/>
      <c r="G441" s="291"/>
      <c r="H441" s="291"/>
      <c r="J441" s="285"/>
      <c r="L441" s="291"/>
      <c r="AD441" s="288">
        <f>+AD442+AD443</f>
        <v>0</v>
      </c>
    </row>
    <row r="442" spans="1:30" s="273" customFormat="1" ht="24.95" customHeight="1">
      <c r="A442" s="303"/>
      <c r="B442" s="296" t="s">
        <v>1123</v>
      </c>
      <c r="C442" s="297" t="s">
        <v>4609</v>
      </c>
      <c r="D442" s="341">
        <f>SUMIF('pdc2019'!$G$8:$G$1163,'CE MINISTERIALE 2019'!$B442,'pdc2019'!$Q$8:$Q$1171)</f>
        <v>0</v>
      </c>
      <c r="E442" s="272"/>
      <c r="G442" s="291"/>
      <c r="H442" s="291"/>
      <c r="J442" s="285"/>
      <c r="L442" s="291"/>
      <c r="AD442" s="341">
        <f>SUMIF('pdc2019'!$G$8:$G$1163,'CE MINISTERIALE 2019'!$B442,'pdc2019'!$P$8:$P$1171)</f>
        <v>0</v>
      </c>
    </row>
    <row r="443" spans="1:30" s="273" customFormat="1" ht="24.95" customHeight="1">
      <c r="A443" s="303"/>
      <c r="B443" s="296" t="s">
        <v>1124</v>
      </c>
      <c r="C443" s="297" t="s">
        <v>4610</v>
      </c>
      <c r="D443" s="341">
        <f>SUMIF('pdc2019'!$G$8:$G$1163,'CE MINISTERIALE 2019'!$B443,'pdc2019'!$Q$8:$Q$1171)</f>
        <v>0</v>
      </c>
      <c r="E443" s="272"/>
      <c r="G443" s="291"/>
      <c r="H443" s="291"/>
      <c r="J443" s="285"/>
      <c r="L443" s="291"/>
      <c r="AD443" s="341">
        <f>SUMIF('pdc2019'!$G$8:$G$1163,'CE MINISTERIALE 2019'!$B443,'pdc2019'!$P$8:$P$1171)</f>
        <v>0</v>
      </c>
    </row>
    <row r="444" spans="1:30" s="273" customFormat="1" ht="24.95" customHeight="1">
      <c r="A444" s="303"/>
      <c r="B444" s="286" t="s">
        <v>1125</v>
      </c>
      <c r="C444" s="287" t="s">
        <v>4611</v>
      </c>
      <c r="D444" s="341">
        <f>SUMIF('pdc2019'!$G$8:$G$1163,'CE MINISTERIALE 2019'!$B444,'pdc2019'!$Q$8:$Q$1171)</f>
        <v>16428000</v>
      </c>
      <c r="E444" s="272"/>
      <c r="G444" s="291"/>
      <c r="H444" s="291"/>
      <c r="J444" s="285"/>
      <c r="L444" s="291"/>
      <c r="AD444" s="341">
        <f>SUMIF('pdc2019'!$G$8:$G$1163,'CE MINISTERIALE 2019'!$B444,'pdc2019'!$P$8:$P$1171)</f>
        <v>15928000</v>
      </c>
    </row>
    <row r="445" spans="1:30" s="273" customFormat="1" ht="24.95" customHeight="1">
      <c r="A445" s="303"/>
      <c r="B445" s="286" t="s">
        <v>1126</v>
      </c>
      <c r="C445" s="287" t="s">
        <v>4612</v>
      </c>
      <c r="D445" s="288">
        <f>+D446+D447</f>
        <v>1300000</v>
      </c>
      <c r="E445" s="272"/>
      <c r="F445" s="290"/>
      <c r="G445" s="291"/>
      <c r="H445" s="291"/>
      <c r="J445" s="285"/>
      <c r="L445" s="291"/>
      <c r="AD445" s="288">
        <f>+AD446+AD447</f>
        <v>1300000</v>
      </c>
    </row>
    <row r="446" spans="1:30" s="273" customFormat="1" ht="25.5">
      <c r="A446" s="303"/>
      <c r="B446" s="292" t="s">
        <v>116</v>
      </c>
      <c r="C446" s="293" t="s">
        <v>4613</v>
      </c>
      <c r="D446" s="341">
        <f>SUMIF('pdc2019'!$G$8:$G$1163,'CE MINISTERIALE 2019'!$B446,'pdc2019'!$Q$8:$Q$1171)</f>
        <v>0</v>
      </c>
      <c r="E446" s="272"/>
      <c r="G446" s="291"/>
      <c r="H446" s="291"/>
      <c r="J446" s="285"/>
      <c r="L446" s="291"/>
      <c r="AD446" s="341">
        <f>SUMIF('pdc2019'!$G$8:$G$1163,'CE MINISTERIALE 2019'!$B446,'pdc2019'!$P$8:$P$1171)</f>
        <v>0</v>
      </c>
    </row>
    <row r="447" spans="1:30" s="273" customFormat="1" ht="24.95" customHeight="1">
      <c r="A447" s="303"/>
      <c r="B447" s="292" t="s">
        <v>117</v>
      </c>
      <c r="C447" s="293" t="s">
        <v>4614</v>
      </c>
      <c r="D447" s="341">
        <f>SUMIF('pdc2019'!$G$8:$G$1163,'CE MINISTERIALE 2019'!$B447,'pdc2019'!$Q$8:$Q$1171)</f>
        <v>1300000</v>
      </c>
      <c r="E447" s="272"/>
      <c r="G447" s="291"/>
      <c r="H447" s="291"/>
      <c r="J447" s="285"/>
      <c r="L447" s="291"/>
      <c r="AD447" s="341">
        <f>SUMIF('pdc2019'!$G$8:$G$1163,'CE MINISTERIALE 2019'!$B447,'pdc2019'!$P$8:$P$1171)</f>
        <v>1300000</v>
      </c>
    </row>
    <row r="448" spans="1:30" s="273" customFormat="1" ht="24.95" customHeight="1">
      <c r="A448" s="303"/>
      <c r="B448" s="286" t="s">
        <v>118</v>
      </c>
      <c r="C448" s="287" t="s">
        <v>4615</v>
      </c>
      <c r="D448" s="288">
        <f>+D449+D458</f>
        <v>114000</v>
      </c>
      <c r="E448" s="272"/>
      <c r="F448" s="290"/>
      <c r="G448" s="291"/>
      <c r="H448" s="291"/>
      <c r="J448" s="285"/>
      <c r="L448" s="291"/>
      <c r="AD448" s="288">
        <f>+AD449+AD458</f>
        <v>111000</v>
      </c>
    </row>
    <row r="449" spans="1:30" s="273" customFormat="1" ht="24.95" customHeight="1">
      <c r="A449" s="303"/>
      <c r="B449" s="292" t="s">
        <v>119</v>
      </c>
      <c r="C449" s="293" t="s">
        <v>4616</v>
      </c>
      <c r="D449" s="288">
        <f>SUM(D450:D457)</f>
        <v>110000</v>
      </c>
      <c r="E449" s="272"/>
      <c r="F449" s="290"/>
      <c r="G449" s="291"/>
      <c r="H449" s="291"/>
      <c r="J449" s="285"/>
      <c r="L449" s="291"/>
      <c r="AC449" s="358" t="s">
        <v>5016</v>
      </c>
      <c r="AD449" s="288">
        <f>SUM(AD450:AD457)</f>
        <v>109000</v>
      </c>
    </row>
    <row r="450" spans="1:30" s="273" customFormat="1" ht="24.95" customHeight="1">
      <c r="A450" s="303"/>
      <c r="B450" s="296" t="s">
        <v>4617</v>
      </c>
      <c r="C450" s="297" t="s">
        <v>4618</v>
      </c>
      <c r="D450" s="341">
        <f>SUMIF('pdc2019'!$G$8:$G$1163,'CE MINISTERIALE 2019'!$B450,'pdc2019'!$Q$8:$Q$1171)</f>
        <v>3000</v>
      </c>
      <c r="E450" s="272"/>
      <c r="G450" s="291"/>
      <c r="H450" s="291"/>
      <c r="J450" s="285"/>
      <c r="L450" s="291"/>
      <c r="AD450" s="341">
        <f>SUMIF('pdc2019'!$G$8:$G$1163,'CE MINISTERIALE 2019'!$B450,'pdc2019'!$P$8:$P$1171)</f>
        <v>3000</v>
      </c>
    </row>
    <row r="451" spans="1:30" s="273" customFormat="1" ht="24.95" customHeight="1">
      <c r="A451" s="303"/>
      <c r="B451" s="296" t="s">
        <v>4619</v>
      </c>
      <c r="C451" s="297" t="s">
        <v>4620</v>
      </c>
      <c r="D451" s="341">
        <f>SUMIF('pdc2019'!$G$8:$G$1163,'CE MINISTERIALE 2019'!$B451,'pdc2019'!$Q$8:$Q$1171)</f>
        <v>0</v>
      </c>
      <c r="E451" s="272"/>
      <c r="G451" s="291"/>
      <c r="H451" s="291"/>
      <c r="J451" s="285"/>
      <c r="L451" s="291"/>
      <c r="AD451" s="341">
        <f>SUMIF('pdc2019'!$G$8:$G$1163,'CE MINISTERIALE 2019'!$B451,'pdc2019'!$P$8:$P$1171)</f>
        <v>0</v>
      </c>
    </row>
    <row r="452" spans="1:30" s="273" customFormat="1" ht="24.95" customHeight="1">
      <c r="A452" s="303"/>
      <c r="B452" s="296" t="s">
        <v>4621</v>
      </c>
      <c r="C452" s="297" t="s">
        <v>4622</v>
      </c>
      <c r="D452" s="341">
        <f>SUMIF('pdc2019'!$G$8:$G$1163,'CE MINISTERIALE 2019'!$B452,'pdc2019'!$Q$8:$Q$1171)</f>
        <v>73000</v>
      </c>
      <c r="E452" s="272"/>
      <c r="G452" s="291"/>
      <c r="H452" s="291"/>
      <c r="J452" s="285"/>
      <c r="L452" s="291"/>
      <c r="AD452" s="341">
        <f>SUMIF('pdc2019'!$G$8:$G$1163,'CE MINISTERIALE 2019'!$B452,'pdc2019'!$P$8:$P$1171)</f>
        <v>73000</v>
      </c>
    </row>
    <row r="453" spans="1:30" s="273" customFormat="1" ht="24.95" customHeight="1">
      <c r="A453" s="303"/>
      <c r="B453" s="296" t="s">
        <v>4623</v>
      </c>
      <c r="C453" s="297" t="s">
        <v>4624</v>
      </c>
      <c r="D453" s="341">
        <f>SUMIF('pdc2019'!$G$8:$G$1163,'CE MINISTERIALE 2019'!$B453,'pdc2019'!$Q$8:$Q$1171)</f>
        <v>3000</v>
      </c>
      <c r="E453" s="272"/>
      <c r="G453" s="291"/>
      <c r="H453" s="291"/>
      <c r="J453" s="285"/>
      <c r="L453" s="291"/>
      <c r="AD453" s="341">
        <f>SUMIF('pdc2019'!$G$8:$G$1163,'CE MINISTERIALE 2019'!$B453,'pdc2019'!$P$8:$P$1171)</f>
        <v>3000</v>
      </c>
    </row>
    <row r="454" spans="1:30" s="273" customFormat="1" ht="24.95" customHeight="1">
      <c r="A454" s="303"/>
      <c r="B454" s="296" t="s">
        <v>4625</v>
      </c>
      <c r="C454" s="297" t="s">
        <v>4626</v>
      </c>
      <c r="D454" s="341">
        <f>SUMIF('pdc2019'!$G$8:$G$1163,'CE MINISTERIALE 2019'!$B454,'pdc2019'!$Q$8:$Q$1171)</f>
        <v>14000</v>
      </c>
      <c r="E454" s="272"/>
      <c r="G454" s="291"/>
      <c r="H454" s="291"/>
      <c r="J454" s="285"/>
      <c r="L454" s="291"/>
      <c r="AD454" s="341">
        <f>SUMIF('pdc2019'!$G$8:$G$1163,'CE MINISTERIALE 2019'!$B454,'pdc2019'!$P$8:$P$1171)</f>
        <v>14000</v>
      </c>
    </row>
    <row r="455" spans="1:30" s="273" customFormat="1" ht="24.95" customHeight="1">
      <c r="A455" s="303"/>
      <c r="B455" s="296" t="s">
        <v>4627</v>
      </c>
      <c r="C455" s="297" t="s">
        <v>4628</v>
      </c>
      <c r="D455" s="341">
        <f>SUMIF('pdc2019'!$G$8:$G$1163,'CE MINISTERIALE 2019'!$B455,'pdc2019'!$Q$8:$Q$1171)</f>
        <v>1000</v>
      </c>
      <c r="E455" s="272"/>
      <c r="G455" s="291"/>
      <c r="H455" s="291"/>
      <c r="J455" s="285"/>
      <c r="L455" s="291"/>
      <c r="AD455" s="341">
        <f>SUMIF('pdc2019'!$G$8:$G$1163,'CE MINISTERIALE 2019'!$B455,'pdc2019'!$P$8:$P$1171)</f>
        <v>0</v>
      </c>
    </row>
    <row r="456" spans="1:30" s="273" customFormat="1" ht="24.95" customHeight="1">
      <c r="A456" s="303"/>
      <c r="B456" s="296" t="s">
        <v>4629</v>
      </c>
      <c r="C456" s="297" t="s">
        <v>4630</v>
      </c>
      <c r="D456" s="341">
        <f>SUMIF('pdc2019'!$G$8:$G$1163,'CE MINISTERIALE 2019'!$B456,'pdc2019'!$Q$8:$Q$1171)</f>
        <v>0</v>
      </c>
      <c r="E456" s="272"/>
      <c r="G456" s="291"/>
      <c r="H456" s="291"/>
      <c r="J456" s="285"/>
      <c r="L456" s="291"/>
      <c r="AD456" s="341">
        <f>SUMIF('pdc2019'!$G$8:$G$1163,'CE MINISTERIALE 2019'!$B456,'pdc2019'!$P$8:$P$1171)</f>
        <v>0</v>
      </c>
    </row>
    <row r="457" spans="1:30" s="273" customFormat="1" ht="24.95" customHeight="1">
      <c r="A457" s="303"/>
      <c r="B457" s="296" t="s">
        <v>4631</v>
      </c>
      <c r="C457" s="297" t="s">
        <v>4632</v>
      </c>
      <c r="D457" s="341">
        <f>SUMIF('pdc2019'!$G$8:$G$1163,'CE MINISTERIALE 2019'!$B457,'pdc2019'!$Q$8:$Q$1171)</f>
        <v>16000</v>
      </c>
      <c r="E457" s="272"/>
      <c r="G457" s="291"/>
      <c r="H457" s="291"/>
      <c r="J457" s="285"/>
      <c r="L457" s="291"/>
      <c r="AD457" s="341">
        <f>SUMIF('pdc2019'!$G$8:$G$1163,'CE MINISTERIALE 2019'!$B457,'pdc2019'!$P$8:$P$1171)</f>
        <v>16000</v>
      </c>
    </row>
    <row r="458" spans="1:30" s="273" customFormat="1" ht="24.95" customHeight="1">
      <c r="A458" s="303"/>
      <c r="B458" s="292" t="s">
        <v>120</v>
      </c>
      <c r="C458" s="293" t="s">
        <v>4633</v>
      </c>
      <c r="D458" s="288">
        <f>SUM(D459:D464)</f>
        <v>4000</v>
      </c>
      <c r="E458" s="272"/>
      <c r="F458" s="290"/>
      <c r="G458" s="291"/>
      <c r="H458" s="291"/>
      <c r="J458" s="285"/>
      <c r="L458" s="291"/>
      <c r="AC458" s="358" t="s">
        <v>5016</v>
      </c>
      <c r="AD458" s="288">
        <f>SUM(AD459:AD464)</f>
        <v>2000</v>
      </c>
    </row>
    <row r="459" spans="1:30" s="273" customFormat="1" ht="24.95" customHeight="1">
      <c r="A459" s="303"/>
      <c r="B459" s="296" t="s">
        <v>4634</v>
      </c>
      <c r="C459" s="297" t="s">
        <v>4635</v>
      </c>
      <c r="D459" s="341">
        <f>SUMIF('pdc2019'!$G$8:$G$1163,'CE MINISTERIALE 2019'!$B459,'pdc2019'!$Q$8:$Q$1171)</f>
        <v>1000</v>
      </c>
      <c r="E459" s="272"/>
      <c r="G459" s="291"/>
      <c r="H459" s="291"/>
      <c r="J459" s="285"/>
      <c r="L459" s="291"/>
      <c r="AD459" s="341">
        <f>SUMIF('pdc2019'!$G$8:$G$1163,'CE MINISTERIALE 2019'!$B459,'pdc2019'!$P$8:$P$1171)</f>
        <v>0</v>
      </c>
    </row>
    <row r="460" spans="1:30" s="273" customFormat="1" ht="24.95" customHeight="1">
      <c r="A460" s="303"/>
      <c r="B460" s="296" t="s">
        <v>4636</v>
      </c>
      <c r="C460" s="297" t="s">
        <v>4637</v>
      </c>
      <c r="D460" s="341">
        <f>SUMIF('pdc2019'!$G$8:$G$1163,'CE MINISTERIALE 2019'!$B460,'pdc2019'!$Q$8:$Q$1171)</f>
        <v>1000</v>
      </c>
      <c r="E460" s="272"/>
      <c r="G460" s="291"/>
      <c r="H460" s="291"/>
      <c r="J460" s="285"/>
      <c r="L460" s="291"/>
      <c r="AD460" s="341">
        <f>SUMIF('pdc2019'!$G$8:$G$1163,'CE MINISTERIALE 2019'!$B460,'pdc2019'!$P$8:$P$1171)</f>
        <v>0</v>
      </c>
    </row>
    <row r="461" spans="1:30" s="273" customFormat="1" ht="24.95" customHeight="1">
      <c r="A461" s="303"/>
      <c r="B461" s="296" t="s">
        <v>4638</v>
      </c>
      <c r="C461" s="297" t="s">
        <v>4639</v>
      </c>
      <c r="D461" s="341">
        <f>SUMIF('pdc2019'!$G$8:$G$1163,'CE MINISTERIALE 2019'!$B461,'pdc2019'!$Q$8:$Q$1171)</f>
        <v>0</v>
      </c>
      <c r="E461" s="272"/>
      <c r="G461" s="291"/>
      <c r="H461" s="291"/>
      <c r="J461" s="285"/>
      <c r="L461" s="291"/>
      <c r="AD461" s="341">
        <f>SUMIF('pdc2019'!$G$8:$G$1163,'CE MINISTERIALE 2019'!$B461,'pdc2019'!$P$8:$P$1171)</f>
        <v>0</v>
      </c>
    </row>
    <row r="462" spans="1:30" s="273" customFormat="1" ht="24.95" customHeight="1">
      <c r="A462" s="303"/>
      <c r="B462" s="296" t="s">
        <v>4640</v>
      </c>
      <c r="C462" s="297" t="s">
        <v>4641</v>
      </c>
      <c r="D462" s="341">
        <f>SUMIF('pdc2019'!$G$8:$G$1163,'CE MINISTERIALE 2019'!$B462,'pdc2019'!$Q$8:$Q$1171)</f>
        <v>2000</v>
      </c>
      <c r="E462" s="272"/>
      <c r="G462" s="291"/>
      <c r="H462" s="291"/>
      <c r="J462" s="285"/>
      <c r="L462" s="291"/>
      <c r="AD462" s="341">
        <f>SUMIF('pdc2019'!$G$8:$G$1163,'CE MINISTERIALE 2019'!$B462,'pdc2019'!$P$8:$P$1171)</f>
        <v>2000</v>
      </c>
    </row>
    <row r="463" spans="1:30" s="273" customFormat="1" ht="24.95" customHeight="1">
      <c r="A463" s="303"/>
      <c r="B463" s="296" t="s">
        <v>4642</v>
      </c>
      <c r="C463" s="297" t="s">
        <v>4643</v>
      </c>
      <c r="D463" s="341">
        <f>SUMIF('pdc2019'!$G$8:$G$1163,'CE MINISTERIALE 2019'!$B463,'pdc2019'!$Q$8:$Q$1171)</f>
        <v>0</v>
      </c>
      <c r="E463" s="272"/>
      <c r="G463" s="291"/>
      <c r="H463" s="291"/>
      <c r="J463" s="285"/>
      <c r="L463" s="291"/>
      <c r="AD463" s="341">
        <f>SUMIF('pdc2019'!$G$8:$G$1163,'CE MINISTERIALE 2019'!$B463,'pdc2019'!$P$8:$P$1171)</f>
        <v>0</v>
      </c>
    </row>
    <row r="464" spans="1:30" s="273" customFormat="1" ht="24.95" customHeight="1">
      <c r="A464" s="303"/>
      <c r="B464" s="296" t="s">
        <v>4644</v>
      </c>
      <c r="C464" s="297" t="s">
        <v>4645</v>
      </c>
      <c r="D464" s="341">
        <f>SUMIF('pdc2019'!$G$8:$G$1163,'CE MINISTERIALE 2019'!$B464,'pdc2019'!$Q$8:$Q$1171)</f>
        <v>0</v>
      </c>
      <c r="E464" s="272"/>
      <c r="G464" s="291"/>
      <c r="H464" s="291"/>
      <c r="J464" s="285"/>
      <c r="L464" s="291"/>
      <c r="AD464" s="341">
        <f>SUMIF('pdc2019'!$G$8:$G$1163,'CE MINISTERIALE 2019'!$B464,'pdc2019'!$P$8:$P$1171)</f>
        <v>0</v>
      </c>
    </row>
    <row r="465" spans="1:30" s="273" customFormat="1" ht="24.95" customHeight="1">
      <c r="A465" s="303"/>
      <c r="B465" s="286" t="s">
        <v>121</v>
      </c>
      <c r="C465" s="287" t="s">
        <v>4646</v>
      </c>
      <c r="D465" s="288">
        <f>+D466+D474+D475+D482</f>
        <v>5513000</v>
      </c>
      <c r="E465" s="272"/>
      <c r="F465" s="290"/>
      <c r="G465" s="291"/>
      <c r="H465" s="291"/>
      <c r="J465" s="285"/>
      <c r="L465" s="291"/>
      <c r="AD465" s="288">
        <f>+AD466+AD474+AD475+AD482</f>
        <v>28513000</v>
      </c>
    </row>
    <row r="466" spans="1:30" s="273" customFormat="1" ht="24.95" customHeight="1">
      <c r="A466" s="303"/>
      <c r="B466" s="292" t="s">
        <v>122</v>
      </c>
      <c r="C466" s="293" t="s">
        <v>4647</v>
      </c>
      <c r="D466" s="288">
        <f>SUM(D467:D473)</f>
        <v>193000</v>
      </c>
      <c r="E466" s="272"/>
      <c r="F466" s="290"/>
      <c r="G466" s="291"/>
      <c r="H466" s="291"/>
      <c r="J466" s="285"/>
      <c r="L466" s="291"/>
      <c r="AD466" s="288">
        <f>SUM(AD467:AD473)</f>
        <v>193000</v>
      </c>
    </row>
    <row r="467" spans="1:30" s="273" customFormat="1" ht="24.95" customHeight="1">
      <c r="A467" s="303"/>
      <c r="B467" s="296" t="s">
        <v>123</v>
      </c>
      <c r="C467" s="297" t="s">
        <v>4648</v>
      </c>
      <c r="D467" s="341">
        <f>SUMIF('pdc2019'!$G$8:$G$1163,'CE MINISTERIALE 2019'!$B467,'pdc2019'!$Q$8:$Q$1171)</f>
        <v>83000</v>
      </c>
      <c r="E467" s="272"/>
      <c r="G467" s="291"/>
      <c r="H467" s="291"/>
      <c r="J467" s="285"/>
      <c r="L467" s="291"/>
      <c r="AD467" s="341">
        <f>SUMIF('pdc2019'!$G$8:$G$1163,'CE MINISTERIALE 2019'!$B467,'pdc2019'!$P$8:$P$1171)</f>
        <v>83000</v>
      </c>
    </row>
    <row r="468" spans="1:30" s="273" customFormat="1" ht="24.95" customHeight="1">
      <c r="A468" s="303"/>
      <c r="B468" s="296" t="s">
        <v>124</v>
      </c>
      <c r="C468" s="297" t="s">
        <v>4649</v>
      </c>
      <c r="D468" s="341">
        <f>SUMIF('pdc2019'!$G$8:$G$1163,'CE MINISTERIALE 2019'!$B468,'pdc2019'!$Q$8:$Q$1171)</f>
        <v>100000</v>
      </c>
      <c r="E468" s="272"/>
      <c r="G468" s="291"/>
      <c r="H468" s="291"/>
      <c r="J468" s="285"/>
      <c r="L468" s="291"/>
      <c r="AD468" s="341">
        <f>SUMIF('pdc2019'!$G$8:$G$1163,'CE MINISTERIALE 2019'!$B468,'pdc2019'!$P$8:$P$1171)</f>
        <v>100000</v>
      </c>
    </row>
    <row r="469" spans="1:30" s="273" customFormat="1" ht="24.95" customHeight="1">
      <c r="A469" s="303"/>
      <c r="B469" s="296" t="s">
        <v>125</v>
      </c>
      <c r="C469" s="297" t="s">
        <v>4650</v>
      </c>
      <c r="D469" s="341">
        <f>SUMIF('pdc2019'!$G$8:$G$1163,'CE MINISTERIALE 2019'!$B469,'pdc2019'!$Q$8:$Q$1171)</f>
        <v>0</v>
      </c>
      <c r="E469" s="272"/>
      <c r="G469" s="291"/>
      <c r="H469" s="291"/>
      <c r="J469" s="285"/>
      <c r="L469" s="291"/>
      <c r="AD469" s="341">
        <f>SUMIF('pdc2019'!$G$8:$G$1163,'CE MINISTERIALE 2019'!$B469,'pdc2019'!$P$8:$P$1171)</f>
        <v>0</v>
      </c>
    </row>
    <row r="470" spans="1:30" s="273" customFormat="1" ht="24.95" customHeight="1">
      <c r="A470" s="303"/>
      <c r="B470" s="296" t="s">
        <v>126</v>
      </c>
      <c r="C470" s="297" t="s">
        <v>4651</v>
      </c>
      <c r="D470" s="341">
        <f>SUMIF('pdc2019'!$G$8:$G$1163,'CE MINISTERIALE 2019'!$B470,'pdc2019'!$Q$8:$Q$1171)</f>
        <v>0</v>
      </c>
      <c r="E470" s="272"/>
      <c r="G470" s="291"/>
      <c r="H470" s="291"/>
      <c r="J470" s="285"/>
      <c r="L470" s="291"/>
      <c r="AD470" s="341">
        <f>SUMIF('pdc2019'!$G$8:$G$1163,'CE MINISTERIALE 2019'!$B470,'pdc2019'!$P$8:$P$1171)</f>
        <v>0</v>
      </c>
    </row>
    <row r="471" spans="1:30" s="273" customFormat="1" ht="24.95" customHeight="1">
      <c r="A471" s="303"/>
      <c r="B471" s="296" t="s">
        <v>4652</v>
      </c>
      <c r="C471" s="297" t="s">
        <v>4653</v>
      </c>
      <c r="D471" s="341">
        <f>SUMIF('pdc2019'!$G$8:$G$1163,'CE MINISTERIALE 2019'!$B471,'pdc2019'!$Q$8:$Q$1171)</f>
        <v>0</v>
      </c>
      <c r="E471" s="272"/>
      <c r="G471" s="291"/>
      <c r="H471" s="291"/>
      <c r="J471" s="285"/>
      <c r="L471" s="291"/>
      <c r="AD471" s="341">
        <f>SUMIF('pdc2019'!$G$8:$G$1163,'CE MINISTERIALE 2019'!$B471,'pdc2019'!$P$8:$P$1171)</f>
        <v>0</v>
      </c>
    </row>
    <row r="472" spans="1:30" s="273" customFormat="1" ht="24.95" customHeight="1">
      <c r="A472" s="303"/>
      <c r="B472" s="296" t="s">
        <v>127</v>
      </c>
      <c r="C472" s="297" t="s">
        <v>4654</v>
      </c>
      <c r="D472" s="341">
        <f>SUMIF('pdc2019'!$G$8:$G$1163,'CE MINISTERIALE 2019'!$B472,'pdc2019'!$Q$8:$Q$1171)</f>
        <v>10000</v>
      </c>
      <c r="E472" s="272"/>
      <c r="G472" s="291"/>
      <c r="H472" s="291"/>
      <c r="J472" s="285"/>
      <c r="L472" s="291"/>
      <c r="AD472" s="341">
        <f>SUMIF('pdc2019'!$G$8:$G$1163,'CE MINISTERIALE 2019'!$B472,'pdc2019'!$P$8:$P$1171)</f>
        <v>10000</v>
      </c>
    </row>
    <row r="473" spans="1:30" s="272" customFormat="1" ht="24.95" customHeight="1">
      <c r="A473" s="303"/>
      <c r="B473" s="296" t="s">
        <v>4655</v>
      </c>
      <c r="C473" s="297" t="s">
        <v>4656</v>
      </c>
      <c r="D473" s="341">
        <f>SUMIF('pdc2019'!$G$8:$G$1163,'CE MINISTERIALE 2019'!$B473,'pdc2019'!$Q$8:$Q$1171)</f>
        <v>0</v>
      </c>
      <c r="G473" s="291"/>
      <c r="H473" s="291"/>
      <c r="J473" s="285"/>
      <c r="L473" s="291"/>
      <c r="AD473" s="341">
        <f>SUMIF('pdc2019'!$G$8:$G$1163,'CE MINISTERIALE 2019'!$B473,'pdc2019'!$P$8:$P$1171)</f>
        <v>0</v>
      </c>
    </row>
    <row r="474" spans="1:30" s="273" customFormat="1" ht="25.5">
      <c r="A474" s="303"/>
      <c r="B474" s="292" t="s">
        <v>128</v>
      </c>
      <c r="C474" s="293" t="s">
        <v>4657</v>
      </c>
      <c r="D474" s="341">
        <f>SUMIF('pdc2019'!$G$8:$G$1163,'CE MINISTERIALE 2019'!$B474,'pdc2019'!$Q$8:$Q$1171)</f>
        <v>50000</v>
      </c>
      <c r="E474" s="272"/>
      <c r="G474" s="291"/>
      <c r="H474" s="291"/>
      <c r="J474" s="285"/>
      <c r="L474" s="291"/>
      <c r="AD474" s="341">
        <f>SUMIF('pdc2019'!$G$8:$G$1163,'CE MINISTERIALE 2019'!$B474,'pdc2019'!$P$8:$P$1171)</f>
        <v>50000</v>
      </c>
    </row>
    <row r="475" spans="1:30" s="273" customFormat="1" ht="25.5">
      <c r="A475" s="303"/>
      <c r="B475" s="292" t="s">
        <v>129</v>
      </c>
      <c r="C475" s="293" t="s">
        <v>4658</v>
      </c>
      <c r="D475" s="288">
        <f>SUM(D476:D481)</f>
        <v>0</v>
      </c>
      <c r="E475" s="272"/>
      <c r="F475" s="290"/>
      <c r="G475" s="291"/>
      <c r="H475" s="291"/>
      <c r="J475" s="285"/>
      <c r="L475" s="291"/>
      <c r="AD475" s="288">
        <f>SUM(AD476:AD481)</f>
        <v>23000000</v>
      </c>
    </row>
    <row r="476" spans="1:30" s="273" customFormat="1" ht="25.5">
      <c r="A476" s="303"/>
      <c r="B476" s="296" t="s">
        <v>4659</v>
      </c>
      <c r="C476" s="297" t="s">
        <v>4660</v>
      </c>
      <c r="D476" s="341">
        <f>SUMIF('pdc2019'!$G$8:$G$1163,'CE MINISTERIALE 2019'!$B476,'pdc2019'!$Q$8:$Q$1171)</f>
        <v>0</v>
      </c>
      <c r="E476" s="272"/>
      <c r="G476" s="291"/>
      <c r="H476" s="291"/>
      <c r="J476" s="285"/>
      <c r="L476" s="291"/>
      <c r="AD476" s="341">
        <f>SUMIF('pdc2019'!$G$8:$G$1163,'CE MINISTERIALE 2019'!$B476,'pdc2019'!$P$8:$P$1171)</f>
        <v>0</v>
      </c>
    </row>
    <row r="477" spans="1:30" s="273" customFormat="1" ht="25.5">
      <c r="A477" s="303"/>
      <c r="B477" s="296" t="s">
        <v>130</v>
      </c>
      <c r="C477" s="297" t="s">
        <v>4661</v>
      </c>
      <c r="D477" s="341">
        <f>SUMIF('pdc2019'!$G$8:$G$1163,'CE MINISTERIALE 2019'!$B477,'pdc2019'!$Q$8:$Q$1171)</f>
        <v>0</v>
      </c>
      <c r="E477" s="272"/>
      <c r="G477" s="291"/>
      <c r="H477" s="291"/>
      <c r="J477" s="285"/>
      <c r="L477" s="291"/>
      <c r="AD477" s="341">
        <f>SUMIF('pdc2019'!$G$8:$G$1163,'CE MINISTERIALE 2019'!$B477,'pdc2019'!$P$8:$P$1171)</f>
        <v>23000000</v>
      </c>
    </row>
    <row r="478" spans="1:30" s="273" customFormat="1" ht="25.5">
      <c r="A478" s="303"/>
      <c r="B478" s="296" t="s">
        <v>778</v>
      </c>
      <c r="C478" s="297" t="s">
        <v>4662</v>
      </c>
      <c r="D478" s="341">
        <f>SUMIF('pdc2019'!$G$8:$G$1163,'CE MINISTERIALE 2019'!$B478,'pdc2019'!$Q$8:$Q$1171)</f>
        <v>0</v>
      </c>
      <c r="E478" s="272"/>
      <c r="G478" s="291"/>
      <c r="H478" s="291"/>
      <c r="J478" s="285"/>
      <c r="L478" s="291"/>
      <c r="AD478" s="341">
        <f>SUMIF('pdc2019'!$G$8:$G$1163,'CE MINISTERIALE 2019'!$B478,'pdc2019'!$P$8:$P$1171)</f>
        <v>0</v>
      </c>
    </row>
    <row r="479" spans="1:30" s="273" customFormat="1" ht="25.5">
      <c r="A479" s="303"/>
      <c r="B479" s="296" t="s">
        <v>779</v>
      </c>
      <c r="C479" s="297" t="s">
        <v>4663</v>
      </c>
      <c r="D479" s="341">
        <f>SUMIF('pdc2019'!$G$8:$G$1163,'CE MINISTERIALE 2019'!$B479,'pdc2019'!$Q$8:$Q$1171)</f>
        <v>0</v>
      </c>
      <c r="E479" s="272"/>
      <c r="G479" s="291"/>
      <c r="H479" s="291"/>
      <c r="J479" s="285"/>
      <c r="L479" s="291"/>
      <c r="AD479" s="341">
        <f>SUMIF('pdc2019'!$G$8:$G$1163,'CE MINISTERIALE 2019'!$B479,'pdc2019'!$P$8:$P$1171)</f>
        <v>0</v>
      </c>
    </row>
    <row r="480" spans="1:30" s="273" customFormat="1" ht="25.5">
      <c r="A480" s="303"/>
      <c r="B480" s="296" t="s">
        <v>780</v>
      </c>
      <c r="C480" s="297" t="s">
        <v>4664</v>
      </c>
      <c r="D480" s="341">
        <f>SUMIF('pdc2019'!$G$8:$G$1163,'CE MINISTERIALE 2019'!$B480,'pdc2019'!$Q$8:$Q$1171)</f>
        <v>0</v>
      </c>
      <c r="E480" s="272"/>
      <c r="G480" s="291"/>
      <c r="H480" s="291"/>
      <c r="J480" s="285"/>
      <c r="L480" s="291"/>
      <c r="AD480" s="341">
        <f>SUMIF('pdc2019'!$G$8:$G$1163,'CE MINISTERIALE 2019'!$B480,'pdc2019'!$P$8:$P$1171)</f>
        <v>0</v>
      </c>
    </row>
    <row r="481" spans="1:30" s="272" customFormat="1" ht="25.5">
      <c r="A481" s="303"/>
      <c r="B481" s="296" t="s">
        <v>4665</v>
      </c>
      <c r="C481" s="297" t="s">
        <v>4666</v>
      </c>
      <c r="D481" s="341">
        <f>SUMIF('pdc2019'!$G$8:$G$1163,'CE MINISTERIALE 2019'!$B481,'pdc2019'!$Q$8:$Q$1171)</f>
        <v>0</v>
      </c>
      <c r="G481" s="291"/>
      <c r="H481" s="291"/>
      <c r="J481" s="285"/>
      <c r="L481" s="291"/>
      <c r="AD481" s="341">
        <f>SUMIF('pdc2019'!$G$8:$G$1163,'CE MINISTERIALE 2019'!$B481,'pdc2019'!$P$8:$P$1171)</f>
        <v>0</v>
      </c>
    </row>
    <row r="482" spans="1:30" s="273" customFormat="1" ht="24.95" customHeight="1">
      <c r="A482" s="303"/>
      <c r="B482" s="292" t="s">
        <v>781</v>
      </c>
      <c r="C482" s="293" t="s">
        <v>4667</v>
      </c>
      <c r="D482" s="288">
        <f>SUM(D483:D492)</f>
        <v>5270000</v>
      </c>
      <c r="E482" s="272"/>
      <c r="F482" s="290"/>
      <c r="G482" s="291"/>
      <c r="H482" s="291"/>
      <c r="J482" s="285"/>
      <c r="L482" s="291"/>
      <c r="AD482" s="288">
        <f>SUM(AD483:AD492)</f>
        <v>5270000</v>
      </c>
    </row>
    <row r="483" spans="1:30" s="273" customFormat="1" ht="24.95" customHeight="1">
      <c r="A483" s="303"/>
      <c r="B483" s="316" t="s">
        <v>782</v>
      </c>
      <c r="C483" s="317" t="s">
        <v>4668</v>
      </c>
      <c r="D483" s="341">
        <f>SUMIF('pdc2019'!$G$8:$G$1163,'CE MINISTERIALE 2019'!$B483,'pdc2019'!$Q$8:$Q$1171)</f>
        <v>0</v>
      </c>
      <c r="E483" s="272"/>
      <c r="G483" s="291"/>
      <c r="H483" s="291"/>
      <c r="J483" s="285"/>
      <c r="L483" s="291"/>
      <c r="AD483" s="341">
        <f>SUMIF('pdc2019'!$G$8:$G$1163,'CE MINISTERIALE 2019'!$B483,'pdc2019'!$P$8:$P$1171)</f>
        <v>0</v>
      </c>
    </row>
    <row r="484" spans="1:30" s="273" customFormat="1" ht="24.95" customHeight="1">
      <c r="A484" s="303"/>
      <c r="B484" s="316" t="s">
        <v>783</v>
      </c>
      <c r="C484" s="317" t="s">
        <v>4669</v>
      </c>
      <c r="D484" s="341">
        <f>SUMIF('pdc2019'!$G$8:$G$1163,'CE MINISTERIALE 2019'!$B484,'pdc2019'!$Q$8:$Q$1171)</f>
        <v>0</v>
      </c>
      <c r="E484" s="272"/>
      <c r="G484" s="291"/>
      <c r="H484" s="291"/>
      <c r="J484" s="285"/>
      <c r="L484" s="291"/>
      <c r="AD484" s="341">
        <f>SUMIF('pdc2019'!$G$8:$G$1163,'CE MINISTERIALE 2019'!$B484,'pdc2019'!$P$8:$P$1171)</f>
        <v>0</v>
      </c>
    </row>
    <row r="485" spans="1:30" s="273" customFormat="1" ht="24.95" customHeight="1">
      <c r="A485" s="303"/>
      <c r="B485" s="316" t="s">
        <v>784</v>
      </c>
      <c r="C485" s="317" t="s">
        <v>4670</v>
      </c>
      <c r="D485" s="341">
        <f>SUMIF('pdc2019'!$G$8:$G$1163,'CE MINISTERIALE 2019'!$B485,'pdc2019'!$Q$8:$Q$1171)</f>
        <v>0</v>
      </c>
      <c r="E485" s="272"/>
      <c r="G485" s="291"/>
      <c r="H485" s="291"/>
      <c r="J485" s="285"/>
      <c r="L485" s="291"/>
      <c r="AD485" s="341">
        <f>SUMIF('pdc2019'!$G$8:$G$1163,'CE MINISTERIALE 2019'!$B485,'pdc2019'!$P$8:$P$1171)</f>
        <v>0</v>
      </c>
    </row>
    <row r="486" spans="1:30" s="273" customFormat="1" ht="24.95" customHeight="1">
      <c r="A486" s="303"/>
      <c r="B486" s="296" t="s">
        <v>785</v>
      </c>
      <c r="C486" s="297" t="s">
        <v>4671</v>
      </c>
      <c r="D486" s="341">
        <f>SUMIF('pdc2019'!$G$8:$G$1163,'CE MINISTERIALE 2019'!$B486,'pdc2019'!$Q$8:$Q$1171)</f>
        <v>0</v>
      </c>
      <c r="E486" s="272"/>
      <c r="G486" s="291"/>
      <c r="H486" s="291"/>
      <c r="J486" s="285"/>
      <c r="L486" s="291"/>
      <c r="AD486" s="341">
        <f>SUMIF('pdc2019'!$G$8:$G$1163,'CE MINISTERIALE 2019'!$B486,'pdc2019'!$P$8:$P$1171)</f>
        <v>0</v>
      </c>
    </row>
    <row r="487" spans="1:30" s="273" customFormat="1" ht="24.95" customHeight="1">
      <c r="A487" s="303"/>
      <c r="B487" s="296" t="s">
        <v>786</v>
      </c>
      <c r="C487" s="297" t="s">
        <v>4672</v>
      </c>
      <c r="D487" s="341">
        <f>SUMIF('pdc2019'!$G$8:$G$1163,'CE MINISTERIALE 2019'!$B487,'pdc2019'!$Q$8:$Q$1171)</f>
        <v>0</v>
      </c>
      <c r="E487" s="272"/>
      <c r="G487" s="291"/>
      <c r="H487" s="291"/>
      <c r="J487" s="285"/>
      <c r="L487" s="291"/>
      <c r="AD487" s="341">
        <f>SUMIF('pdc2019'!$G$8:$G$1163,'CE MINISTERIALE 2019'!$B487,'pdc2019'!$P$8:$P$1171)</f>
        <v>0</v>
      </c>
    </row>
    <row r="488" spans="1:30" s="273" customFormat="1" ht="24.95" customHeight="1">
      <c r="A488" s="303"/>
      <c r="B488" s="296" t="s">
        <v>4673</v>
      </c>
      <c r="C488" s="297" t="s">
        <v>4674</v>
      </c>
      <c r="D488" s="341">
        <f>SUMIF('pdc2019'!$G$8:$G$1163,'CE MINISTERIALE 2019'!$B488,'pdc2019'!$Q$8:$Q$1171)</f>
        <v>5082000</v>
      </c>
      <c r="E488" s="272"/>
      <c r="G488" s="291"/>
      <c r="H488" s="291"/>
      <c r="J488" s="285"/>
      <c r="L488" s="291"/>
      <c r="AD488" s="341">
        <f>SUMIF('pdc2019'!$G$8:$G$1163,'CE MINISTERIALE 2019'!$B488,'pdc2019'!$P$8:$P$1171)</f>
        <v>5082000</v>
      </c>
    </row>
    <row r="489" spans="1:30" s="273" customFormat="1" ht="24.95" customHeight="1">
      <c r="A489" s="303"/>
      <c r="B489" s="296" t="s">
        <v>4675</v>
      </c>
      <c r="C489" s="297" t="s">
        <v>4676</v>
      </c>
      <c r="D489" s="341">
        <f>SUMIF('pdc2019'!$G$8:$G$1163,'CE MINISTERIALE 2019'!$B489,'pdc2019'!$Q$8:$Q$1171)</f>
        <v>0</v>
      </c>
      <c r="E489" s="272"/>
      <c r="G489" s="291"/>
      <c r="H489" s="291"/>
      <c r="J489" s="285"/>
      <c r="L489" s="291"/>
      <c r="AD489" s="341">
        <f>SUMIF('pdc2019'!$G$8:$G$1163,'CE MINISTERIALE 2019'!$B489,'pdc2019'!$P$8:$P$1171)</f>
        <v>0</v>
      </c>
    </row>
    <row r="490" spans="1:30" s="273" customFormat="1" ht="24.95" customHeight="1">
      <c r="A490" s="303"/>
      <c r="B490" s="296" t="s">
        <v>4677</v>
      </c>
      <c r="C490" s="297" t="s">
        <v>4678</v>
      </c>
      <c r="D490" s="341">
        <f>SUMIF('pdc2019'!$G$8:$G$1163,'CE MINISTERIALE 2019'!$B490,'pdc2019'!$Q$8:$Q$1171)</f>
        <v>0</v>
      </c>
      <c r="E490" s="272"/>
      <c r="G490" s="291"/>
      <c r="H490" s="291"/>
      <c r="J490" s="285"/>
      <c r="L490" s="291"/>
      <c r="AD490" s="341">
        <f>SUMIF('pdc2019'!$G$8:$G$1163,'CE MINISTERIALE 2019'!$B490,'pdc2019'!$P$8:$P$1171)</f>
        <v>0</v>
      </c>
    </row>
    <row r="491" spans="1:30" s="273" customFormat="1" ht="24.95" customHeight="1">
      <c r="A491" s="303"/>
      <c r="B491" s="296" t="s">
        <v>4679</v>
      </c>
      <c r="C491" s="297" t="s">
        <v>4680</v>
      </c>
      <c r="D491" s="341">
        <f>SUMIF('pdc2019'!$G$8:$G$1163,'CE MINISTERIALE 2019'!$B491,'pdc2019'!$Q$8:$Q$1171)</f>
        <v>0</v>
      </c>
      <c r="E491" s="272"/>
      <c r="G491" s="291"/>
      <c r="H491" s="291"/>
      <c r="J491" s="285"/>
      <c r="L491" s="291"/>
      <c r="AD491" s="341">
        <f>SUMIF('pdc2019'!$G$8:$G$1163,'CE MINISTERIALE 2019'!$B491,'pdc2019'!$P$8:$P$1171)</f>
        <v>0</v>
      </c>
    </row>
    <row r="492" spans="1:30" s="273" customFormat="1" ht="24.95" customHeight="1">
      <c r="A492" s="303"/>
      <c r="B492" s="316" t="s">
        <v>787</v>
      </c>
      <c r="C492" s="318" t="s">
        <v>4681</v>
      </c>
      <c r="D492" s="341">
        <f>SUMIF('pdc2019'!$G$8:$G$1163,'CE MINISTERIALE 2019'!$B492,'pdc2019'!$Q$8:$Q$1171)</f>
        <v>188000</v>
      </c>
      <c r="E492" s="272"/>
      <c r="G492" s="291"/>
      <c r="H492" s="291"/>
      <c r="J492" s="285"/>
      <c r="L492" s="291"/>
      <c r="AD492" s="341">
        <f>SUMIF('pdc2019'!$G$8:$G$1163,'CE MINISTERIALE 2019'!$B492,'pdc2019'!$P$8:$P$1171)</f>
        <v>188000</v>
      </c>
    </row>
    <row r="493" spans="1:30" s="298" customFormat="1" ht="24.95" customHeight="1">
      <c r="A493" s="306"/>
      <c r="B493" s="286" t="s">
        <v>788</v>
      </c>
      <c r="C493" s="287" t="s">
        <v>789</v>
      </c>
      <c r="D493" s="288">
        <f>+D465+D448+D438+D430+D388+D378+D370+D201+D161+D445</f>
        <v>1442945233</v>
      </c>
      <c r="E493" s="272"/>
      <c r="F493" s="290"/>
      <c r="G493" s="291"/>
      <c r="H493" s="291"/>
      <c r="J493" s="285"/>
      <c r="L493" s="291"/>
      <c r="AD493" s="288">
        <f>+AD465+AD448+AD438+AD430+AD388+AD378+AD370+AD201+AD161+AD445</f>
        <v>1538333692</v>
      </c>
    </row>
    <row r="494" spans="1:30" s="298" customFormat="1" ht="24.95" customHeight="1">
      <c r="A494" s="306"/>
      <c r="B494" s="299"/>
      <c r="C494" s="287" t="s">
        <v>790</v>
      </c>
      <c r="D494" s="288"/>
      <c r="E494" s="272"/>
      <c r="F494" s="273"/>
      <c r="G494" s="291"/>
      <c r="H494" s="291"/>
      <c r="J494" s="285"/>
      <c r="L494" s="291"/>
      <c r="AD494" s="288"/>
    </row>
    <row r="495" spans="1:30" s="298" customFormat="1" ht="24.95" customHeight="1">
      <c r="A495" s="306"/>
      <c r="B495" s="286" t="s">
        <v>791</v>
      </c>
      <c r="C495" s="287" t="s">
        <v>792</v>
      </c>
      <c r="D495" s="288">
        <f>+D496+D497+D498</f>
        <v>10000</v>
      </c>
      <c r="E495" s="272"/>
      <c r="F495" s="290"/>
      <c r="G495" s="291"/>
      <c r="H495" s="291"/>
      <c r="J495" s="285"/>
      <c r="L495" s="291"/>
      <c r="AD495" s="288">
        <f>+AD496+AD497+AD498</f>
        <v>5000</v>
      </c>
    </row>
    <row r="496" spans="1:30" s="298" customFormat="1" ht="24.95" customHeight="1">
      <c r="A496" s="306"/>
      <c r="B496" s="292" t="s">
        <v>793</v>
      </c>
      <c r="C496" s="293" t="s">
        <v>794</v>
      </c>
      <c r="D496" s="341">
        <f>SUMIF('pdc2019'!$G$8:$G$1163,'CE MINISTERIALE 2019'!$B496,'pdc2019'!$Q$8:$Q$1171)</f>
        <v>0</v>
      </c>
      <c r="E496" s="272"/>
      <c r="F496" s="273"/>
      <c r="G496" s="291"/>
      <c r="H496" s="291"/>
      <c r="J496" s="285"/>
      <c r="L496" s="291"/>
      <c r="AD496" s="341">
        <f>SUMIF('pdc2019'!$G$8:$G$1163,'CE MINISTERIALE 2019'!$B496,'pdc2019'!$P$8:$P$1171)</f>
        <v>0</v>
      </c>
    </row>
    <row r="497" spans="1:30" s="298" customFormat="1" ht="24.95" customHeight="1">
      <c r="A497" s="306"/>
      <c r="B497" s="292" t="s">
        <v>795</v>
      </c>
      <c r="C497" s="293" t="s">
        <v>796</v>
      </c>
      <c r="D497" s="341">
        <f>SUMIF('pdc2019'!$G$8:$G$1163,'CE MINISTERIALE 2019'!$B497,'pdc2019'!$Q$8:$Q$1171)</f>
        <v>0</v>
      </c>
      <c r="E497" s="272"/>
      <c r="F497" s="273"/>
      <c r="G497" s="291"/>
      <c r="H497" s="291"/>
      <c r="J497" s="285"/>
      <c r="L497" s="291"/>
      <c r="AD497" s="341">
        <f>SUMIF('pdc2019'!$G$8:$G$1163,'CE MINISTERIALE 2019'!$B497,'pdc2019'!$P$8:$P$1171)</f>
        <v>0</v>
      </c>
    </row>
    <row r="498" spans="1:30" s="298" customFormat="1" ht="24.95" customHeight="1">
      <c r="A498" s="306"/>
      <c r="B498" s="292" t="s">
        <v>797</v>
      </c>
      <c r="C498" s="293" t="s">
        <v>798</v>
      </c>
      <c r="D498" s="341">
        <f>SUMIF('pdc2019'!$G$8:$G$1163,'CE MINISTERIALE 2019'!$B498,'pdc2019'!$Q$8:$Q$1171)</f>
        <v>10000</v>
      </c>
      <c r="E498" s="272"/>
      <c r="F498" s="273"/>
      <c r="G498" s="291"/>
      <c r="H498" s="291"/>
      <c r="J498" s="285"/>
      <c r="L498" s="291"/>
      <c r="AD498" s="341">
        <f>SUMIF('pdc2019'!$G$8:$G$1163,'CE MINISTERIALE 2019'!$B498,'pdc2019'!$P$8:$P$1171)</f>
        <v>5000</v>
      </c>
    </row>
    <row r="499" spans="1:30" s="298" customFormat="1" ht="24.95" customHeight="1">
      <c r="A499" s="306"/>
      <c r="B499" s="286" t="s">
        <v>799</v>
      </c>
      <c r="C499" s="287" t="s">
        <v>800</v>
      </c>
      <c r="D499" s="288">
        <f>SUM(D500:D504)</f>
        <v>0</v>
      </c>
      <c r="E499" s="272"/>
      <c r="F499" s="290"/>
      <c r="G499" s="291"/>
      <c r="H499" s="291"/>
      <c r="J499" s="285"/>
      <c r="L499" s="291"/>
      <c r="AD499" s="288">
        <f>SUM(AD500:AD504)</f>
        <v>0</v>
      </c>
    </row>
    <row r="500" spans="1:30" s="298" customFormat="1" ht="24.95" customHeight="1">
      <c r="A500" s="306"/>
      <c r="B500" s="292" t="s">
        <v>801</v>
      </c>
      <c r="C500" s="293" t="s">
        <v>802</v>
      </c>
      <c r="D500" s="341">
        <f>SUMIF('pdc2019'!$G$8:$G$1163,'CE MINISTERIALE 2019'!$B500,'pdc2019'!$Q$8:$Q$1171)</f>
        <v>0</v>
      </c>
      <c r="E500" s="272"/>
      <c r="F500" s="273"/>
      <c r="G500" s="291"/>
      <c r="H500" s="291"/>
      <c r="J500" s="285"/>
      <c r="L500" s="291"/>
      <c r="AD500" s="341">
        <f>SUMIF('pdc2019'!$G$8:$G$1163,'CE MINISTERIALE 2019'!$B500,'pdc2019'!$P$8:$P$1171)</f>
        <v>0</v>
      </c>
    </row>
    <row r="501" spans="1:30" s="298" customFormat="1" ht="25.5">
      <c r="A501" s="306"/>
      <c r="B501" s="292" t="s">
        <v>803</v>
      </c>
      <c r="C501" s="293" t="s">
        <v>804</v>
      </c>
      <c r="D501" s="341">
        <f>SUMIF('pdc2019'!$G$8:$G$1163,'CE MINISTERIALE 2019'!$B501,'pdc2019'!$Q$8:$Q$1171)</f>
        <v>0</v>
      </c>
      <c r="E501" s="272"/>
      <c r="F501" s="273"/>
      <c r="G501" s="291"/>
      <c r="H501" s="291"/>
      <c r="J501" s="285"/>
      <c r="L501" s="291"/>
      <c r="AD501" s="341">
        <f>SUMIF('pdc2019'!$G$8:$G$1163,'CE MINISTERIALE 2019'!$B501,'pdc2019'!$P$8:$P$1171)</f>
        <v>0</v>
      </c>
    </row>
    <row r="502" spans="1:30" s="298" customFormat="1" ht="24" customHeight="1">
      <c r="A502" s="306"/>
      <c r="B502" s="292" t="s">
        <v>805</v>
      </c>
      <c r="C502" s="293" t="s">
        <v>806</v>
      </c>
      <c r="D502" s="341">
        <f>SUMIF('pdc2019'!$G$8:$G$1163,'CE MINISTERIALE 2019'!$B502,'pdc2019'!$Q$8:$Q$1171)</f>
        <v>0</v>
      </c>
      <c r="E502" s="272"/>
      <c r="F502" s="273"/>
      <c r="G502" s="291"/>
      <c r="H502" s="291"/>
      <c r="J502" s="285"/>
      <c r="L502" s="291"/>
      <c r="AD502" s="341">
        <f>SUMIF('pdc2019'!$G$8:$G$1163,'CE MINISTERIALE 2019'!$B502,'pdc2019'!$P$8:$P$1171)</f>
        <v>0</v>
      </c>
    </row>
    <row r="503" spans="1:30" s="298" customFormat="1" ht="24.95" customHeight="1">
      <c r="A503" s="306"/>
      <c r="B503" s="292" t="s">
        <v>807</v>
      </c>
      <c r="C503" s="293" t="s">
        <v>808</v>
      </c>
      <c r="D503" s="341">
        <f>SUMIF('pdc2019'!$G$8:$G$1163,'CE MINISTERIALE 2019'!$B503,'pdc2019'!$Q$8:$Q$1171)</f>
        <v>0</v>
      </c>
      <c r="E503" s="272"/>
      <c r="F503" s="273"/>
      <c r="G503" s="291"/>
      <c r="H503" s="291"/>
      <c r="J503" s="285"/>
      <c r="L503" s="291"/>
      <c r="AD503" s="341">
        <f>SUMIF('pdc2019'!$G$8:$G$1163,'CE MINISTERIALE 2019'!$B503,'pdc2019'!$P$8:$P$1171)</f>
        <v>0</v>
      </c>
    </row>
    <row r="504" spans="1:30" s="298" customFormat="1" ht="24.95" customHeight="1">
      <c r="A504" s="306"/>
      <c r="B504" s="292" t="s">
        <v>809</v>
      </c>
      <c r="C504" s="293" t="s">
        <v>810</v>
      </c>
      <c r="D504" s="341">
        <f>SUMIF('pdc2019'!$G$8:$G$1163,'CE MINISTERIALE 2019'!$B504,'pdc2019'!$Q$8:$Q$1171)</f>
        <v>0</v>
      </c>
      <c r="E504" s="272"/>
      <c r="F504" s="273"/>
      <c r="G504" s="291"/>
      <c r="H504" s="291"/>
      <c r="J504" s="285"/>
      <c r="L504" s="291"/>
      <c r="AD504" s="341">
        <f>SUMIF('pdc2019'!$G$8:$G$1163,'CE MINISTERIALE 2019'!$B504,'pdc2019'!$P$8:$P$1171)</f>
        <v>0</v>
      </c>
    </row>
    <row r="505" spans="1:30" s="298" customFormat="1" ht="24.95" customHeight="1">
      <c r="A505" s="306"/>
      <c r="B505" s="286" t="s">
        <v>811</v>
      </c>
      <c r="C505" s="287" t="s">
        <v>812</v>
      </c>
      <c r="D505" s="288">
        <f>SUM(D506:D508)</f>
        <v>25000</v>
      </c>
      <c r="E505" s="272"/>
      <c r="F505" s="290"/>
      <c r="G505" s="291"/>
      <c r="H505" s="291"/>
      <c r="J505" s="285"/>
      <c r="L505" s="291"/>
      <c r="AD505" s="288">
        <f>SUM(AD506:AD508)</f>
        <v>48000</v>
      </c>
    </row>
    <row r="506" spans="1:30" s="298" customFormat="1" ht="24.95" customHeight="1">
      <c r="A506" s="306"/>
      <c r="B506" s="292" t="s">
        <v>813</v>
      </c>
      <c r="C506" s="293" t="s">
        <v>814</v>
      </c>
      <c r="D506" s="341">
        <f>SUMIF('pdc2019'!$G$8:$G$1163,'CE MINISTERIALE 2019'!$B506,'pdc2019'!$Q$8:$Q$1171)</f>
        <v>14000</v>
      </c>
      <c r="E506" s="272"/>
      <c r="F506" s="273"/>
      <c r="G506" s="291"/>
      <c r="H506" s="291"/>
      <c r="J506" s="285"/>
      <c r="L506" s="291"/>
      <c r="AD506" s="341">
        <f>SUMIF('pdc2019'!$G$8:$G$1163,'CE MINISTERIALE 2019'!$B506,'pdc2019'!$P$8:$P$1171)</f>
        <v>14000</v>
      </c>
    </row>
    <row r="507" spans="1:30" s="298" customFormat="1" ht="24.95" customHeight="1">
      <c r="A507" s="306"/>
      <c r="B507" s="292" t="s">
        <v>815</v>
      </c>
      <c r="C507" s="293" t="s">
        <v>816</v>
      </c>
      <c r="D507" s="341">
        <f>SUMIF('pdc2019'!$G$8:$G$1163,'CE MINISTERIALE 2019'!$B507,'pdc2019'!$Q$8:$Q$1171)</f>
        <v>0</v>
      </c>
      <c r="E507" s="272"/>
      <c r="F507" s="273"/>
      <c r="G507" s="291"/>
      <c r="H507" s="291"/>
      <c r="J507" s="285"/>
      <c r="L507" s="291"/>
      <c r="AD507" s="341">
        <f>SUMIF('pdc2019'!$G$8:$G$1163,'CE MINISTERIALE 2019'!$B507,'pdc2019'!$P$8:$P$1171)</f>
        <v>0</v>
      </c>
    </row>
    <row r="508" spans="1:30" s="298" customFormat="1" ht="24.95" customHeight="1">
      <c r="A508" s="306"/>
      <c r="B508" s="292" t="s">
        <v>817</v>
      </c>
      <c r="C508" s="293" t="s">
        <v>818</v>
      </c>
      <c r="D508" s="341">
        <f>SUMIF('pdc2019'!$G$8:$G$1163,'CE MINISTERIALE 2019'!$B508,'pdc2019'!$Q$8:$Q$1171)</f>
        <v>11000</v>
      </c>
      <c r="E508" s="272"/>
      <c r="F508" s="273"/>
      <c r="G508" s="291"/>
      <c r="H508" s="291"/>
      <c r="J508" s="285"/>
      <c r="L508" s="291"/>
      <c r="AD508" s="341">
        <f>SUMIF('pdc2019'!$G$8:$G$1163,'CE MINISTERIALE 2019'!$B508,'pdc2019'!$P$8:$P$1171)</f>
        <v>34000</v>
      </c>
    </row>
    <row r="509" spans="1:30" s="298" customFormat="1" ht="24.95" customHeight="1">
      <c r="A509" s="389"/>
      <c r="B509" s="286" t="s">
        <v>819</v>
      </c>
      <c r="C509" s="287" t="s">
        <v>820</v>
      </c>
      <c r="D509" s="288">
        <f>SUM(D510:D511)</f>
        <v>1000</v>
      </c>
      <c r="E509" s="272"/>
      <c r="F509" s="290"/>
      <c r="G509" s="291"/>
      <c r="H509" s="291"/>
      <c r="J509" s="285"/>
      <c r="L509" s="291"/>
      <c r="AD509" s="288">
        <f>SUM(AD510:AD511)</f>
        <v>0</v>
      </c>
    </row>
    <row r="510" spans="1:30" s="298" customFormat="1" ht="24.95" customHeight="1">
      <c r="A510" s="389"/>
      <c r="B510" s="292" t="s">
        <v>821</v>
      </c>
      <c r="C510" s="293" t="s">
        <v>822</v>
      </c>
      <c r="D510" s="341">
        <f>SUMIF('pdc2019'!$G$8:$G$1163,'CE MINISTERIALE 2019'!$B510,'pdc2019'!$Q$8:$Q$1171)</f>
        <v>1000</v>
      </c>
      <c r="E510" s="272"/>
      <c r="F510" s="273"/>
      <c r="G510" s="291"/>
      <c r="H510" s="291"/>
      <c r="J510" s="285"/>
      <c r="L510" s="291"/>
      <c r="AD510" s="341">
        <f>SUMIF('pdc2019'!$G$8:$G$1163,'CE MINISTERIALE 2019'!$B510,'pdc2019'!$P$8:$P$1171)</f>
        <v>0</v>
      </c>
    </row>
    <row r="511" spans="1:30" s="298" customFormat="1" ht="24.95" customHeight="1">
      <c r="A511" s="306"/>
      <c r="B511" s="292" t="s">
        <v>823</v>
      </c>
      <c r="C511" s="293" t="s">
        <v>824</v>
      </c>
      <c r="D511" s="341">
        <f>SUMIF('pdc2019'!$G$8:$G$1163,'CE MINISTERIALE 2019'!$B511,'pdc2019'!$Q$8:$Q$1171)</f>
        <v>0</v>
      </c>
      <c r="E511" s="272"/>
      <c r="F511" s="273"/>
      <c r="G511" s="291"/>
      <c r="H511" s="291"/>
      <c r="J511" s="285"/>
      <c r="L511" s="291"/>
      <c r="AD511" s="341">
        <f>SUMIF('pdc2019'!$G$8:$G$1163,'CE MINISTERIALE 2019'!$B511,'pdc2019'!$P$8:$P$1171)</f>
        <v>0</v>
      </c>
    </row>
    <row r="512" spans="1:30" s="298" customFormat="1" ht="24.95" customHeight="1">
      <c r="A512" s="389"/>
      <c r="B512" s="286" t="s">
        <v>825</v>
      </c>
      <c r="C512" s="287" t="s">
        <v>826</v>
      </c>
      <c r="D512" s="288">
        <f>+D495+D499-D505-D509</f>
        <v>-16000</v>
      </c>
      <c r="E512" s="272"/>
      <c r="F512" s="290"/>
      <c r="G512" s="291"/>
      <c r="H512" s="291"/>
      <c r="J512" s="285"/>
      <c r="L512" s="291"/>
      <c r="AD512" s="288">
        <f>+AD495+AD499-AD505-AD509</f>
        <v>-43000</v>
      </c>
    </row>
    <row r="513" spans="1:30" s="298" customFormat="1" ht="24.95" customHeight="1">
      <c r="A513" s="306"/>
      <c r="B513" s="299"/>
      <c r="C513" s="287" t="s">
        <v>827</v>
      </c>
      <c r="D513" s="341">
        <f>SUMIF('pdc2019'!$G$8:$G$1163,'CE MINISTERIALE 2019'!$B513,'pdc2019'!$Q$8:$Q$1171)</f>
        <v>0</v>
      </c>
      <c r="E513" s="272"/>
      <c r="F513" s="273"/>
      <c r="G513" s="291"/>
      <c r="H513" s="291"/>
      <c r="J513" s="285"/>
      <c r="L513" s="291"/>
      <c r="AD513" s="341">
        <f>SUMIF('pdc2019'!$G$8:$G$1163,'CE MINISTERIALE 2019'!$B513,'pdc2019'!$P$8:$P$1171)</f>
        <v>0</v>
      </c>
    </row>
    <row r="514" spans="1:30" s="298" customFormat="1" ht="24.95" customHeight="1">
      <c r="A514" s="306"/>
      <c r="B514" s="286" t="s">
        <v>828</v>
      </c>
      <c r="C514" s="287" t="s">
        <v>829</v>
      </c>
      <c r="D514" s="341">
        <f>SUMIF('pdc2019'!$G$8:$G$1163,'CE MINISTERIALE 2019'!$B514,'pdc2019'!$Q$8:$Q$1171)</f>
        <v>0</v>
      </c>
      <c r="E514" s="272"/>
      <c r="F514" s="273"/>
      <c r="G514" s="291"/>
      <c r="H514" s="291"/>
      <c r="J514" s="285"/>
      <c r="L514" s="291"/>
      <c r="AD514" s="341">
        <f>SUMIF('pdc2019'!$G$8:$G$1163,'CE MINISTERIALE 2019'!$B514,'pdc2019'!$P$8:$P$1171)</f>
        <v>0</v>
      </c>
    </row>
    <row r="515" spans="1:30" s="298" customFormat="1" ht="24.95" customHeight="1">
      <c r="A515" s="306"/>
      <c r="B515" s="286" t="s">
        <v>830</v>
      </c>
      <c r="C515" s="287" t="s">
        <v>831</v>
      </c>
      <c r="D515" s="341">
        <f>SUMIF('pdc2019'!$G$8:$G$1163,'CE MINISTERIALE 2019'!$B515,'pdc2019'!$Q$8:$Q$1171)</f>
        <v>0</v>
      </c>
      <c r="E515" s="272"/>
      <c r="F515" s="273"/>
      <c r="G515" s="291"/>
      <c r="H515" s="291"/>
      <c r="J515" s="285"/>
      <c r="L515" s="291"/>
      <c r="AD515" s="341">
        <f>SUMIF('pdc2019'!$G$8:$G$1163,'CE MINISTERIALE 2019'!$B515,'pdc2019'!$P$8:$P$1171)</f>
        <v>0</v>
      </c>
    </row>
    <row r="516" spans="1:30" s="298" customFormat="1" ht="24.95" customHeight="1">
      <c r="A516" s="306"/>
      <c r="B516" s="286" t="s">
        <v>832</v>
      </c>
      <c r="C516" s="287" t="s">
        <v>833</v>
      </c>
      <c r="D516" s="288">
        <f>+D514-D515</f>
        <v>0</v>
      </c>
      <c r="E516" s="272"/>
      <c r="F516" s="290"/>
      <c r="G516" s="291"/>
      <c r="H516" s="291"/>
      <c r="J516" s="285"/>
      <c r="L516" s="291"/>
      <c r="AD516" s="288">
        <f>+AD514-AD515</f>
        <v>0</v>
      </c>
    </row>
    <row r="517" spans="1:30" s="298" customFormat="1" ht="24.95" customHeight="1">
      <c r="A517" s="306"/>
      <c r="B517" s="299"/>
      <c r="C517" s="287" t="s">
        <v>834</v>
      </c>
      <c r="D517" s="341">
        <f>SUMIF('pdc2019'!$G$8:$G$1163,'CE MINISTERIALE 2019'!$B517,'pdc2019'!$Q$8:$Q$1171)</f>
        <v>0</v>
      </c>
      <c r="E517" s="272"/>
      <c r="F517" s="273"/>
      <c r="G517" s="291"/>
      <c r="H517" s="291"/>
      <c r="J517" s="285"/>
      <c r="L517" s="291"/>
      <c r="AD517" s="341">
        <f>SUMIF('pdc2019'!$G$8:$G$1163,'CE MINISTERIALE 2019'!$B517,'pdc2019'!$P$8:$P$1171)</f>
        <v>0</v>
      </c>
    </row>
    <row r="518" spans="1:30" s="298" customFormat="1" ht="24.95" customHeight="1">
      <c r="A518" s="306"/>
      <c r="B518" s="286" t="s">
        <v>835</v>
      </c>
      <c r="C518" s="287" t="s">
        <v>836</v>
      </c>
      <c r="D518" s="288">
        <f>+D519+D520</f>
        <v>5220000</v>
      </c>
      <c r="E518" s="272"/>
      <c r="F518" s="290"/>
      <c r="G518" s="291"/>
      <c r="H518" s="291"/>
      <c r="J518" s="285"/>
      <c r="L518" s="291"/>
      <c r="AD518" s="288">
        <f>+AD519+AD520</f>
        <v>15593769</v>
      </c>
    </row>
    <row r="519" spans="1:30" s="298" customFormat="1" ht="24.95" customHeight="1">
      <c r="A519" s="306"/>
      <c r="B519" s="292" t="s">
        <v>837</v>
      </c>
      <c r="C519" s="293" t="s">
        <v>838</v>
      </c>
      <c r="D519" s="341">
        <f>SUMIF('pdc2019'!$G$8:$G$1163,'CE MINISTERIALE 2019'!$B519,'pdc2019'!$Q$8:$Q$1171)</f>
        <v>0</v>
      </c>
      <c r="E519" s="272"/>
      <c r="F519" s="273"/>
      <c r="G519" s="291"/>
      <c r="H519" s="291"/>
      <c r="J519" s="285"/>
      <c r="L519" s="291"/>
      <c r="AD519" s="341">
        <f>SUMIF('pdc2019'!$G$8:$G$1163,'CE MINISTERIALE 2019'!$B519,'pdc2019'!$P$8:$P$1171)</f>
        <v>0</v>
      </c>
    </row>
    <row r="520" spans="1:30" s="298" customFormat="1" ht="24.95" customHeight="1">
      <c r="A520" s="306"/>
      <c r="B520" s="292" t="s">
        <v>839</v>
      </c>
      <c r="C520" s="293" t="s">
        <v>840</v>
      </c>
      <c r="D520" s="288">
        <f>+D521+D522+D533+D543</f>
        <v>5220000</v>
      </c>
      <c r="E520" s="272"/>
      <c r="F520" s="290"/>
      <c r="G520" s="291"/>
      <c r="H520" s="291"/>
      <c r="J520" s="285"/>
      <c r="L520" s="291"/>
      <c r="AD520" s="288">
        <f>+AD521+AD522+AD533+AD543</f>
        <v>15593769</v>
      </c>
    </row>
    <row r="521" spans="1:30" s="298" customFormat="1" ht="24.95" customHeight="1">
      <c r="A521" s="306"/>
      <c r="B521" s="296" t="s">
        <v>841</v>
      </c>
      <c r="C521" s="297" t="s">
        <v>842</v>
      </c>
      <c r="D521" s="341">
        <f>SUMIF('pdc2019'!$G$8:$G$1163,'CE MINISTERIALE 2019'!$B521,'pdc2019'!$Q$8:$Q$1171)</f>
        <v>20000</v>
      </c>
      <c r="E521" s="272"/>
      <c r="F521" s="273"/>
      <c r="G521" s="291"/>
      <c r="H521" s="291"/>
      <c r="J521" s="285"/>
      <c r="L521" s="291"/>
      <c r="AD521" s="341">
        <f>SUMIF('pdc2019'!$G$8:$G$1163,'CE MINISTERIALE 2019'!$B521,'pdc2019'!$P$8:$P$1171)</f>
        <v>23000</v>
      </c>
    </row>
    <row r="522" spans="1:30" s="298" customFormat="1" ht="24.95" customHeight="1">
      <c r="A522" s="306"/>
      <c r="B522" s="296" t="s">
        <v>843</v>
      </c>
      <c r="C522" s="297" t="s">
        <v>844</v>
      </c>
      <c r="D522" s="288">
        <f>+D523+D524+D525</f>
        <v>5200000</v>
      </c>
      <c r="E522" s="272"/>
      <c r="F522" s="290"/>
      <c r="G522" s="291"/>
      <c r="H522" s="291"/>
      <c r="J522" s="285"/>
      <c r="L522" s="291"/>
      <c r="AD522" s="288">
        <f>+AD523+AD524+AD525</f>
        <v>15567969</v>
      </c>
    </row>
    <row r="523" spans="1:30" s="273" customFormat="1" ht="24.95" customHeight="1">
      <c r="A523" s="303"/>
      <c r="B523" s="296" t="s">
        <v>4682</v>
      </c>
      <c r="C523" s="297" t="s">
        <v>4683</v>
      </c>
      <c r="D523" s="341">
        <f>SUMIF('pdc2019'!$G$8:$G$1163,'CE MINISTERIALE 2019'!$B523,'pdc2019'!$Q$8:$Q$1171)</f>
        <v>0</v>
      </c>
      <c r="E523" s="272"/>
      <c r="G523" s="291"/>
      <c r="H523" s="291"/>
      <c r="J523" s="285"/>
      <c r="L523" s="291"/>
      <c r="AD523" s="341">
        <f>SUMIF('pdc2019'!$G$8:$G$1163,'CE MINISTERIALE 2019'!$B523,'pdc2019'!$P$8:$P$1171)</f>
        <v>0</v>
      </c>
    </row>
    <row r="524" spans="1:30" s="273" customFormat="1" ht="24.95" customHeight="1">
      <c r="A524" s="303" t="s">
        <v>299</v>
      </c>
      <c r="B524" s="296" t="s">
        <v>845</v>
      </c>
      <c r="C524" s="297" t="s">
        <v>4684</v>
      </c>
      <c r="D524" s="341">
        <f>SUMIF('pdc2019'!$G$8:$G$1163,'CE MINISTERIALE 2019'!$B524,'pdc2019'!$Q$8:$Q$1171)</f>
        <v>0</v>
      </c>
      <c r="E524" s="272"/>
      <c r="G524" s="291"/>
      <c r="H524" s="291"/>
      <c r="J524" s="285"/>
      <c r="L524" s="291"/>
      <c r="AD524" s="341">
        <f>SUMIF('pdc2019'!$G$8:$G$1163,'CE MINISTERIALE 2019'!$B524,'pdc2019'!$P$8:$P$1171)</f>
        <v>0</v>
      </c>
    </row>
    <row r="525" spans="1:30" s="273" customFormat="1" ht="24.95" customHeight="1">
      <c r="A525" s="303"/>
      <c r="B525" s="296" t="s">
        <v>846</v>
      </c>
      <c r="C525" s="297" t="s">
        <v>4685</v>
      </c>
      <c r="D525" s="288">
        <f>SUM(D526:D532)</f>
        <v>5200000</v>
      </c>
      <c r="E525" s="272"/>
      <c r="F525" s="290"/>
      <c r="G525" s="291"/>
      <c r="H525" s="291"/>
      <c r="J525" s="285"/>
      <c r="L525" s="291"/>
      <c r="AD525" s="288">
        <f>SUM(AD526:AD532)</f>
        <v>15567969</v>
      </c>
    </row>
    <row r="526" spans="1:30" s="273" customFormat="1" ht="24.95" customHeight="1">
      <c r="A526" s="303" t="s">
        <v>1506</v>
      </c>
      <c r="B526" s="299" t="s">
        <v>1547</v>
      </c>
      <c r="C526" s="300" t="s">
        <v>4686</v>
      </c>
      <c r="D526" s="341">
        <f>SUMIF('pdc2019'!$G$8:$G$1163,'CE MINISTERIALE 2019'!$B526,'pdc2019'!$Q$8:$Q$1171)</f>
        <v>0</v>
      </c>
      <c r="E526" s="272"/>
      <c r="G526" s="291"/>
      <c r="H526" s="291"/>
      <c r="J526" s="285"/>
      <c r="L526" s="291"/>
      <c r="AD526" s="341">
        <f>SUMIF('pdc2019'!$G$8:$G$1163,'CE MINISTERIALE 2019'!$B526,'pdc2019'!$P$8:$P$1171)</f>
        <v>0</v>
      </c>
    </row>
    <row r="527" spans="1:30" s="273" customFormat="1" ht="24.95" customHeight="1">
      <c r="A527" s="303"/>
      <c r="B527" s="299" t="s">
        <v>1548</v>
      </c>
      <c r="C527" s="300" t="s">
        <v>4687</v>
      </c>
      <c r="D527" s="341">
        <f>SUMIF('pdc2019'!$G$8:$G$1163,'CE MINISTERIALE 2019'!$B527,'pdc2019'!$Q$8:$Q$1171)</f>
        <v>5200000</v>
      </c>
      <c r="E527" s="272"/>
      <c r="G527" s="291"/>
      <c r="H527" s="291"/>
      <c r="J527" s="285"/>
      <c r="L527" s="291"/>
      <c r="AD527" s="341">
        <f>SUMIF('pdc2019'!$G$8:$G$1163,'CE MINISTERIALE 2019'!$B527,'pdc2019'!$P$8:$P$1171)</f>
        <v>13178000</v>
      </c>
    </row>
    <row r="528" spans="1:30" s="273" customFormat="1" ht="24.95" customHeight="1">
      <c r="A528" s="303"/>
      <c r="B528" s="299" t="s">
        <v>1549</v>
      </c>
      <c r="C528" s="300" t="s">
        <v>4688</v>
      </c>
      <c r="D528" s="341">
        <f>SUMIF('pdc2019'!$G$8:$G$1163,'CE MINISTERIALE 2019'!$B528,'pdc2019'!$Q$8:$Q$1171)</f>
        <v>0</v>
      </c>
      <c r="E528" s="272"/>
      <c r="G528" s="291"/>
      <c r="H528" s="291"/>
      <c r="J528" s="285"/>
      <c r="L528" s="291"/>
      <c r="AD528" s="341">
        <f>SUMIF('pdc2019'!$G$8:$G$1163,'CE MINISTERIALE 2019'!$B528,'pdc2019'!$P$8:$P$1171)</f>
        <v>1500</v>
      </c>
    </row>
    <row r="529" spans="1:30" s="273" customFormat="1" ht="24.95" customHeight="1">
      <c r="A529" s="303"/>
      <c r="B529" s="299" t="s">
        <v>1550</v>
      </c>
      <c r="C529" s="300" t="s">
        <v>4689</v>
      </c>
      <c r="D529" s="341">
        <f>SUMIF('pdc2019'!$G$8:$G$1163,'CE MINISTERIALE 2019'!$B529,'pdc2019'!$Q$8:$Q$1171)</f>
        <v>0</v>
      </c>
      <c r="E529" s="272"/>
      <c r="G529" s="291"/>
      <c r="H529" s="291"/>
      <c r="J529" s="285"/>
      <c r="L529" s="291"/>
      <c r="AD529" s="341">
        <f>SUMIF('pdc2019'!$G$8:$G$1163,'CE MINISTERIALE 2019'!$B529,'pdc2019'!$P$8:$P$1171)</f>
        <v>9000</v>
      </c>
    </row>
    <row r="530" spans="1:30" s="273" customFormat="1" ht="24.95" customHeight="1">
      <c r="A530" s="303"/>
      <c r="B530" s="299" t="s">
        <v>1551</v>
      </c>
      <c r="C530" s="300" t="s">
        <v>4690</v>
      </c>
      <c r="D530" s="341">
        <f>SUMIF('pdc2019'!$G$8:$G$1163,'CE MINISTERIALE 2019'!$B530,'pdc2019'!$Q$8:$Q$1171)</f>
        <v>0</v>
      </c>
      <c r="E530" s="272"/>
      <c r="G530" s="291"/>
      <c r="H530" s="291"/>
      <c r="J530" s="285"/>
      <c r="L530" s="291"/>
      <c r="AD530" s="341">
        <f>SUMIF('pdc2019'!$G$8:$G$1163,'CE MINISTERIALE 2019'!$B530,'pdc2019'!$P$8:$P$1171)</f>
        <v>24700</v>
      </c>
    </row>
    <row r="531" spans="1:30" s="273" customFormat="1" ht="24.95" customHeight="1">
      <c r="A531" s="303"/>
      <c r="B531" s="299" t="s">
        <v>1552</v>
      </c>
      <c r="C531" s="300" t="s">
        <v>4691</v>
      </c>
      <c r="D531" s="341">
        <f>SUMIF('pdc2019'!$G$8:$G$1163,'CE MINISTERIALE 2019'!$B531,'pdc2019'!$Q$8:$Q$1171)</f>
        <v>0</v>
      </c>
      <c r="E531" s="272"/>
      <c r="G531" s="291"/>
      <c r="H531" s="291"/>
      <c r="J531" s="285"/>
      <c r="L531" s="291"/>
      <c r="AD531" s="341">
        <f>SUMIF('pdc2019'!$G$8:$G$1163,'CE MINISTERIALE 2019'!$B531,'pdc2019'!$P$8:$P$1171)</f>
        <v>1411000</v>
      </c>
    </row>
    <row r="532" spans="1:30" s="273" customFormat="1" ht="24.95" customHeight="1">
      <c r="A532" s="303"/>
      <c r="B532" s="299" t="s">
        <v>1553</v>
      </c>
      <c r="C532" s="300" t="s">
        <v>4692</v>
      </c>
      <c r="D532" s="341">
        <f>SUMIF('pdc2019'!$G$8:$G$1163,'CE MINISTERIALE 2019'!$B532,'pdc2019'!$Q$8:$Q$1171)</f>
        <v>0</v>
      </c>
      <c r="E532" s="272"/>
      <c r="G532" s="291"/>
      <c r="H532" s="291"/>
      <c r="J532" s="285"/>
      <c r="L532" s="291"/>
      <c r="AD532" s="341">
        <f>SUMIF('pdc2019'!$G$8:$G$1163,'CE MINISTERIALE 2019'!$B532,'pdc2019'!$P$8:$P$1171)</f>
        <v>943769</v>
      </c>
    </row>
    <row r="533" spans="1:30" s="273" customFormat="1" ht="24.95" customHeight="1">
      <c r="A533" s="303"/>
      <c r="B533" s="296" t="s">
        <v>1554</v>
      </c>
      <c r="C533" s="297" t="s">
        <v>1555</v>
      </c>
      <c r="D533" s="288">
        <f>+D534+D535</f>
        <v>0</v>
      </c>
      <c r="E533" s="272"/>
      <c r="F533" s="290"/>
      <c r="G533" s="291"/>
      <c r="H533" s="291"/>
      <c r="J533" s="285"/>
      <c r="L533" s="291"/>
      <c r="AD533" s="288">
        <f>+AD534+AD535</f>
        <v>2800</v>
      </c>
    </row>
    <row r="534" spans="1:30" s="298" customFormat="1" ht="24.95" customHeight="1">
      <c r="A534" s="306" t="s">
        <v>299</v>
      </c>
      <c r="B534" s="296" t="s">
        <v>1556</v>
      </c>
      <c r="C534" s="297" t="s">
        <v>1557</v>
      </c>
      <c r="D534" s="341">
        <f>SUMIF('pdc2019'!$G$8:$G$1163,'CE MINISTERIALE 2019'!$B534,'pdc2019'!$Q$8:$Q$1171)</f>
        <v>0</v>
      </c>
      <c r="E534" s="272"/>
      <c r="F534" s="273"/>
      <c r="G534" s="291"/>
      <c r="H534" s="291"/>
      <c r="J534" s="285"/>
      <c r="L534" s="291"/>
      <c r="AD534" s="341">
        <f>SUMIF('pdc2019'!$G$8:$G$1163,'CE MINISTERIALE 2019'!$B534,'pdc2019'!$P$8:$P$1171)</f>
        <v>0</v>
      </c>
    </row>
    <row r="535" spans="1:30" s="298" customFormat="1" ht="24.95" customHeight="1">
      <c r="A535" s="306"/>
      <c r="B535" s="296" t="s">
        <v>1558</v>
      </c>
      <c r="C535" s="297" t="s">
        <v>1559</v>
      </c>
      <c r="D535" s="288">
        <f>SUM(D536:D542)</f>
        <v>0</v>
      </c>
      <c r="E535" s="272"/>
      <c r="F535" s="290"/>
      <c r="G535" s="291"/>
      <c r="H535" s="291"/>
      <c r="J535" s="285"/>
      <c r="L535" s="291"/>
      <c r="AD535" s="288">
        <f>SUM(AD536:AD542)</f>
        <v>2800</v>
      </c>
    </row>
    <row r="536" spans="1:30" s="298" customFormat="1" ht="25.5">
      <c r="A536" s="306" t="s">
        <v>1506</v>
      </c>
      <c r="B536" s="299" t="s">
        <v>1560</v>
      </c>
      <c r="C536" s="300" t="s">
        <v>1561</v>
      </c>
      <c r="D536" s="341">
        <f>SUMIF('pdc2019'!$G$8:$G$1163,'CE MINISTERIALE 2019'!$B536,'pdc2019'!$Q$8:$Q$1171)</f>
        <v>0</v>
      </c>
      <c r="E536" s="272"/>
      <c r="F536" s="273"/>
      <c r="G536" s="291"/>
      <c r="H536" s="291"/>
      <c r="J536" s="285"/>
      <c r="L536" s="291"/>
      <c r="AD536" s="341">
        <f>SUMIF('pdc2019'!$G$8:$G$1163,'CE MINISTERIALE 2019'!$B536,'pdc2019'!$P$8:$P$1171)</f>
        <v>0</v>
      </c>
    </row>
    <row r="537" spans="1:30" s="298" customFormat="1" ht="24.95" customHeight="1">
      <c r="A537" s="306"/>
      <c r="B537" s="299" t="s">
        <v>1562</v>
      </c>
      <c r="C537" s="300" t="s">
        <v>1563</v>
      </c>
      <c r="D537" s="341">
        <f>SUMIF('pdc2019'!$G$8:$G$1163,'CE MINISTERIALE 2019'!$B537,'pdc2019'!$Q$8:$Q$1171)</f>
        <v>0</v>
      </c>
      <c r="E537" s="272"/>
      <c r="F537" s="273"/>
      <c r="G537" s="291"/>
      <c r="H537" s="291"/>
      <c r="J537" s="285"/>
      <c r="L537" s="291"/>
      <c r="AD537" s="341">
        <f>SUMIF('pdc2019'!$G$8:$G$1163,'CE MINISTERIALE 2019'!$B537,'pdc2019'!$P$8:$P$1171)</f>
        <v>0</v>
      </c>
    </row>
    <row r="538" spans="1:30" s="298" customFormat="1" ht="25.5">
      <c r="A538" s="306"/>
      <c r="B538" s="299" t="s">
        <v>400</v>
      </c>
      <c r="C538" s="300" t="s">
        <v>401</v>
      </c>
      <c r="D538" s="341">
        <f>SUMIF('pdc2019'!$G$8:$G$1163,'CE MINISTERIALE 2019'!$B538,'pdc2019'!$Q$8:$Q$1171)</f>
        <v>0</v>
      </c>
      <c r="E538" s="272"/>
      <c r="F538" s="273"/>
      <c r="G538" s="291"/>
      <c r="H538" s="291"/>
      <c r="J538" s="285"/>
      <c r="L538" s="291"/>
      <c r="AD538" s="341">
        <f>SUMIF('pdc2019'!$G$8:$G$1163,'CE MINISTERIALE 2019'!$B538,'pdc2019'!$P$8:$P$1171)</f>
        <v>0</v>
      </c>
    </row>
    <row r="539" spans="1:30" s="298" customFormat="1" ht="25.5">
      <c r="A539" s="306"/>
      <c r="B539" s="299" t="s">
        <v>402</v>
      </c>
      <c r="C539" s="300" t="s">
        <v>403</v>
      </c>
      <c r="D539" s="341">
        <f>SUMIF('pdc2019'!$G$8:$G$1163,'CE MINISTERIALE 2019'!$B539,'pdc2019'!$Q$8:$Q$1171)</f>
        <v>0</v>
      </c>
      <c r="E539" s="272"/>
      <c r="F539" s="273"/>
      <c r="G539" s="291"/>
      <c r="H539" s="291"/>
      <c r="J539" s="285"/>
      <c r="L539" s="291"/>
      <c r="AD539" s="341">
        <f>SUMIF('pdc2019'!$G$8:$G$1163,'CE MINISTERIALE 2019'!$B539,'pdc2019'!$P$8:$P$1171)</f>
        <v>0</v>
      </c>
    </row>
    <row r="540" spans="1:30" s="298" customFormat="1" ht="25.5">
      <c r="A540" s="306"/>
      <c r="B540" s="299" t="s">
        <v>404</v>
      </c>
      <c r="C540" s="300" t="s">
        <v>405</v>
      </c>
      <c r="D540" s="341">
        <f>SUMIF('pdc2019'!$G$8:$G$1163,'CE MINISTERIALE 2019'!$B540,'pdc2019'!$Q$8:$Q$1171)</f>
        <v>0</v>
      </c>
      <c r="E540" s="272"/>
      <c r="F540" s="273"/>
      <c r="G540" s="291"/>
      <c r="H540" s="291"/>
      <c r="J540" s="285"/>
      <c r="L540" s="291"/>
      <c r="AD540" s="341">
        <f>SUMIF('pdc2019'!$G$8:$G$1163,'CE MINISTERIALE 2019'!$B540,'pdc2019'!$P$8:$P$1171)</f>
        <v>0</v>
      </c>
    </row>
    <row r="541" spans="1:30" s="298" customFormat="1" ht="25.5">
      <c r="A541" s="306"/>
      <c r="B541" s="299" t="s">
        <v>406</v>
      </c>
      <c r="C541" s="300" t="s">
        <v>407</v>
      </c>
      <c r="D541" s="341">
        <f>SUMIF('pdc2019'!$G$8:$G$1163,'CE MINISTERIALE 2019'!$B541,'pdc2019'!$Q$8:$Q$1171)</f>
        <v>0</v>
      </c>
      <c r="E541" s="272"/>
      <c r="F541" s="273"/>
      <c r="G541" s="291"/>
      <c r="H541" s="291"/>
      <c r="J541" s="285"/>
      <c r="L541" s="291"/>
      <c r="AD541" s="341">
        <f>SUMIF('pdc2019'!$G$8:$G$1163,'CE MINISTERIALE 2019'!$B541,'pdc2019'!$P$8:$P$1171)</f>
        <v>2800</v>
      </c>
    </row>
    <row r="542" spans="1:30" s="298" customFormat="1" ht="24.95" customHeight="1">
      <c r="A542" s="306"/>
      <c r="B542" s="299" t="s">
        <v>408</v>
      </c>
      <c r="C542" s="300" t="s">
        <v>409</v>
      </c>
      <c r="D542" s="341">
        <f>SUMIF('pdc2019'!$G$8:$G$1163,'CE MINISTERIALE 2019'!$B542,'pdc2019'!$Q$8:$Q$1171)</f>
        <v>0</v>
      </c>
      <c r="E542" s="272"/>
      <c r="F542" s="273"/>
      <c r="G542" s="291"/>
      <c r="H542" s="291"/>
      <c r="J542" s="285"/>
      <c r="L542" s="291"/>
      <c r="AD542" s="341">
        <f>SUMIF('pdc2019'!$G$8:$G$1163,'CE MINISTERIALE 2019'!$B542,'pdc2019'!$P$8:$P$1171)</f>
        <v>0</v>
      </c>
    </row>
    <row r="543" spans="1:30" s="298" customFormat="1" ht="24.95" customHeight="1">
      <c r="A543" s="306"/>
      <c r="B543" s="296" t="s">
        <v>410</v>
      </c>
      <c r="C543" s="297" t="s">
        <v>411</v>
      </c>
      <c r="D543" s="341">
        <f>SUMIF('pdc2019'!$G$8:$G$1163,'CE MINISTERIALE 2019'!$B543,'pdc2019'!$Q$8:$Q$1171)</f>
        <v>0</v>
      </c>
      <c r="E543" s="272"/>
      <c r="F543" s="273"/>
      <c r="G543" s="291"/>
      <c r="H543" s="291"/>
      <c r="J543" s="285"/>
      <c r="L543" s="291"/>
      <c r="AD543" s="341">
        <f>SUMIF('pdc2019'!$G$8:$G$1163,'CE MINISTERIALE 2019'!$B543,'pdc2019'!$P$8:$P$1171)</f>
        <v>0</v>
      </c>
    </row>
    <row r="544" spans="1:30" s="298" customFormat="1" ht="24.95" customHeight="1">
      <c r="A544" s="306"/>
      <c r="B544" s="286" t="s">
        <v>412</v>
      </c>
      <c r="C544" s="287" t="s">
        <v>413</v>
      </c>
      <c r="D544" s="288">
        <f>+D545+D546</f>
        <v>183000</v>
      </c>
      <c r="E544" s="272"/>
      <c r="F544" s="290"/>
      <c r="G544" s="291"/>
      <c r="H544" s="291"/>
      <c r="J544" s="285"/>
      <c r="L544" s="291"/>
      <c r="AD544" s="288">
        <f>+AD545+AD546</f>
        <v>3860000</v>
      </c>
    </row>
    <row r="545" spans="1:30" s="298" customFormat="1" ht="24.95" customHeight="1">
      <c r="A545" s="306"/>
      <c r="B545" s="292" t="s">
        <v>414</v>
      </c>
      <c r="C545" s="293" t="s">
        <v>415</v>
      </c>
      <c r="D545" s="341">
        <f>SUMIF('pdc2019'!$G$8:$G$1163,'CE MINISTERIALE 2019'!$B545,'pdc2019'!$Q$8:$Q$1171)</f>
        <v>35000</v>
      </c>
      <c r="E545" s="272"/>
      <c r="F545" s="273"/>
      <c r="G545" s="291"/>
      <c r="H545" s="291"/>
      <c r="J545" s="285"/>
      <c r="L545" s="291"/>
      <c r="AD545" s="341">
        <f>SUMIF('pdc2019'!$G$8:$G$1163,'CE MINISTERIALE 2019'!$B545,'pdc2019'!$P$8:$P$1171)</f>
        <v>34000</v>
      </c>
    </row>
    <row r="546" spans="1:30" s="298" customFormat="1" ht="24.95" customHeight="1">
      <c r="A546" s="306"/>
      <c r="B546" s="292" t="s">
        <v>416</v>
      </c>
      <c r="C546" s="293" t="s">
        <v>417</v>
      </c>
      <c r="D546" s="288">
        <f>+D547+D548+D549+D564+D575</f>
        <v>148000</v>
      </c>
      <c r="E546" s="272"/>
      <c r="F546" s="290"/>
      <c r="G546" s="291"/>
      <c r="H546" s="291"/>
      <c r="J546" s="285"/>
      <c r="L546" s="291"/>
      <c r="AD546" s="288">
        <f>+AD547+AD548+AD549+AD564+AD575</f>
        <v>3826000</v>
      </c>
    </row>
    <row r="547" spans="1:30" s="298" customFormat="1" ht="24.95" customHeight="1">
      <c r="A547" s="306"/>
      <c r="B547" s="296" t="s">
        <v>418</v>
      </c>
      <c r="C547" s="297" t="s">
        <v>419</v>
      </c>
      <c r="D547" s="341">
        <f>SUMIF('pdc2019'!$G$8:$G$1163,'CE MINISTERIALE 2019'!$B547,'pdc2019'!$Q$8:$Q$1171)</f>
        <v>0</v>
      </c>
      <c r="E547" s="272"/>
      <c r="F547" s="273"/>
      <c r="G547" s="291"/>
      <c r="H547" s="291"/>
      <c r="J547" s="285"/>
      <c r="L547" s="291"/>
      <c r="AD547" s="341">
        <f>SUMIF('pdc2019'!$G$8:$G$1163,'CE MINISTERIALE 2019'!$B547,'pdc2019'!$P$8:$P$1171)</f>
        <v>0</v>
      </c>
    </row>
    <row r="548" spans="1:30" s="298" customFormat="1" ht="24.95" customHeight="1">
      <c r="A548" s="306"/>
      <c r="B548" s="296" t="s">
        <v>420</v>
      </c>
      <c r="C548" s="297" t="s">
        <v>421</v>
      </c>
      <c r="D548" s="341">
        <f>SUMIF('pdc2019'!$G$8:$G$1163,'CE MINISTERIALE 2019'!$B548,'pdc2019'!$Q$8:$Q$1171)</f>
        <v>148000</v>
      </c>
      <c r="E548" s="272"/>
      <c r="F548" s="273"/>
      <c r="G548" s="291"/>
      <c r="H548" s="291"/>
      <c r="J548" s="285"/>
      <c r="L548" s="291"/>
      <c r="AD548" s="341">
        <f>SUMIF('pdc2019'!$G$8:$G$1163,'CE MINISTERIALE 2019'!$B548,'pdc2019'!$P$8:$P$1171)</f>
        <v>80000</v>
      </c>
    </row>
    <row r="549" spans="1:30" s="298" customFormat="1" ht="24.95" customHeight="1">
      <c r="A549" s="306"/>
      <c r="B549" s="296" t="s">
        <v>422</v>
      </c>
      <c r="C549" s="297" t="s">
        <v>423</v>
      </c>
      <c r="D549" s="288">
        <f>+D550+D553</f>
        <v>0</v>
      </c>
      <c r="E549" s="272"/>
      <c r="F549" s="290"/>
      <c r="G549" s="291"/>
      <c r="H549" s="291"/>
      <c r="J549" s="285"/>
      <c r="L549" s="291"/>
      <c r="AD549" s="288">
        <f>+AD550+AD553</f>
        <v>3426000</v>
      </c>
    </row>
    <row r="550" spans="1:30" s="298" customFormat="1" ht="25.5">
      <c r="A550" s="306" t="s">
        <v>299</v>
      </c>
      <c r="B550" s="296" t="s">
        <v>424</v>
      </c>
      <c r="C550" s="297" t="s">
        <v>425</v>
      </c>
      <c r="D550" s="288">
        <f>+D551+D552</f>
        <v>0</v>
      </c>
      <c r="E550" s="272"/>
      <c r="F550" s="290"/>
      <c r="G550" s="291"/>
      <c r="H550" s="291"/>
      <c r="J550" s="285"/>
      <c r="L550" s="291"/>
      <c r="AD550" s="288">
        <f>+AD551+AD552</f>
        <v>0</v>
      </c>
    </row>
    <row r="551" spans="1:30" s="298" customFormat="1" ht="24.95" customHeight="1">
      <c r="A551" s="306" t="s">
        <v>299</v>
      </c>
      <c r="B551" s="299" t="s">
        <v>426</v>
      </c>
      <c r="C551" s="300" t="s">
        <v>427</v>
      </c>
      <c r="D551" s="341">
        <f>SUMIF('pdc2019'!$G$8:$G$1163,'CE MINISTERIALE 2019'!$B551,'pdc2019'!$Q$8:$Q$1171)</f>
        <v>0</v>
      </c>
      <c r="E551" s="272"/>
      <c r="F551" s="273"/>
      <c r="G551" s="291"/>
      <c r="H551" s="291"/>
      <c r="J551" s="285"/>
      <c r="L551" s="291"/>
      <c r="AD551" s="341">
        <f>SUMIF('pdc2019'!$G$8:$G$1163,'CE MINISTERIALE 2019'!$B551,'pdc2019'!$P$8:$P$1171)</f>
        <v>0</v>
      </c>
    </row>
    <row r="552" spans="1:30" s="298" customFormat="1" ht="25.5">
      <c r="A552" s="306" t="s">
        <v>299</v>
      </c>
      <c r="B552" s="299" t="s">
        <v>428</v>
      </c>
      <c r="C552" s="300" t="s">
        <v>231</v>
      </c>
      <c r="D552" s="341">
        <f>SUMIF('pdc2019'!$G$8:$G$1163,'CE MINISTERIALE 2019'!$B552,'pdc2019'!$Q$8:$Q$1171)</f>
        <v>0</v>
      </c>
      <c r="E552" s="272"/>
      <c r="F552" s="273"/>
      <c r="G552" s="291"/>
      <c r="H552" s="291"/>
      <c r="J552" s="285"/>
      <c r="L552" s="291"/>
      <c r="AD552" s="341">
        <f>SUMIF('pdc2019'!$G$8:$G$1163,'CE MINISTERIALE 2019'!$B552,'pdc2019'!$P$8:$P$1171)</f>
        <v>0</v>
      </c>
    </row>
    <row r="553" spans="1:30" s="298" customFormat="1" ht="24.95" customHeight="1">
      <c r="A553" s="306"/>
      <c r="B553" s="296" t="s">
        <v>232</v>
      </c>
      <c r="C553" s="297" t="s">
        <v>233</v>
      </c>
      <c r="D553" s="288">
        <f>+D554+D555+D559+D560+D561+D562+D563</f>
        <v>0</v>
      </c>
      <c r="E553" s="272"/>
      <c r="F553" s="290"/>
      <c r="G553" s="291"/>
      <c r="H553" s="291"/>
      <c r="J553" s="285"/>
      <c r="L553" s="291"/>
      <c r="AD553" s="288">
        <f>+AD554+AD555+AD559+AD560+AD561+AD562+AD563</f>
        <v>3426000</v>
      </c>
    </row>
    <row r="554" spans="1:30" s="298" customFormat="1" ht="24.95" customHeight="1">
      <c r="A554" s="306" t="s">
        <v>1506</v>
      </c>
      <c r="B554" s="299" t="s">
        <v>234</v>
      </c>
      <c r="C554" s="300" t="s">
        <v>235</v>
      </c>
      <c r="D554" s="341">
        <f>SUMIF('pdc2019'!$G$8:$G$1163,'CE MINISTERIALE 2019'!$B554,'pdc2019'!$Q$8:$Q$1171)</f>
        <v>0</v>
      </c>
      <c r="E554" s="272"/>
      <c r="F554" s="273"/>
      <c r="G554" s="291"/>
      <c r="H554" s="291"/>
      <c r="J554" s="285"/>
      <c r="L554" s="291"/>
      <c r="AD554" s="341">
        <f>SUMIF('pdc2019'!$G$8:$G$1163,'CE MINISTERIALE 2019'!$B554,'pdc2019'!$P$8:$P$1171)</f>
        <v>0</v>
      </c>
    </row>
    <row r="555" spans="1:30" s="298" customFormat="1" ht="24.95" customHeight="1">
      <c r="A555" s="306"/>
      <c r="B555" s="299" t="s">
        <v>236</v>
      </c>
      <c r="C555" s="300" t="s">
        <v>237</v>
      </c>
      <c r="D555" s="288">
        <f>+D556+D557+D558</f>
        <v>0</v>
      </c>
      <c r="E555" s="272"/>
      <c r="F555" s="290"/>
      <c r="G555" s="291"/>
      <c r="H555" s="291"/>
      <c r="J555" s="285"/>
      <c r="L555" s="291"/>
      <c r="AD555" s="288">
        <f>+AD556+AD557+AD558</f>
        <v>5000</v>
      </c>
    </row>
    <row r="556" spans="1:30" s="298" customFormat="1" ht="24.95" customHeight="1">
      <c r="A556" s="306"/>
      <c r="B556" s="296" t="s">
        <v>238</v>
      </c>
      <c r="C556" s="297" t="s">
        <v>239</v>
      </c>
      <c r="D556" s="341">
        <f>SUMIF('pdc2019'!$G$8:$G$1163,'CE MINISTERIALE 2019'!$B556,'pdc2019'!$Q$8:$Q$1171)</f>
        <v>0</v>
      </c>
      <c r="E556" s="272"/>
      <c r="F556" s="273"/>
      <c r="G556" s="291"/>
      <c r="H556" s="291"/>
      <c r="J556" s="285"/>
      <c r="L556" s="291"/>
      <c r="AD556" s="341">
        <f>SUMIF('pdc2019'!$G$8:$G$1163,'CE MINISTERIALE 2019'!$B556,'pdc2019'!$P$8:$P$1171)</f>
        <v>1000</v>
      </c>
    </row>
    <row r="557" spans="1:30" s="298" customFormat="1" ht="24.95" customHeight="1">
      <c r="A557" s="306"/>
      <c r="B557" s="296" t="s">
        <v>240</v>
      </c>
      <c r="C557" s="297" t="s">
        <v>241</v>
      </c>
      <c r="D557" s="341">
        <f>SUMIF('pdc2019'!$G$8:$G$1163,'CE MINISTERIALE 2019'!$B557,'pdc2019'!$Q$8:$Q$1171)</f>
        <v>0</v>
      </c>
      <c r="E557" s="272"/>
      <c r="F557" s="273"/>
      <c r="G557" s="291"/>
      <c r="H557" s="291"/>
      <c r="J557" s="285"/>
      <c r="L557" s="291"/>
      <c r="AD557" s="341">
        <f>SUMIF('pdc2019'!$G$8:$G$1163,'CE MINISTERIALE 2019'!$B557,'pdc2019'!$P$8:$P$1171)</f>
        <v>0</v>
      </c>
    </row>
    <row r="558" spans="1:30" s="298" customFormat="1" ht="24.95" customHeight="1">
      <c r="A558" s="306"/>
      <c r="B558" s="296" t="s">
        <v>242</v>
      </c>
      <c r="C558" s="297" t="s">
        <v>243</v>
      </c>
      <c r="D558" s="341">
        <f>SUMIF('pdc2019'!$G$8:$G$1163,'CE MINISTERIALE 2019'!$B558,'pdc2019'!$Q$8:$Q$1171)</f>
        <v>0</v>
      </c>
      <c r="E558" s="272"/>
      <c r="F558" s="273"/>
      <c r="G558" s="291"/>
      <c r="H558" s="291"/>
      <c r="J558" s="285"/>
      <c r="L558" s="291"/>
      <c r="AD558" s="341">
        <f>SUMIF('pdc2019'!$G$8:$G$1163,'CE MINISTERIALE 2019'!$B558,'pdc2019'!$P$8:$P$1171)</f>
        <v>4000</v>
      </c>
    </row>
    <row r="559" spans="1:30" s="298" customFormat="1" ht="25.5">
      <c r="A559" s="306"/>
      <c r="B559" s="299" t="s">
        <v>244</v>
      </c>
      <c r="C559" s="300" t="s">
        <v>245</v>
      </c>
      <c r="D559" s="341">
        <f>SUMIF('pdc2019'!$G$8:$G$1163,'CE MINISTERIALE 2019'!$B559,'pdc2019'!$Q$8:$Q$1171)</f>
        <v>0</v>
      </c>
      <c r="E559" s="272"/>
      <c r="F559" s="273"/>
      <c r="G559" s="291"/>
      <c r="H559" s="291"/>
      <c r="J559" s="285"/>
      <c r="L559" s="291"/>
      <c r="AD559" s="341">
        <f>SUMIF('pdc2019'!$G$8:$G$1163,'CE MINISTERIALE 2019'!$B559,'pdc2019'!$P$8:$P$1171)</f>
        <v>0</v>
      </c>
    </row>
    <row r="560" spans="1:30" s="298" customFormat="1" ht="25.5">
      <c r="A560" s="306"/>
      <c r="B560" s="299" t="s">
        <v>246</v>
      </c>
      <c r="C560" s="300" t="s">
        <v>247</v>
      </c>
      <c r="D560" s="341">
        <f>SUMIF('pdc2019'!$G$8:$G$1163,'CE MINISTERIALE 2019'!$B560,'pdc2019'!$Q$8:$Q$1171)</f>
        <v>0</v>
      </c>
      <c r="E560" s="272"/>
      <c r="F560" s="273"/>
      <c r="G560" s="291"/>
      <c r="H560" s="291"/>
      <c r="J560" s="285"/>
      <c r="L560" s="291"/>
      <c r="AD560" s="341">
        <f>SUMIF('pdc2019'!$G$8:$G$1163,'CE MINISTERIALE 2019'!$B560,'pdc2019'!$P$8:$P$1171)</f>
        <v>11000</v>
      </c>
    </row>
    <row r="561" spans="1:30" s="298" customFormat="1" ht="25.5">
      <c r="A561" s="306"/>
      <c r="B561" s="299" t="s">
        <v>248</v>
      </c>
      <c r="C561" s="300" t="s">
        <v>249</v>
      </c>
      <c r="D561" s="341">
        <f>SUMIF('pdc2019'!$G$8:$G$1163,'CE MINISTERIALE 2019'!$B561,'pdc2019'!$Q$8:$Q$1171)</f>
        <v>0</v>
      </c>
      <c r="E561" s="272"/>
      <c r="F561" s="273"/>
      <c r="G561" s="291"/>
      <c r="H561" s="291"/>
      <c r="J561" s="285"/>
      <c r="L561" s="291"/>
      <c r="AD561" s="341">
        <f>SUMIF('pdc2019'!$G$8:$G$1163,'CE MINISTERIALE 2019'!$B561,'pdc2019'!$P$8:$P$1171)</f>
        <v>0</v>
      </c>
    </row>
    <row r="562" spans="1:30" s="298" customFormat="1" ht="25.5">
      <c r="A562" s="306"/>
      <c r="B562" s="299" t="s">
        <v>250</v>
      </c>
      <c r="C562" s="300" t="s">
        <v>251</v>
      </c>
      <c r="D562" s="341">
        <f>SUMIF('pdc2019'!$G$8:$G$1163,'CE MINISTERIALE 2019'!$B562,'pdc2019'!$Q$8:$Q$1171)</f>
        <v>0</v>
      </c>
      <c r="E562" s="272"/>
      <c r="F562" s="273"/>
      <c r="G562" s="291"/>
      <c r="H562" s="291"/>
      <c r="J562" s="285"/>
      <c r="L562" s="291"/>
      <c r="AD562" s="341">
        <f>SUMIF('pdc2019'!$G$8:$G$1163,'CE MINISTERIALE 2019'!$B562,'pdc2019'!$P$8:$P$1171)</f>
        <v>622000</v>
      </c>
    </row>
    <row r="563" spans="1:30" s="298" customFormat="1" ht="24.95" customHeight="1">
      <c r="A563" s="306"/>
      <c r="B563" s="299" t="s">
        <v>252</v>
      </c>
      <c r="C563" s="300" t="s">
        <v>253</v>
      </c>
      <c r="D563" s="341">
        <f>SUMIF('pdc2019'!$G$8:$G$1163,'CE MINISTERIALE 2019'!$B563,'pdc2019'!$Q$8:$Q$1171)</f>
        <v>0</v>
      </c>
      <c r="E563" s="272"/>
      <c r="F563" s="273"/>
      <c r="G563" s="291"/>
      <c r="H563" s="291"/>
      <c r="J563" s="285"/>
      <c r="L563" s="291"/>
      <c r="AD563" s="341">
        <f>SUMIF('pdc2019'!$G$8:$G$1163,'CE MINISTERIALE 2019'!$B563,'pdc2019'!$P$8:$P$1171)</f>
        <v>2788000</v>
      </c>
    </row>
    <row r="564" spans="1:30" s="298" customFormat="1" ht="24.95" customHeight="1">
      <c r="A564" s="306"/>
      <c r="B564" s="296" t="s">
        <v>254</v>
      </c>
      <c r="C564" s="297" t="s">
        <v>255</v>
      </c>
      <c r="D564" s="288">
        <f>+D565+D566+D567</f>
        <v>0</v>
      </c>
      <c r="E564" s="272"/>
      <c r="F564" s="290"/>
      <c r="G564" s="291"/>
      <c r="H564" s="291"/>
      <c r="J564" s="285"/>
      <c r="L564" s="291"/>
      <c r="AD564" s="288">
        <f>+AD565+AD566+AD567</f>
        <v>320000</v>
      </c>
    </row>
    <row r="565" spans="1:30" s="273" customFormat="1" ht="24.95" customHeight="1">
      <c r="A565" s="303"/>
      <c r="B565" s="296" t="s">
        <v>4693</v>
      </c>
      <c r="C565" s="297" t="s">
        <v>4694</v>
      </c>
      <c r="D565" s="341">
        <f>SUMIF('pdc2019'!$G$8:$G$1163,'CE MINISTERIALE 2019'!$B565,'pdc2019'!$Q$8:$Q$1171)</f>
        <v>0</v>
      </c>
      <c r="E565" s="272"/>
      <c r="G565" s="291"/>
      <c r="H565" s="291"/>
      <c r="J565" s="285"/>
      <c r="L565" s="291"/>
      <c r="AD565" s="341">
        <f>SUMIF('pdc2019'!$G$8:$G$1163,'CE MINISTERIALE 2019'!$B565,'pdc2019'!$P$8:$P$1171)</f>
        <v>0</v>
      </c>
    </row>
    <row r="566" spans="1:30" s="273" customFormat="1" ht="25.5">
      <c r="A566" s="303" t="s">
        <v>299</v>
      </c>
      <c r="B566" s="296" t="s">
        <v>256</v>
      </c>
      <c r="C566" s="297" t="s">
        <v>4695</v>
      </c>
      <c r="D566" s="341">
        <f>SUMIF('pdc2019'!$G$8:$G$1163,'CE MINISTERIALE 2019'!$B566,'pdc2019'!$Q$8:$Q$1171)</f>
        <v>0</v>
      </c>
      <c r="E566" s="272"/>
      <c r="G566" s="291"/>
      <c r="H566" s="291"/>
      <c r="J566" s="285"/>
      <c r="L566" s="291"/>
      <c r="AD566" s="341">
        <f>SUMIF('pdc2019'!$G$8:$G$1163,'CE MINISTERIALE 2019'!$B566,'pdc2019'!$P$8:$P$1171)</f>
        <v>0</v>
      </c>
    </row>
    <row r="567" spans="1:30" s="273" customFormat="1" ht="24.95" customHeight="1">
      <c r="A567" s="303"/>
      <c r="B567" s="296" t="s">
        <v>257</v>
      </c>
      <c r="C567" s="297" t="s">
        <v>4696</v>
      </c>
      <c r="D567" s="288">
        <f>SUM(D568:D574)</f>
        <v>0</v>
      </c>
      <c r="E567" s="272"/>
      <c r="F567" s="290"/>
      <c r="G567" s="291"/>
      <c r="H567" s="291"/>
      <c r="J567" s="285"/>
      <c r="L567" s="291"/>
      <c r="AD567" s="288">
        <f>SUM(AD568:AD574)</f>
        <v>320000</v>
      </c>
    </row>
    <row r="568" spans="1:30" s="273" customFormat="1" ht="25.5">
      <c r="A568" s="303" t="s">
        <v>1506</v>
      </c>
      <c r="B568" s="299" t="s">
        <v>258</v>
      </c>
      <c r="C568" s="300" t="s">
        <v>4697</v>
      </c>
      <c r="D568" s="341">
        <f>SUMIF('pdc2019'!$G$8:$G$1163,'CE MINISTERIALE 2019'!$B568,'pdc2019'!$Q$8:$Q$1171)</f>
        <v>0</v>
      </c>
      <c r="E568" s="272"/>
      <c r="G568" s="291"/>
      <c r="H568" s="291"/>
      <c r="J568" s="285"/>
      <c r="L568" s="291"/>
      <c r="AD568" s="341">
        <f>SUMIF('pdc2019'!$G$8:$G$1163,'CE MINISTERIALE 2019'!$B568,'pdc2019'!$P$8:$P$1171)</f>
        <v>0</v>
      </c>
    </row>
    <row r="569" spans="1:30" s="273" customFormat="1" ht="24.95" customHeight="1">
      <c r="A569" s="303"/>
      <c r="B569" s="299" t="s">
        <v>259</v>
      </c>
      <c r="C569" s="300" t="s">
        <v>4698</v>
      </c>
      <c r="D569" s="341">
        <f>SUMIF('pdc2019'!$G$8:$G$1163,'CE MINISTERIALE 2019'!$B569,'pdc2019'!$Q$8:$Q$1171)</f>
        <v>0</v>
      </c>
      <c r="E569" s="272"/>
      <c r="G569" s="291"/>
      <c r="H569" s="291"/>
      <c r="J569" s="285"/>
      <c r="L569" s="291"/>
      <c r="AD569" s="341">
        <f>SUMIF('pdc2019'!$G$8:$G$1163,'CE MINISTERIALE 2019'!$B569,'pdc2019'!$P$8:$P$1171)</f>
        <v>0</v>
      </c>
    </row>
    <row r="570" spans="1:30" s="273" customFormat="1" ht="25.5">
      <c r="A570" s="303"/>
      <c r="B570" s="299" t="s">
        <v>260</v>
      </c>
      <c r="C570" s="300" t="s">
        <v>4699</v>
      </c>
      <c r="D570" s="341">
        <f>SUMIF('pdc2019'!$G$8:$G$1163,'CE MINISTERIALE 2019'!$B570,'pdc2019'!$Q$8:$Q$1171)</f>
        <v>0</v>
      </c>
      <c r="E570" s="272"/>
      <c r="G570" s="291"/>
      <c r="H570" s="291"/>
      <c r="J570" s="285"/>
      <c r="L570" s="291"/>
      <c r="AD570" s="341">
        <f>SUMIF('pdc2019'!$G$8:$G$1163,'CE MINISTERIALE 2019'!$B570,'pdc2019'!$P$8:$P$1171)</f>
        <v>0</v>
      </c>
    </row>
    <row r="571" spans="1:30" s="273" customFormat="1" ht="25.5">
      <c r="A571" s="303"/>
      <c r="B571" s="299" t="s">
        <v>1046</v>
      </c>
      <c r="C571" s="300" t="s">
        <v>4700</v>
      </c>
      <c r="D571" s="341">
        <f>SUMIF('pdc2019'!$G$8:$G$1163,'CE MINISTERIALE 2019'!$B571,'pdc2019'!$Q$8:$Q$1171)</f>
        <v>0</v>
      </c>
      <c r="E571" s="272"/>
      <c r="G571" s="291"/>
      <c r="H571" s="291"/>
      <c r="J571" s="285"/>
      <c r="L571" s="291"/>
      <c r="AD571" s="341">
        <f>SUMIF('pdc2019'!$G$8:$G$1163,'CE MINISTERIALE 2019'!$B571,'pdc2019'!$P$8:$P$1171)</f>
        <v>0</v>
      </c>
    </row>
    <row r="572" spans="1:30" s="273" customFormat="1" ht="25.5">
      <c r="A572" s="303"/>
      <c r="B572" s="299" t="s">
        <v>1047</v>
      </c>
      <c r="C572" s="300" t="s">
        <v>4701</v>
      </c>
      <c r="D572" s="341">
        <f>SUMIF('pdc2019'!$G$8:$G$1163,'CE MINISTERIALE 2019'!$B572,'pdc2019'!$Q$8:$Q$1171)</f>
        <v>0</v>
      </c>
      <c r="E572" s="272"/>
      <c r="G572" s="291"/>
      <c r="H572" s="291"/>
      <c r="J572" s="285"/>
      <c r="L572" s="291"/>
      <c r="AD572" s="341">
        <f>SUMIF('pdc2019'!$G$8:$G$1163,'CE MINISTERIALE 2019'!$B572,'pdc2019'!$P$8:$P$1171)</f>
        <v>0</v>
      </c>
    </row>
    <row r="573" spans="1:30" s="273" customFormat="1" ht="25.5">
      <c r="A573" s="303"/>
      <c r="B573" s="299" t="s">
        <v>1048</v>
      </c>
      <c r="C573" s="300" t="s">
        <v>4702</v>
      </c>
      <c r="D573" s="341">
        <f>SUMIF('pdc2019'!$G$8:$G$1163,'CE MINISTERIALE 2019'!$B573,'pdc2019'!$Q$8:$Q$1171)</f>
        <v>0</v>
      </c>
      <c r="E573" s="272"/>
      <c r="G573" s="291"/>
      <c r="H573" s="291"/>
      <c r="J573" s="285"/>
      <c r="L573" s="291"/>
      <c r="AD573" s="341">
        <f>SUMIF('pdc2019'!$G$8:$G$1163,'CE MINISTERIALE 2019'!$B573,'pdc2019'!$P$8:$P$1171)</f>
        <v>3000</v>
      </c>
    </row>
    <row r="574" spans="1:30" s="273" customFormat="1" ht="24.95" customHeight="1">
      <c r="A574" s="303"/>
      <c r="B574" s="299" t="s">
        <v>1049</v>
      </c>
      <c r="C574" s="300" t="s">
        <v>4703</v>
      </c>
      <c r="D574" s="341">
        <f>SUMIF('pdc2019'!$G$8:$G$1163,'CE MINISTERIALE 2019'!$B574,'pdc2019'!$Q$8:$Q$1171)</f>
        <v>0</v>
      </c>
      <c r="E574" s="272"/>
      <c r="G574" s="291"/>
      <c r="H574" s="291"/>
      <c r="J574" s="285"/>
      <c r="L574" s="291"/>
      <c r="AD574" s="341">
        <f>SUMIF('pdc2019'!$G$8:$G$1163,'CE MINISTERIALE 2019'!$B574,'pdc2019'!$P$8:$P$1171)</f>
        <v>317000</v>
      </c>
    </row>
    <row r="575" spans="1:30" s="298" customFormat="1" ht="24.95" customHeight="1">
      <c r="A575" s="306"/>
      <c r="B575" s="296" t="s">
        <v>1050</v>
      </c>
      <c r="C575" s="297" t="s">
        <v>1051</v>
      </c>
      <c r="D575" s="341">
        <f>SUMIF('pdc2019'!$G$8:$G$1163,'CE MINISTERIALE 2019'!$B575,'pdc2019'!$Q$8:$Q$1171)</f>
        <v>0</v>
      </c>
      <c r="E575" s="272"/>
      <c r="F575" s="273"/>
      <c r="G575" s="319"/>
      <c r="H575" s="319"/>
      <c r="J575" s="285"/>
      <c r="L575" s="291"/>
      <c r="AD575" s="341">
        <f>SUMIF('pdc2019'!$G$8:$G$1163,'CE MINISTERIALE 2019'!$B575,'pdc2019'!$P$8:$P$1171)</f>
        <v>0</v>
      </c>
    </row>
    <row r="576" spans="1:30" s="298" customFormat="1" ht="18.75">
      <c r="A576" s="306"/>
      <c r="B576" s="286" t="s">
        <v>1052</v>
      </c>
      <c r="C576" s="287" t="s">
        <v>1053</v>
      </c>
      <c r="D576" s="288">
        <f>+D518-D544</f>
        <v>5037000</v>
      </c>
      <c r="E576" s="272"/>
      <c r="F576" s="290"/>
      <c r="G576" s="319"/>
      <c r="H576" s="319"/>
      <c r="J576" s="285"/>
      <c r="L576" s="291"/>
      <c r="AD576" s="288">
        <f>+AD518-AD544</f>
        <v>11733769</v>
      </c>
    </row>
    <row r="577" spans="1:30" s="298" customFormat="1" ht="24.95" customHeight="1">
      <c r="A577" s="306"/>
      <c r="B577" s="286" t="s">
        <v>1054</v>
      </c>
      <c r="C577" s="287" t="s">
        <v>1055</v>
      </c>
      <c r="D577" s="288">
        <f>+D159-D493+D512+D516+D576</f>
        <v>46278000</v>
      </c>
      <c r="E577" s="272"/>
      <c r="F577" s="290"/>
      <c r="G577" s="320"/>
      <c r="H577" s="320"/>
      <c r="J577" s="285"/>
      <c r="L577" s="291"/>
      <c r="AD577" s="288">
        <f>+AD159-AD493+AD512+AD516+AD576</f>
        <v>47100816</v>
      </c>
    </row>
    <row r="578" spans="1:30" s="273" customFormat="1" ht="24.95" customHeight="1">
      <c r="A578" s="303"/>
      <c r="B578" s="299"/>
      <c r="C578" s="287" t="s">
        <v>4704</v>
      </c>
      <c r="D578" s="288"/>
      <c r="E578" s="272"/>
      <c r="G578" s="321"/>
      <c r="H578" s="321"/>
      <c r="J578" s="285"/>
      <c r="L578" s="291"/>
      <c r="AD578" s="288"/>
    </row>
    <row r="579" spans="1:30" s="298" customFormat="1" ht="24.75" customHeight="1">
      <c r="A579" s="306"/>
      <c r="B579" s="286" t="s">
        <v>1056</v>
      </c>
      <c r="C579" s="287" t="s">
        <v>1057</v>
      </c>
      <c r="D579" s="288">
        <f>+D580+D581+D582+D583</f>
        <v>46278000</v>
      </c>
      <c r="E579" s="272"/>
      <c r="F579" s="290"/>
      <c r="G579" s="322"/>
      <c r="H579" s="322"/>
      <c r="J579" s="285"/>
      <c r="L579" s="291"/>
      <c r="AD579" s="288">
        <f>+AD580+AD581+AD582+AD583</f>
        <v>46365000</v>
      </c>
    </row>
    <row r="580" spans="1:30" s="298" customFormat="1" ht="24.75" customHeight="1">
      <c r="A580" s="389"/>
      <c r="B580" s="292" t="s">
        <v>1058</v>
      </c>
      <c r="C580" s="293" t="s">
        <v>1059</v>
      </c>
      <c r="D580" s="341">
        <f>SUMIF('pdc2019'!$G$8:$G$1163,'CE MINISTERIALE 2019'!$B580,'pdc2019'!$Q$8:$Q$1171)</f>
        <v>45820000</v>
      </c>
      <c r="E580" s="272"/>
      <c r="F580" s="273"/>
      <c r="G580" s="321"/>
      <c r="H580" s="321"/>
      <c r="J580" s="285"/>
      <c r="L580" s="291"/>
      <c r="AD580" s="341">
        <f>SUMIF('pdc2019'!$G$8:$G$1163,'CE MINISTERIALE 2019'!$B580,'pdc2019'!$P$8:$P$1171)</f>
        <v>45693000</v>
      </c>
    </row>
    <row r="581" spans="1:30" s="298" customFormat="1" ht="25.5">
      <c r="A581" s="389"/>
      <c r="B581" s="292" t="s">
        <v>1060</v>
      </c>
      <c r="C581" s="293" t="s">
        <v>1061</v>
      </c>
      <c r="D581" s="341">
        <f>SUMIF('pdc2019'!$G$8:$G$1163,'CE MINISTERIALE 2019'!$B581,'pdc2019'!$Q$8:$Q$1171)</f>
        <v>289000</v>
      </c>
      <c r="E581" s="272"/>
      <c r="F581" s="273"/>
      <c r="G581" s="319"/>
      <c r="H581" s="319"/>
      <c r="J581" s="285"/>
      <c r="L581" s="291"/>
      <c r="AD581" s="341">
        <f>SUMIF('pdc2019'!$G$8:$G$1163,'CE MINISTERIALE 2019'!$B581,'pdc2019'!$P$8:$P$1171)</f>
        <v>543000</v>
      </c>
    </row>
    <row r="582" spans="1:30" s="298" customFormat="1" ht="25.5">
      <c r="A582" s="389"/>
      <c r="B582" s="292" t="s">
        <v>1062</v>
      </c>
      <c r="C582" s="293" t="s">
        <v>1063</v>
      </c>
      <c r="D582" s="341">
        <f>SUMIF('pdc2019'!$G$8:$G$1163,'CE MINISTERIALE 2019'!$B582,'pdc2019'!$Q$8:$Q$1171)</f>
        <v>169000</v>
      </c>
      <c r="E582" s="272"/>
      <c r="F582" s="273"/>
      <c r="G582" s="321"/>
      <c r="H582" s="321"/>
      <c r="J582" s="285"/>
      <c r="L582" s="291"/>
      <c r="AD582" s="341">
        <f>SUMIF('pdc2019'!$G$8:$G$1163,'CE MINISTERIALE 2019'!$B582,'pdc2019'!$P$8:$P$1171)</f>
        <v>129000</v>
      </c>
    </row>
    <row r="583" spans="1:30" s="298" customFormat="1" ht="24.75" customHeight="1">
      <c r="A583" s="389"/>
      <c r="B583" s="292" t="s">
        <v>1064</v>
      </c>
      <c r="C583" s="293" t="s">
        <v>1065</v>
      </c>
      <c r="D583" s="341">
        <f>SUMIF('pdc2019'!$G$8:$G$1163,'CE MINISTERIALE 2019'!$B583,'pdc2019'!$Q$8:$Q$1171)</f>
        <v>0</v>
      </c>
      <c r="E583" s="272"/>
      <c r="F583" s="273"/>
      <c r="G583" s="321"/>
      <c r="H583" s="321"/>
      <c r="J583" s="285"/>
      <c r="L583" s="291"/>
      <c r="AD583" s="341">
        <f>SUMIF('pdc2019'!$G$8:$G$1163,'CE MINISTERIALE 2019'!$B583,'pdc2019'!$P$8:$P$1171)</f>
        <v>0</v>
      </c>
    </row>
    <row r="584" spans="1:30" s="298" customFormat="1" ht="24.75" customHeight="1">
      <c r="A584" s="306"/>
      <c r="B584" s="286" t="s">
        <v>1066</v>
      </c>
      <c r="C584" s="287" t="s">
        <v>1067</v>
      </c>
      <c r="D584" s="288">
        <f>+D585+D586</f>
        <v>0</v>
      </c>
      <c r="E584" s="272"/>
      <c r="F584" s="290"/>
      <c r="G584" s="321"/>
      <c r="H584" s="321"/>
      <c r="J584" s="285"/>
      <c r="L584" s="291"/>
      <c r="AD584" s="288">
        <f>+AD585+AD586</f>
        <v>0</v>
      </c>
    </row>
    <row r="585" spans="1:30" s="298" customFormat="1" ht="24.75" customHeight="1">
      <c r="A585" s="306"/>
      <c r="B585" s="292" t="s">
        <v>1068</v>
      </c>
      <c r="C585" s="293" t="s">
        <v>1069</v>
      </c>
      <c r="D585" s="341">
        <f>SUMIF('pdc2019'!$G$8:$G$1163,'CE MINISTERIALE 2019'!$B585,'pdc2019'!$Q$8:$Q$1171)</f>
        <v>0</v>
      </c>
      <c r="E585" s="272"/>
      <c r="F585" s="273"/>
      <c r="G585" s="322"/>
      <c r="H585" s="322"/>
      <c r="J585" s="285"/>
      <c r="L585" s="291"/>
      <c r="AD585" s="341">
        <f>SUMIF('pdc2019'!$G$8:$G$1163,'CE MINISTERIALE 2019'!$B585,'pdc2019'!$P$8:$P$1171)</f>
        <v>0</v>
      </c>
    </row>
    <row r="586" spans="1:30" s="298" customFormat="1" ht="24.75" customHeight="1">
      <c r="A586" s="306"/>
      <c r="B586" s="292" t="s">
        <v>1070</v>
      </c>
      <c r="C586" s="293" t="s">
        <v>1071</v>
      </c>
      <c r="D586" s="341">
        <f>SUMIF('pdc2019'!$G$8:$G$1163,'CE MINISTERIALE 2019'!$B586,'pdc2019'!$Q$8:$Q$1171)</f>
        <v>0</v>
      </c>
      <c r="E586" s="272"/>
      <c r="F586" s="273"/>
      <c r="G586" s="321"/>
      <c r="H586" s="321"/>
      <c r="J586" s="285"/>
      <c r="L586" s="291"/>
      <c r="AD586" s="341">
        <f>SUMIF('pdc2019'!$G$8:$G$1163,'CE MINISTERIALE 2019'!$B586,'pdc2019'!$P$8:$P$1171)</f>
        <v>0</v>
      </c>
    </row>
    <row r="587" spans="1:30" s="273" customFormat="1" ht="24.75" customHeight="1">
      <c r="A587" s="303"/>
      <c r="B587" s="286" t="s">
        <v>1072</v>
      </c>
      <c r="C587" s="287" t="s">
        <v>1073</v>
      </c>
      <c r="D587" s="341">
        <f>SUMIF('pdc2019'!$G$8:$G$1163,'CE MINISTERIALE 2019'!$B587,'pdc2019'!$Q$8:$Q$1171)</f>
        <v>0</v>
      </c>
      <c r="E587" s="272"/>
      <c r="G587" s="323"/>
      <c r="H587" s="323"/>
      <c r="J587" s="285"/>
      <c r="L587" s="291"/>
      <c r="AD587" s="341">
        <f>SUMIF('pdc2019'!$G$8:$G$1163,'CE MINISTERIALE 2019'!$B587,'pdc2019'!$P$8:$P$1171)</f>
        <v>0</v>
      </c>
    </row>
    <row r="588" spans="1:30" s="273" customFormat="1" ht="24.75" customHeight="1">
      <c r="A588" s="303"/>
      <c r="B588" s="286" t="s">
        <v>1074</v>
      </c>
      <c r="C588" s="287" t="s">
        <v>4705</v>
      </c>
      <c r="D588" s="288">
        <f>+D579+D584+D587</f>
        <v>46278000</v>
      </c>
      <c r="E588" s="272"/>
      <c r="F588" s="290"/>
      <c r="G588" s="324"/>
      <c r="H588" s="324"/>
      <c r="J588" s="285"/>
      <c r="L588" s="291"/>
      <c r="AD588" s="288">
        <f>+AD579+AD584+AD587</f>
        <v>46365000</v>
      </c>
    </row>
    <row r="589" spans="1:30" s="273" customFormat="1" ht="24.75" customHeight="1" thickBot="1">
      <c r="A589" s="396"/>
      <c r="B589" s="325" t="s">
        <v>1075</v>
      </c>
      <c r="C589" s="326" t="s">
        <v>1076</v>
      </c>
      <c r="D589" s="327">
        <f>+D577-D588</f>
        <v>0</v>
      </c>
      <c r="E589" s="272"/>
      <c r="F589" s="290"/>
      <c r="G589" s="324"/>
      <c r="H589" s="324"/>
      <c r="J589" s="285"/>
      <c r="L589" s="291"/>
      <c r="AD589" s="327">
        <f>+AD577-AD588</f>
        <v>735816</v>
      </c>
    </row>
    <row r="590" spans="1:30" s="3" customFormat="1">
      <c r="A590" s="319"/>
      <c r="B590" s="328"/>
      <c r="C590" s="329"/>
      <c r="D590" s="330"/>
      <c r="E590" s="319"/>
      <c r="F590" s="319"/>
      <c r="G590" s="324"/>
      <c r="H590" s="324"/>
      <c r="I590" s="319"/>
      <c r="J590" s="319"/>
      <c r="K590" s="319"/>
      <c r="L590" s="319"/>
      <c r="M590" s="319"/>
      <c r="N590" s="319"/>
      <c r="O590" s="319"/>
      <c r="P590" s="319"/>
      <c r="Q590" s="319"/>
      <c r="R590" s="319"/>
      <c r="S590" s="319"/>
      <c r="T590" s="319"/>
      <c r="U590" s="319"/>
      <c r="V590" s="319"/>
      <c r="W590" s="319"/>
      <c r="X590" s="319"/>
      <c r="Y590" s="319"/>
      <c r="Z590" s="319"/>
      <c r="AA590" s="319"/>
      <c r="AB590" s="319"/>
      <c r="AC590" s="331"/>
    </row>
    <row r="591" spans="1:30" s="3" customFormat="1">
      <c r="A591" s="319"/>
      <c r="B591" s="6" t="s">
        <v>5849</v>
      </c>
      <c r="C591" s="329"/>
      <c r="D591" s="330"/>
      <c r="E591" s="319"/>
      <c r="F591" s="319"/>
      <c r="G591" s="324"/>
      <c r="H591" s="324"/>
      <c r="I591" s="319"/>
      <c r="J591" s="319"/>
      <c r="K591" s="319"/>
      <c r="L591" s="319"/>
      <c r="M591" s="319"/>
      <c r="N591" s="319"/>
      <c r="O591" s="319"/>
      <c r="P591" s="319"/>
      <c r="Q591" s="319"/>
      <c r="R591" s="319"/>
      <c r="S591" s="319"/>
      <c r="T591" s="319"/>
      <c r="U591" s="319"/>
      <c r="V591" s="319"/>
      <c r="W591" s="319"/>
      <c r="X591" s="319"/>
      <c r="Y591" s="319"/>
      <c r="Z591" s="319"/>
      <c r="AA591" s="319"/>
      <c r="AB591" s="319"/>
      <c r="AC591" s="331"/>
    </row>
    <row r="592" spans="1:30" s="3" customFormat="1">
      <c r="A592" s="332"/>
      <c r="B592" s="213"/>
      <c r="C592" s="333"/>
      <c r="D592" s="334"/>
      <c r="E592" s="320"/>
      <c r="F592" s="320"/>
      <c r="G592" s="324"/>
      <c r="H592" s="324"/>
      <c r="I592" s="320"/>
      <c r="J592" s="320"/>
      <c r="K592" s="320"/>
      <c r="L592" s="320"/>
      <c r="M592" s="320"/>
      <c r="N592" s="320"/>
      <c r="O592" s="320"/>
      <c r="P592" s="320"/>
      <c r="Q592" s="320"/>
      <c r="R592" s="320"/>
      <c r="S592" s="320"/>
      <c r="T592" s="320"/>
      <c r="U592" s="320"/>
      <c r="V592" s="320"/>
      <c r="W592" s="320"/>
      <c r="X592" s="320"/>
      <c r="Y592" s="320"/>
      <c r="Z592" s="320"/>
      <c r="AA592" s="320"/>
      <c r="AB592" s="320"/>
      <c r="AC592" s="335"/>
    </row>
    <row r="593" spans="1:30" s="3" customFormat="1">
      <c r="A593" s="332"/>
      <c r="B593" s="6"/>
      <c r="C593" s="6"/>
      <c r="D593" s="336"/>
      <c r="E593" s="321"/>
      <c r="F593" s="321"/>
      <c r="G593" s="324"/>
      <c r="H593" s="324"/>
      <c r="I593" s="321"/>
      <c r="J593" s="321"/>
      <c r="K593" s="321"/>
      <c r="L593" s="321"/>
      <c r="M593" s="321"/>
      <c r="N593" s="321"/>
      <c r="O593" s="321"/>
      <c r="P593" s="321"/>
      <c r="Q593" s="321"/>
      <c r="R593" s="321"/>
      <c r="S593" s="321"/>
      <c r="T593" s="321"/>
      <c r="U593" s="321"/>
      <c r="V593" s="321"/>
      <c r="W593" s="321"/>
      <c r="X593" s="321"/>
      <c r="Y593" s="321"/>
      <c r="Z593" s="321"/>
      <c r="AA593" s="321"/>
      <c r="AB593" s="321"/>
      <c r="AC593" s="337"/>
    </row>
    <row r="594" spans="1:30" s="4" customFormat="1" ht="15" customHeight="1">
      <c r="A594" s="332"/>
      <c r="B594" s="7" t="s">
        <v>1077</v>
      </c>
      <c r="C594" s="9"/>
      <c r="D594" s="334"/>
      <c r="E594" s="322"/>
      <c r="F594" s="322"/>
      <c r="G594" s="324"/>
      <c r="H594" s="324"/>
      <c r="I594" s="322"/>
      <c r="K594" s="322"/>
      <c r="N594" s="322" t="s">
        <v>4706</v>
      </c>
      <c r="P594" s="322"/>
      <c r="Q594" s="322"/>
      <c r="R594" s="322"/>
      <c r="S594" s="322"/>
      <c r="T594" s="322"/>
      <c r="U594" s="322"/>
      <c r="V594" s="322"/>
      <c r="W594" s="322"/>
      <c r="X594" s="322"/>
      <c r="Y594" s="322"/>
      <c r="Z594" s="322"/>
      <c r="AA594" s="322"/>
      <c r="AB594" s="322"/>
      <c r="AC594" s="228"/>
    </row>
    <row r="595" spans="1:30" s="3" customFormat="1">
      <c r="A595" s="319"/>
      <c r="B595" s="6"/>
      <c r="C595" s="6"/>
      <c r="D595" s="336"/>
      <c r="E595" s="321"/>
      <c r="F595" s="321"/>
      <c r="G595" s="324"/>
      <c r="H595" s="324"/>
      <c r="I595" s="321"/>
      <c r="J595" s="321"/>
      <c r="K595" s="321"/>
      <c r="L595" s="321"/>
      <c r="M595" s="321"/>
      <c r="N595" s="321"/>
      <c r="O595" s="321"/>
      <c r="P595" s="321"/>
      <c r="Q595" s="321"/>
      <c r="R595" s="321"/>
      <c r="S595" s="321"/>
      <c r="T595" s="321"/>
      <c r="U595" s="321"/>
      <c r="V595" s="321"/>
      <c r="W595" s="321"/>
      <c r="X595" s="321"/>
      <c r="Y595" s="321"/>
      <c r="Z595" s="321"/>
      <c r="AA595" s="321"/>
      <c r="AB595" s="321"/>
      <c r="AC595" s="337"/>
    </row>
    <row r="596" spans="1:30" s="3" customFormat="1">
      <c r="A596" s="319"/>
      <c r="B596" s="343" t="s">
        <v>4708</v>
      </c>
      <c r="C596" s="329"/>
      <c r="D596" s="330"/>
      <c r="E596" s="319"/>
      <c r="F596" s="319"/>
      <c r="G596" s="324"/>
      <c r="H596" s="324"/>
      <c r="I596" s="319"/>
      <c r="K596" s="541" t="s">
        <v>5732</v>
      </c>
      <c r="L596" s="541"/>
      <c r="M596" s="541"/>
      <c r="N596" s="541"/>
      <c r="O596" s="541"/>
      <c r="P596" s="541"/>
      <c r="Q596" s="541"/>
      <c r="R596" s="541"/>
      <c r="S596" s="541"/>
      <c r="T596" s="541"/>
      <c r="U596" s="541"/>
      <c r="V596" s="541"/>
      <c r="W596" s="322"/>
      <c r="X596" s="322"/>
      <c r="Y596" s="322"/>
      <c r="Z596" s="322"/>
      <c r="AA596" s="322"/>
      <c r="AB596" s="322"/>
      <c r="AC596" s="219"/>
    </row>
    <row r="597" spans="1:30" s="349" customFormat="1">
      <c r="A597" s="342"/>
      <c r="B597" s="343" t="s">
        <v>5731</v>
      </c>
      <c r="C597" s="344"/>
      <c r="D597" s="345"/>
      <c r="E597" s="346"/>
      <c r="F597" s="346"/>
      <c r="G597" s="347"/>
      <c r="H597" s="347"/>
      <c r="I597" s="346"/>
      <c r="J597" s="346"/>
      <c r="K597" s="346"/>
      <c r="L597" s="541" t="s">
        <v>5733</v>
      </c>
      <c r="M597" s="541"/>
      <c r="N597" s="541"/>
      <c r="O597" s="541"/>
      <c r="P597" s="541"/>
      <c r="Q597" s="541"/>
      <c r="R597" s="541"/>
      <c r="S597" s="541"/>
      <c r="T597" s="541"/>
      <c r="U597" s="541"/>
      <c r="V597" s="541"/>
      <c r="W597" s="541"/>
      <c r="X597" s="346"/>
      <c r="Y597" s="346"/>
      <c r="Z597" s="346"/>
      <c r="AA597" s="346"/>
      <c r="AB597" s="346"/>
      <c r="AC597" s="348"/>
    </row>
    <row r="598" spans="1:30" s="3" customFormat="1">
      <c r="A598" s="319"/>
      <c r="B598" s="6"/>
      <c r="C598" s="6"/>
      <c r="D598" s="336"/>
      <c r="E598" s="321"/>
      <c r="F598" s="321"/>
      <c r="G598" s="324"/>
      <c r="H598" s="324"/>
      <c r="I598" s="321"/>
      <c r="J598" s="321"/>
      <c r="K598" s="321"/>
      <c r="L598" s="321"/>
      <c r="M598" s="321"/>
      <c r="N598" s="321"/>
      <c r="O598" s="321"/>
      <c r="P598" s="321"/>
      <c r="Q598" s="321"/>
      <c r="R598" s="321"/>
      <c r="S598" s="321"/>
      <c r="T598" s="321"/>
      <c r="U598" s="321"/>
      <c r="V598" s="321"/>
      <c r="W598" s="321"/>
      <c r="X598" s="321"/>
      <c r="Y598" s="321"/>
      <c r="Z598" s="321"/>
      <c r="AA598" s="321"/>
      <c r="AB598" s="321"/>
      <c r="AC598" s="337"/>
    </row>
    <row r="599" spans="1:30" s="3" customFormat="1">
      <c r="A599" s="319"/>
      <c r="B599" s="6"/>
      <c r="C599" s="6"/>
      <c r="D599" s="336"/>
      <c r="E599" s="321"/>
      <c r="F599" s="321"/>
      <c r="G599" s="324"/>
      <c r="H599" s="324"/>
      <c r="I599" s="321"/>
      <c r="J599" s="321"/>
      <c r="K599" s="321"/>
      <c r="L599" s="321"/>
      <c r="M599" s="321"/>
      <c r="N599" s="321"/>
      <c r="O599" s="321"/>
      <c r="P599" s="321"/>
      <c r="Q599" s="321"/>
      <c r="R599" s="321"/>
      <c r="S599" s="321"/>
      <c r="T599" s="321"/>
      <c r="U599" s="321"/>
      <c r="V599" s="321"/>
      <c r="W599" s="321"/>
      <c r="X599" s="321"/>
      <c r="Y599" s="321"/>
      <c r="Z599" s="321"/>
      <c r="AA599" s="321"/>
      <c r="AB599" s="321"/>
      <c r="AC599" s="337"/>
    </row>
    <row r="600" spans="1:30" s="3" customFormat="1">
      <c r="A600" s="338"/>
      <c r="B600" s="213"/>
      <c r="C600" s="9"/>
      <c r="D600" s="334"/>
      <c r="E600" s="322"/>
      <c r="F600" s="322"/>
      <c r="G600" s="324"/>
      <c r="H600" s="324"/>
      <c r="I600" s="322"/>
      <c r="K600" s="322"/>
      <c r="L600" s="322"/>
      <c r="O600" s="322" t="s">
        <v>1078</v>
      </c>
      <c r="Q600" s="322"/>
      <c r="R600" s="322"/>
      <c r="S600" s="322"/>
      <c r="T600" s="322"/>
      <c r="U600" s="322"/>
      <c r="V600" s="322"/>
      <c r="W600" s="322"/>
      <c r="X600" s="322"/>
      <c r="Y600" s="322"/>
      <c r="Z600" s="322"/>
      <c r="AA600" s="322"/>
      <c r="AB600" s="322"/>
      <c r="AC600" s="219"/>
    </row>
    <row r="601" spans="1:30" s="3" customFormat="1">
      <c r="A601" s="338"/>
      <c r="B601" s="6"/>
      <c r="C601" s="6"/>
      <c r="D601" s="336"/>
      <c r="E601" s="321"/>
      <c r="F601" s="321"/>
      <c r="G601" s="324"/>
      <c r="H601" s="324"/>
      <c r="I601" s="321"/>
      <c r="J601" s="321"/>
      <c r="K601" s="321"/>
      <c r="L601" s="321"/>
      <c r="M601" s="321"/>
      <c r="N601" s="321"/>
      <c r="O601" s="321"/>
      <c r="P601" s="321"/>
      <c r="Q601" s="321"/>
      <c r="R601" s="321"/>
      <c r="S601" s="321"/>
      <c r="T601" s="321"/>
      <c r="U601" s="321"/>
      <c r="V601" s="321"/>
      <c r="W601" s="321"/>
      <c r="X601" s="321"/>
      <c r="Y601" s="321"/>
      <c r="Z601" s="321"/>
      <c r="AA601" s="321"/>
      <c r="AB601" s="321"/>
      <c r="AC601" s="337"/>
    </row>
    <row r="602" spans="1:30">
      <c r="A602" s="338"/>
      <c r="C602" s="8"/>
      <c r="D602" s="334"/>
      <c r="E602" s="323"/>
      <c r="F602" s="323"/>
      <c r="I602" s="323"/>
      <c r="J602" s="322"/>
      <c r="K602" s="541" t="s">
        <v>5734</v>
      </c>
      <c r="L602" s="541"/>
      <c r="M602" s="541"/>
      <c r="N602" s="541"/>
      <c r="O602" s="541"/>
      <c r="P602" s="541"/>
      <c r="Q602" s="541"/>
      <c r="R602" s="541"/>
      <c r="S602" s="541"/>
      <c r="T602" s="541"/>
      <c r="U602" s="541"/>
      <c r="V602" s="541"/>
      <c r="W602" s="322"/>
      <c r="X602" s="322"/>
      <c r="Y602" s="322"/>
      <c r="Z602" s="322"/>
      <c r="AA602" s="322"/>
      <c r="AB602" s="322"/>
      <c r="AD602" s="215"/>
    </row>
    <row r="603" spans="1:30" s="350" customFormat="1">
      <c r="B603" s="351"/>
      <c r="C603" s="351"/>
      <c r="D603" s="352"/>
      <c r="E603" s="347"/>
      <c r="F603" s="347"/>
      <c r="G603" s="347"/>
      <c r="H603" s="347"/>
      <c r="I603" s="347"/>
      <c r="J603" s="353"/>
      <c r="K603" s="353"/>
      <c r="L603" s="541" t="s">
        <v>5733</v>
      </c>
      <c r="M603" s="541"/>
      <c r="N603" s="541"/>
      <c r="O603" s="541"/>
      <c r="P603" s="541"/>
      <c r="Q603" s="541"/>
      <c r="R603" s="541"/>
      <c r="S603" s="541"/>
      <c r="T603" s="541"/>
      <c r="U603" s="541"/>
      <c r="V603" s="541"/>
      <c r="W603" s="541"/>
      <c r="X603" s="354"/>
      <c r="Y603" s="354"/>
      <c r="Z603" s="354"/>
      <c r="AA603" s="354"/>
      <c r="AC603" s="355"/>
      <c r="AD603" s="356"/>
    </row>
    <row r="604" spans="1:30">
      <c r="W604" s="339"/>
      <c r="X604" s="339"/>
      <c r="Y604" s="339"/>
      <c r="Z604" s="339"/>
      <c r="AA604" s="339"/>
    </row>
    <row r="605" spans="1:30">
      <c r="W605" s="339"/>
      <c r="X605" s="339"/>
      <c r="Y605" s="339"/>
      <c r="Z605" s="339"/>
      <c r="AA605" s="339"/>
    </row>
    <row r="606" spans="1:30">
      <c r="W606" s="339"/>
      <c r="X606" s="339"/>
      <c r="Y606" s="339"/>
      <c r="Z606" s="339"/>
      <c r="AA606" s="339"/>
    </row>
    <row r="607" spans="1:30">
      <c r="W607" s="339"/>
      <c r="X607" s="339"/>
      <c r="Y607" s="339"/>
      <c r="Z607" s="339"/>
      <c r="AA607" s="339"/>
    </row>
    <row r="608" spans="1:30">
      <c r="W608" s="339"/>
      <c r="X608" s="339"/>
      <c r="Y608" s="339"/>
      <c r="Z608" s="339"/>
      <c r="AA608" s="339"/>
    </row>
    <row r="609" spans="23:27">
      <c r="W609" s="339"/>
      <c r="X609" s="339"/>
      <c r="Y609" s="339"/>
      <c r="Z609" s="339"/>
      <c r="AA609" s="339"/>
    </row>
    <row r="610" spans="23:27">
      <c r="W610" s="339"/>
      <c r="X610" s="339"/>
      <c r="Y610" s="339"/>
      <c r="Z610" s="339"/>
      <c r="AA610" s="339"/>
    </row>
    <row r="611" spans="23:27">
      <c r="W611" s="339"/>
      <c r="X611" s="339"/>
      <c r="Y611" s="339"/>
      <c r="Z611" s="339"/>
      <c r="AA611" s="339"/>
    </row>
    <row r="612" spans="23:27">
      <c r="W612" s="339"/>
      <c r="X612" s="339"/>
      <c r="Y612" s="339"/>
      <c r="Z612" s="339"/>
      <c r="AA612" s="339"/>
    </row>
    <row r="613" spans="23:27">
      <c r="W613" s="339"/>
      <c r="X613" s="339"/>
      <c r="Y613" s="339"/>
      <c r="Z613" s="339"/>
      <c r="AA613" s="339"/>
    </row>
    <row r="614" spans="23:27">
      <c r="W614" s="339"/>
      <c r="X614" s="339"/>
      <c r="Y614" s="339"/>
      <c r="Z614" s="339"/>
      <c r="AA614" s="339"/>
    </row>
    <row r="615" spans="23:27">
      <c r="W615" s="339"/>
      <c r="X615" s="339"/>
      <c r="Y615" s="339"/>
      <c r="Z615" s="339"/>
      <c r="AA615" s="339"/>
    </row>
    <row r="616" spans="23:27">
      <c r="W616" s="339"/>
      <c r="X616" s="339"/>
      <c r="Y616" s="339"/>
      <c r="Z616" s="339"/>
      <c r="AA616" s="339"/>
    </row>
    <row r="617" spans="23:27">
      <c r="W617" s="339"/>
      <c r="X617" s="339"/>
      <c r="Y617" s="339"/>
      <c r="Z617" s="339"/>
      <c r="AA617" s="339"/>
    </row>
    <row r="618" spans="23:27">
      <c r="W618" s="339"/>
      <c r="X618" s="339"/>
      <c r="Y618" s="339"/>
      <c r="Z618" s="339"/>
      <c r="AA618" s="339"/>
    </row>
    <row r="619" spans="23:27">
      <c r="W619" s="339"/>
      <c r="X619" s="339"/>
      <c r="Y619" s="339"/>
      <c r="Z619" s="339"/>
      <c r="AA619" s="339"/>
    </row>
    <row r="620" spans="23:27">
      <c r="W620" s="339"/>
      <c r="X620" s="339"/>
      <c r="Y620" s="339"/>
      <c r="Z620" s="339"/>
      <c r="AA620" s="339"/>
    </row>
    <row r="621" spans="23:27">
      <c r="W621" s="339"/>
      <c r="X621" s="339"/>
      <c r="Y621" s="339"/>
      <c r="Z621" s="339"/>
      <c r="AA621" s="339"/>
    </row>
    <row r="622" spans="23:27">
      <c r="W622" s="339"/>
      <c r="X622" s="339"/>
      <c r="Y622" s="339"/>
      <c r="Z622" s="339"/>
      <c r="AA622" s="339"/>
    </row>
    <row r="623" spans="23:27">
      <c r="W623" s="339"/>
      <c r="X623" s="339"/>
      <c r="Y623" s="339"/>
      <c r="Z623" s="339"/>
      <c r="AA623" s="339"/>
    </row>
    <row r="624" spans="23:27">
      <c r="W624" s="339"/>
      <c r="X624" s="339"/>
      <c r="Y624" s="339"/>
      <c r="Z624" s="339"/>
      <c r="AA624" s="339"/>
    </row>
    <row r="625" spans="23:27">
      <c r="W625" s="339"/>
      <c r="X625" s="339"/>
      <c r="Y625" s="339"/>
      <c r="Z625" s="339"/>
      <c r="AA625" s="339"/>
    </row>
    <row r="626" spans="23:27">
      <c r="W626" s="339"/>
      <c r="X626" s="339"/>
      <c r="Y626" s="339"/>
      <c r="Z626" s="339"/>
      <c r="AA626" s="339"/>
    </row>
    <row r="627" spans="23:27">
      <c r="W627" s="339"/>
      <c r="X627" s="339"/>
      <c r="Y627" s="339"/>
      <c r="Z627" s="339"/>
      <c r="AA627" s="339"/>
    </row>
    <row r="628" spans="23:27">
      <c r="W628" s="339"/>
      <c r="X628" s="339"/>
      <c r="Y628" s="339"/>
      <c r="Z628" s="339"/>
      <c r="AA628" s="339"/>
    </row>
    <row r="629" spans="23:27">
      <c r="W629" s="339"/>
      <c r="X629" s="339"/>
      <c r="Y629" s="339"/>
      <c r="Z629" s="339"/>
      <c r="AA629" s="339"/>
    </row>
    <row r="630" spans="23:27">
      <c r="W630" s="339"/>
      <c r="X630" s="339"/>
      <c r="Y630" s="339"/>
      <c r="Z630" s="339"/>
      <c r="AA630" s="339"/>
    </row>
    <row r="631" spans="23:27">
      <c r="W631" s="339"/>
      <c r="X631" s="339"/>
      <c r="Y631" s="339"/>
      <c r="Z631" s="339"/>
      <c r="AA631" s="339"/>
    </row>
    <row r="632" spans="23:27">
      <c r="W632" s="339"/>
      <c r="X632" s="339"/>
      <c r="Y632" s="339"/>
      <c r="Z632" s="339"/>
      <c r="AA632" s="339"/>
    </row>
    <row r="633" spans="23:27">
      <c r="W633" s="339"/>
      <c r="X633" s="339"/>
      <c r="Y633" s="339"/>
      <c r="Z633" s="339"/>
      <c r="AA633" s="339"/>
    </row>
    <row r="634" spans="23:27">
      <c r="W634" s="339"/>
      <c r="X634" s="339"/>
      <c r="Y634" s="339"/>
      <c r="Z634" s="339"/>
      <c r="AA634" s="339"/>
    </row>
    <row r="635" spans="23:27">
      <c r="W635" s="339"/>
      <c r="X635" s="339"/>
      <c r="Y635" s="339"/>
      <c r="Z635" s="339"/>
      <c r="AA635" s="339"/>
    </row>
    <row r="636" spans="23:27">
      <c r="W636" s="339"/>
      <c r="X636" s="339"/>
      <c r="Y636" s="339"/>
      <c r="Z636" s="339"/>
      <c r="AA636" s="339"/>
    </row>
    <row r="637" spans="23:27">
      <c r="W637" s="339"/>
      <c r="X637" s="339"/>
      <c r="Y637" s="339"/>
      <c r="Z637" s="339"/>
      <c r="AA637" s="339"/>
    </row>
    <row r="638" spans="23:27">
      <c r="W638" s="339"/>
      <c r="X638" s="339"/>
      <c r="Y638" s="339"/>
      <c r="Z638" s="339"/>
      <c r="AA638" s="339"/>
    </row>
    <row r="639" spans="23:27">
      <c r="W639" s="339"/>
      <c r="X639" s="339"/>
      <c r="Y639" s="339"/>
      <c r="Z639" s="339"/>
      <c r="AA639" s="339"/>
    </row>
    <row r="640" spans="23:27">
      <c r="W640" s="339"/>
      <c r="X640" s="339"/>
      <c r="Y640" s="339"/>
      <c r="Z640" s="339"/>
      <c r="AA640" s="339"/>
    </row>
    <row r="641" spans="23:27">
      <c r="W641" s="339"/>
      <c r="X641" s="339"/>
      <c r="Y641" s="339"/>
      <c r="Z641" s="339"/>
      <c r="AA641" s="339"/>
    </row>
    <row r="642" spans="23:27">
      <c r="W642" s="339"/>
      <c r="X642" s="339"/>
      <c r="Y642" s="339"/>
      <c r="Z642" s="339"/>
      <c r="AA642" s="339"/>
    </row>
    <row r="643" spans="23:27">
      <c r="W643" s="339"/>
      <c r="X643" s="339"/>
      <c r="Y643" s="339"/>
      <c r="Z643" s="339"/>
      <c r="AA643" s="339"/>
    </row>
    <row r="644" spans="23:27">
      <c r="W644" s="339"/>
      <c r="X644" s="339"/>
      <c r="Y644" s="339"/>
      <c r="Z644" s="339"/>
      <c r="AA644" s="339"/>
    </row>
    <row r="645" spans="23:27">
      <c r="W645" s="339"/>
      <c r="X645" s="339"/>
      <c r="Y645" s="339"/>
      <c r="Z645" s="339"/>
      <c r="AA645" s="339"/>
    </row>
    <row r="646" spans="23:27">
      <c r="W646" s="339"/>
      <c r="X646" s="339"/>
      <c r="Y646" s="339"/>
      <c r="Z646" s="339"/>
      <c r="AA646" s="339"/>
    </row>
    <row r="647" spans="23:27">
      <c r="W647" s="339"/>
      <c r="X647" s="339"/>
      <c r="Y647" s="339"/>
      <c r="Z647" s="339"/>
      <c r="AA647" s="339"/>
    </row>
    <row r="648" spans="23:27">
      <c r="W648" s="339"/>
      <c r="X648" s="339"/>
      <c r="Y648" s="339"/>
      <c r="Z648" s="339"/>
      <c r="AA648" s="339"/>
    </row>
    <row r="649" spans="23:27">
      <c r="W649" s="339"/>
      <c r="X649" s="339"/>
      <c r="Y649" s="339"/>
      <c r="Z649" s="339"/>
      <c r="AA649" s="339"/>
    </row>
    <row r="650" spans="23:27">
      <c r="W650" s="339"/>
      <c r="X650" s="339"/>
      <c r="Y650" s="339"/>
      <c r="Z650" s="339"/>
      <c r="AA650" s="339"/>
    </row>
    <row r="651" spans="23:27">
      <c r="W651" s="339"/>
      <c r="X651" s="339"/>
      <c r="Y651" s="339"/>
      <c r="Z651" s="339"/>
      <c r="AA651" s="339"/>
    </row>
    <row r="652" spans="23:27">
      <c r="W652" s="339"/>
      <c r="X652" s="339"/>
      <c r="Y652" s="339"/>
      <c r="Z652" s="339"/>
      <c r="AA652" s="339"/>
    </row>
    <row r="653" spans="23:27">
      <c r="W653" s="339"/>
      <c r="X653" s="339"/>
      <c r="Y653" s="339"/>
      <c r="Z653" s="339"/>
      <c r="AA653" s="339"/>
    </row>
    <row r="654" spans="23:27">
      <c r="W654" s="339"/>
      <c r="X654" s="339"/>
      <c r="Y654" s="339"/>
      <c r="Z654" s="339"/>
      <c r="AA654" s="339"/>
    </row>
    <row r="655" spans="23:27">
      <c r="W655" s="339"/>
      <c r="X655" s="339"/>
      <c r="Y655" s="339"/>
      <c r="Z655" s="339"/>
      <c r="AA655" s="339"/>
    </row>
    <row r="656" spans="23:27">
      <c r="W656" s="339"/>
      <c r="X656" s="339"/>
      <c r="Y656" s="339"/>
      <c r="Z656" s="339"/>
      <c r="AA656" s="339"/>
    </row>
  </sheetData>
  <mergeCells count="6">
    <mergeCell ref="A18:AB18"/>
    <mergeCell ref="F80:F84"/>
    <mergeCell ref="L603:W603"/>
    <mergeCell ref="L597:W597"/>
    <mergeCell ref="K596:V596"/>
    <mergeCell ref="K602:V602"/>
  </mergeCells>
  <pageMargins left="0" right="0" top="0" bottom="0.31496062992125984" header="0" footer="0.15748031496062992"/>
  <pageSetup paperSize="9" scale="50" fitToHeight="0" orientation="portrait" r:id="rId1"/>
  <headerFooter alignWithMargins="0">
    <oddFooter>&amp;R&amp;P / &amp;N</oddFooter>
  </headerFooter>
  <colBreaks count="1" manualBreakCount="1">
    <brk id="28" max="60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34C1-6046-4310-818F-73087C66D29B}">
  <dimension ref="A1:AD656"/>
  <sheetViews>
    <sheetView showGridLines="0" view="pageBreakPreview" zoomScaleNormal="90" zoomScaleSheetLayoutView="100" workbookViewId="0"/>
  </sheetViews>
  <sheetFormatPr defaultColWidth="10.28515625" defaultRowHeight="18"/>
  <cols>
    <col min="1" max="1" width="9.5703125" style="215" customWidth="1"/>
    <col min="2" max="2" width="10.5703125" style="213" customWidth="1"/>
    <col min="3" max="3" width="53" style="213" customWidth="1"/>
    <col min="4" max="4" width="23.7109375" style="231" customWidth="1"/>
    <col min="5" max="5" width="3.42578125" style="324" customWidth="1"/>
    <col min="6" max="6" width="3.28515625" style="324" customWidth="1"/>
    <col min="7" max="8" width="3.28515625" style="324" bestFit="1" customWidth="1"/>
    <col min="9" max="9" width="3.28515625" style="324" customWidth="1"/>
    <col min="10" max="10" width="12.42578125" style="324" customWidth="1"/>
    <col min="11" max="11" width="1.7109375" style="324" customWidth="1"/>
    <col min="12" max="12" width="3.140625" style="324" customWidth="1"/>
    <col min="13" max="21" width="3.28515625" style="324" customWidth="1"/>
    <col min="22" max="22" width="1.7109375" style="324" customWidth="1"/>
    <col min="23" max="23" width="3.42578125" style="215" customWidth="1"/>
    <col min="24" max="24" width="3.28515625" style="215" customWidth="1"/>
    <col min="25" max="25" width="5.28515625" style="215" customWidth="1"/>
    <col min="26" max="28" width="3.28515625" style="215" customWidth="1"/>
    <col min="29" max="29" width="12.5703125" style="219" customWidth="1"/>
    <col min="30" max="30" width="13" style="338" customWidth="1"/>
    <col min="31" max="230" width="10.28515625" style="215"/>
    <col min="231" max="239" width="9.140625" style="215" customWidth="1"/>
    <col min="240" max="240" width="1" style="215" customWidth="1"/>
    <col min="241" max="244" width="3.28515625" style="215" customWidth="1"/>
    <col min="245" max="245" width="1.85546875" style="215" customWidth="1"/>
    <col min="246" max="246" width="17.85546875" style="215" customWidth="1"/>
    <col min="247" max="247" width="1.85546875" style="215" customWidth="1"/>
    <col min="248" max="251" width="3.28515625" style="215" customWidth="1"/>
    <col min="252" max="252" width="1.85546875" style="215" customWidth="1"/>
    <col min="253" max="253" width="12.42578125" style="215" customWidth="1"/>
    <col min="254" max="254" width="1.85546875" style="215" customWidth="1"/>
    <col min="255" max="257" width="3" style="215" customWidth="1"/>
    <col min="258" max="258" width="4.42578125" style="215" customWidth="1"/>
    <col min="259" max="260" width="3" style="215" customWidth="1"/>
    <col min="261" max="266" width="3.28515625" style="215" customWidth="1"/>
    <col min="267" max="268" width="9.140625" style="215" customWidth="1"/>
    <col min="269" max="272" width="3.28515625" style="215" customWidth="1"/>
    <col min="273" max="273" width="4.140625" style="215" customWidth="1"/>
    <col min="274" max="486" width="10.28515625" style="215"/>
    <col min="487" max="495" width="9.140625" style="215" customWidth="1"/>
    <col min="496" max="496" width="1" style="215" customWidth="1"/>
    <col min="497" max="500" width="3.28515625" style="215" customWidth="1"/>
    <col min="501" max="501" width="1.85546875" style="215" customWidth="1"/>
    <col min="502" max="502" width="17.85546875" style="215" customWidth="1"/>
    <col min="503" max="503" width="1.85546875" style="215" customWidth="1"/>
    <col min="504" max="507" width="3.28515625" style="215" customWidth="1"/>
    <col min="508" max="508" width="1.85546875" style="215" customWidth="1"/>
    <col min="509" max="509" width="12.42578125" style="215" customWidth="1"/>
    <col min="510" max="510" width="1.85546875" style="215" customWidth="1"/>
    <col min="511" max="513" width="3" style="215" customWidth="1"/>
    <col min="514" max="514" width="4.42578125" style="215" customWidth="1"/>
    <col min="515" max="516" width="3" style="215" customWidth="1"/>
    <col min="517" max="522" width="3.28515625" style="215" customWidth="1"/>
    <col min="523" max="524" width="9.140625" style="215" customWidth="1"/>
    <col min="525" max="528" width="3.28515625" style="215" customWidth="1"/>
    <col min="529" max="529" width="4.140625" style="215" customWidth="1"/>
    <col min="530" max="742" width="10.28515625" style="215"/>
    <col min="743" max="751" width="9.140625" style="215" customWidth="1"/>
    <col min="752" max="752" width="1" style="215" customWidth="1"/>
    <col min="753" max="756" width="3.28515625" style="215" customWidth="1"/>
    <col min="757" max="757" width="1.85546875" style="215" customWidth="1"/>
    <col min="758" max="758" width="17.85546875" style="215" customWidth="1"/>
    <col min="759" max="759" width="1.85546875" style="215" customWidth="1"/>
    <col min="760" max="763" width="3.28515625" style="215" customWidth="1"/>
    <col min="764" max="764" width="1.85546875" style="215" customWidth="1"/>
    <col min="765" max="765" width="12.42578125" style="215" customWidth="1"/>
    <col min="766" max="766" width="1.85546875" style="215" customWidth="1"/>
    <col min="767" max="769" width="3" style="215" customWidth="1"/>
    <col min="770" max="770" width="4.42578125" style="215" customWidth="1"/>
    <col min="771" max="772" width="3" style="215" customWidth="1"/>
    <col min="773" max="778" width="3.28515625" style="215" customWidth="1"/>
    <col min="779" max="780" width="9.140625" style="215" customWidth="1"/>
    <col min="781" max="784" width="3.28515625" style="215" customWidth="1"/>
    <col min="785" max="785" width="4.140625" style="215" customWidth="1"/>
    <col min="786" max="998" width="10.28515625" style="215"/>
    <col min="999" max="1007" width="9.140625" style="215" customWidth="1"/>
    <col min="1008" max="1008" width="1" style="215" customWidth="1"/>
    <col min="1009" max="1012" width="3.28515625" style="215" customWidth="1"/>
    <col min="1013" max="1013" width="1.85546875" style="215" customWidth="1"/>
    <col min="1014" max="1014" width="17.85546875" style="215" customWidth="1"/>
    <col min="1015" max="1015" width="1.85546875" style="215" customWidth="1"/>
    <col min="1016" max="1019" width="3.28515625" style="215" customWidth="1"/>
    <col min="1020" max="1020" width="1.85546875" style="215" customWidth="1"/>
    <col min="1021" max="1021" width="12.42578125" style="215" customWidth="1"/>
    <col min="1022" max="1022" width="1.85546875" style="215" customWidth="1"/>
    <col min="1023" max="1025" width="3" style="215" customWidth="1"/>
    <col min="1026" max="1026" width="4.42578125" style="215" customWidth="1"/>
    <col min="1027" max="1028" width="3" style="215" customWidth="1"/>
    <col min="1029" max="1034" width="3.28515625" style="215" customWidth="1"/>
    <col min="1035" max="1036" width="9.140625" style="215" customWidth="1"/>
    <col min="1037" max="1040" width="3.28515625" style="215" customWidth="1"/>
    <col min="1041" max="1041" width="4.140625" style="215" customWidth="1"/>
    <col min="1042" max="1254" width="10.28515625" style="215"/>
    <col min="1255" max="1263" width="9.140625" style="215" customWidth="1"/>
    <col min="1264" max="1264" width="1" style="215" customWidth="1"/>
    <col min="1265" max="1268" width="3.28515625" style="215" customWidth="1"/>
    <col min="1269" max="1269" width="1.85546875" style="215" customWidth="1"/>
    <col min="1270" max="1270" width="17.85546875" style="215" customWidth="1"/>
    <col min="1271" max="1271" width="1.85546875" style="215" customWidth="1"/>
    <col min="1272" max="1275" width="3.28515625" style="215" customWidth="1"/>
    <col min="1276" max="1276" width="1.85546875" style="215" customWidth="1"/>
    <col min="1277" max="1277" width="12.42578125" style="215" customWidth="1"/>
    <col min="1278" max="1278" width="1.85546875" style="215" customWidth="1"/>
    <col min="1279" max="1281" width="3" style="215" customWidth="1"/>
    <col min="1282" max="1282" width="4.42578125" style="215" customWidth="1"/>
    <col min="1283" max="1284" width="3" style="215" customWidth="1"/>
    <col min="1285" max="1290" width="3.28515625" style="215" customWidth="1"/>
    <col min="1291" max="1292" width="9.140625" style="215" customWidth="1"/>
    <col min="1293" max="1296" width="3.28515625" style="215" customWidth="1"/>
    <col min="1297" max="1297" width="4.140625" style="215" customWidth="1"/>
    <col min="1298" max="1510" width="10.28515625" style="215"/>
    <col min="1511" max="1519" width="9.140625" style="215" customWidth="1"/>
    <col min="1520" max="1520" width="1" style="215" customWidth="1"/>
    <col min="1521" max="1524" width="3.28515625" style="215" customWidth="1"/>
    <col min="1525" max="1525" width="1.85546875" style="215" customWidth="1"/>
    <col min="1526" max="1526" width="17.85546875" style="215" customWidth="1"/>
    <col min="1527" max="1527" width="1.85546875" style="215" customWidth="1"/>
    <col min="1528" max="1531" width="3.28515625" style="215" customWidth="1"/>
    <col min="1532" max="1532" width="1.85546875" style="215" customWidth="1"/>
    <col min="1533" max="1533" width="12.42578125" style="215" customWidth="1"/>
    <col min="1534" max="1534" width="1.85546875" style="215" customWidth="1"/>
    <col min="1535" max="1537" width="3" style="215" customWidth="1"/>
    <col min="1538" max="1538" width="4.42578125" style="215" customWidth="1"/>
    <col min="1539" max="1540" width="3" style="215" customWidth="1"/>
    <col min="1541" max="1546" width="3.28515625" style="215" customWidth="1"/>
    <col min="1547" max="1548" width="9.140625" style="215" customWidth="1"/>
    <col min="1549" max="1552" width="3.28515625" style="215" customWidth="1"/>
    <col min="1553" max="1553" width="4.140625" style="215" customWidth="1"/>
    <col min="1554" max="1766" width="10.28515625" style="215"/>
    <col min="1767" max="1775" width="9.140625" style="215" customWidth="1"/>
    <col min="1776" max="1776" width="1" style="215" customWidth="1"/>
    <col min="1777" max="1780" width="3.28515625" style="215" customWidth="1"/>
    <col min="1781" max="1781" width="1.85546875" style="215" customWidth="1"/>
    <col min="1782" max="1782" width="17.85546875" style="215" customWidth="1"/>
    <col min="1783" max="1783" width="1.85546875" style="215" customWidth="1"/>
    <col min="1784" max="1787" width="3.28515625" style="215" customWidth="1"/>
    <col min="1788" max="1788" width="1.85546875" style="215" customWidth="1"/>
    <col min="1789" max="1789" width="12.42578125" style="215" customWidth="1"/>
    <col min="1790" max="1790" width="1.85546875" style="215" customWidth="1"/>
    <col min="1791" max="1793" width="3" style="215" customWidth="1"/>
    <col min="1794" max="1794" width="4.42578125" style="215" customWidth="1"/>
    <col min="1795" max="1796" width="3" style="215" customWidth="1"/>
    <col min="1797" max="1802" width="3.28515625" style="215" customWidth="1"/>
    <col min="1803" max="1804" width="9.140625" style="215" customWidth="1"/>
    <col min="1805" max="1808" width="3.28515625" style="215" customWidth="1"/>
    <col min="1809" max="1809" width="4.140625" style="215" customWidth="1"/>
    <col min="1810" max="2022" width="10.28515625" style="215"/>
    <col min="2023" max="2031" width="9.140625" style="215" customWidth="1"/>
    <col min="2032" max="2032" width="1" style="215" customWidth="1"/>
    <col min="2033" max="2036" width="3.28515625" style="215" customWidth="1"/>
    <col min="2037" max="2037" width="1.85546875" style="215" customWidth="1"/>
    <col min="2038" max="2038" width="17.85546875" style="215" customWidth="1"/>
    <col min="2039" max="2039" width="1.85546875" style="215" customWidth="1"/>
    <col min="2040" max="2043" width="3.28515625" style="215" customWidth="1"/>
    <col min="2044" max="2044" width="1.85546875" style="215" customWidth="1"/>
    <col min="2045" max="2045" width="12.42578125" style="215" customWidth="1"/>
    <col min="2046" max="2046" width="1.85546875" style="215" customWidth="1"/>
    <col min="2047" max="2049" width="3" style="215" customWidth="1"/>
    <col min="2050" max="2050" width="4.42578125" style="215" customWidth="1"/>
    <col min="2051" max="2052" width="3" style="215" customWidth="1"/>
    <col min="2053" max="2058" width="3.28515625" style="215" customWidth="1"/>
    <col min="2059" max="2060" width="9.140625" style="215" customWidth="1"/>
    <col min="2061" max="2064" width="3.28515625" style="215" customWidth="1"/>
    <col min="2065" max="2065" width="4.140625" style="215" customWidth="1"/>
    <col min="2066" max="2278" width="10.28515625" style="215"/>
    <col min="2279" max="2287" width="9.140625" style="215" customWidth="1"/>
    <col min="2288" max="2288" width="1" style="215" customWidth="1"/>
    <col min="2289" max="2292" width="3.28515625" style="215" customWidth="1"/>
    <col min="2293" max="2293" width="1.85546875" style="215" customWidth="1"/>
    <col min="2294" max="2294" width="17.85546875" style="215" customWidth="1"/>
    <col min="2295" max="2295" width="1.85546875" style="215" customWidth="1"/>
    <col min="2296" max="2299" width="3.28515625" style="215" customWidth="1"/>
    <col min="2300" max="2300" width="1.85546875" style="215" customWidth="1"/>
    <col min="2301" max="2301" width="12.42578125" style="215" customWidth="1"/>
    <col min="2302" max="2302" width="1.85546875" style="215" customWidth="1"/>
    <col min="2303" max="2305" width="3" style="215" customWidth="1"/>
    <col min="2306" max="2306" width="4.42578125" style="215" customWidth="1"/>
    <col min="2307" max="2308" width="3" style="215" customWidth="1"/>
    <col min="2309" max="2314" width="3.28515625" style="215" customWidth="1"/>
    <col min="2315" max="2316" width="9.140625" style="215" customWidth="1"/>
    <col min="2317" max="2320" width="3.28515625" style="215" customWidth="1"/>
    <col min="2321" max="2321" width="4.140625" style="215" customWidth="1"/>
    <col min="2322" max="2534" width="10.28515625" style="215"/>
    <col min="2535" max="2543" width="9.140625" style="215" customWidth="1"/>
    <col min="2544" max="2544" width="1" style="215" customWidth="1"/>
    <col min="2545" max="2548" width="3.28515625" style="215" customWidth="1"/>
    <col min="2549" max="2549" width="1.85546875" style="215" customWidth="1"/>
    <col min="2550" max="2550" width="17.85546875" style="215" customWidth="1"/>
    <col min="2551" max="2551" width="1.85546875" style="215" customWidth="1"/>
    <col min="2552" max="2555" width="3.28515625" style="215" customWidth="1"/>
    <col min="2556" max="2556" width="1.85546875" style="215" customWidth="1"/>
    <col min="2557" max="2557" width="12.42578125" style="215" customWidth="1"/>
    <col min="2558" max="2558" width="1.85546875" style="215" customWidth="1"/>
    <col min="2559" max="2561" width="3" style="215" customWidth="1"/>
    <col min="2562" max="2562" width="4.42578125" style="215" customWidth="1"/>
    <col min="2563" max="2564" width="3" style="215" customWidth="1"/>
    <col min="2565" max="2570" width="3.28515625" style="215" customWidth="1"/>
    <col min="2571" max="2572" width="9.140625" style="215" customWidth="1"/>
    <col min="2573" max="2576" width="3.28515625" style="215" customWidth="1"/>
    <col min="2577" max="2577" width="4.140625" style="215" customWidth="1"/>
    <col min="2578" max="2790" width="10.28515625" style="215"/>
    <col min="2791" max="2799" width="9.140625" style="215" customWidth="1"/>
    <col min="2800" max="2800" width="1" style="215" customWidth="1"/>
    <col min="2801" max="2804" width="3.28515625" style="215" customWidth="1"/>
    <col min="2805" max="2805" width="1.85546875" style="215" customWidth="1"/>
    <col min="2806" max="2806" width="17.85546875" style="215" customWidth="1"/>
    <col min="2807" max="2807" width="1.85546875" style="215" customWidth="1"/>
    <col min="2808" max="2811" width="3.28515625" style="215" customWidth="1"/>
    <col min="2812" max="2812" width="1.85546875" style="215" customWidth="1"/>
    <col min="2813" max="2813" width="12.42578125" style="215" customWidth="1"/>
    <col min="2814" max="2814" width="1.85546875" style="215" customWidth="1"/>
    <col min="2815" max="2817" width="3" style="215" customWidth="1"/>
    <col min="2818" max="2818" width="4.42578125" style="215" customWidth="1"/>
    <col min="2819" max="2820" width="3" style="215" customWidth="1"/>
    <col min="2821" max="2826" width="3.28515625" style="215" customWidth="1"/>
    <col min="2827" max="2828" width="9.140625" style="215" customWidth="1"/>
    <col min="2829" max="2832" width="3.28515625" style="215" customWidth="1"/>
    <col min="2833" max="2833" width="4.140625" style="215" customWidth="1"/>
    <col min="2834" max="3046" width="10.28515625" style="215"/>
    <col min="3047" max="3055" width="9.140625" style="215" customWidth="1"/>
    <col min="3056" max="3056" width="1" style="215" customWidth="1"/>
    <col min="3057" max="3060" width="3.28515625" style="215" customWidth="1"/>
    <col min="3061" max="3061" width="1.85546875" style="215" customWidth="1"/>
    <col min="3062" max="3062" width="17.85546875" style="215" customWidth="1"/>
    <col min="3063" max="3063" width="1.85546875" style="215" customWidth="1"/>
    <col min="3064" max="3067" width="3.28515625" style="215" customWidth="1"/>
    <col min="3068" max="3068" width="1.85546875" style="215" customWidth="1"/>
    <col min="3069" max="3069" width="12.42578125" style="215" customWidth="1"/>
    <col min="3070" max="3070" width="1.85546875" style="215" customWidth="1"/>
    <col min="3071" max="3073" width="3" style="215" customWidth="1"/>
    <col min="3074" max="3074" width="4.42578125" style="215" customWidth="1"/>
    <col min="3075" max="3076" width="3" style="215" customWidth="1"/>
    <col min="3077" max="3082" width="3.28515625" style="215" customWidth="1"/>
    <col min="3083" max="3084" width="9.140625" style="215" customWidth="1"/>
    <col min="3085" max="3088" width="3.28515625" style="215" customWidth="1"/>
    <col min="3089" max="3089" width="4.140625" style="215" customWidth="1"/>
    <col min="3090" max="3302" width="10.28515625" style="215"/>
    <col min="3303" max="3311" width="9.140625" style="215" customWidth="1"/>
    <col min="3312" max="3312" width="1" style="215" customWidth="1"/>
    <col min="3313" max="3316" width="3.28515625" style="215" customWidth="1"/>
    <col min="3317" max="3317" width="1.85546875" style="215" customWidth="1"/>
    <col min="3318" max="3318" width="17.85546875" style="215" customWidth="1"/>
    <col min="3319" max="3319" width="1.85546875" style="215" customWidth="1"/>
    <col min="3320" max="3323" width="3.28515625" style="215" customWidth="1"/>
    <col min="3324" max="3324" width="1.85546875" style="215" customWidth="1"/>
    <col min="3325" max="3325" width="12.42578125" style="215" customWidth="1"/>
    <col min="3326" max="3326" width="1.85546875" style="215" customWidth="1"/>
    <col min="3327" max="3329" width="3" style="215" customWidth="1"/>
    <col min="3330" max="3330" width="4.42578125" style="215" customWidth="1"/>
    <col min="3331" max="3332" width="3" style="215" customWidth="1"/>
    <col min="3333" max="3338" width="3.28515625" style="215" customWidth="1"/>
    <col min="3339" max="3340" width="9.140625" style="215" customWidth="1"/>
    <col min="3341" max="3344" width="3.28515625" style="215" customWidth="1"/>
    <col min="3345" max="3345" width="4.140625" style="215" customWidth="1"/>
    <col min="3346" max="3558" width="10.28515625" style="215"/>
    <col min="3559" max="3567" width="9.140625" style="215" customWidth="1"/>
    <col min="3568" max="3568" width="1" style="215" customWidth="1"/>
    <col min="3569" max="3572" width="3.28515625" style="215" customWidth="1"/>
    <col min="3573" max="3573" width="1.85546875" style="215" customWidth="1"/>
    <col min="3574" max="3574" width="17.85546875" style="215" customWidth="1"/>
    <col min="3575" max="3575" width="1.85546875" style="215" customWidth="1"/>
    <col min="3576" max="3579" width="3.28515625" style="215" customWidth="1"/>
    <col min="3580" max="3580" width="1.85546875" style="215" customWidth="1"/>
    <col min="3581" max="3581" width="12.42578125" style="215" customWidth="1"/>
    <col min="3582" max="3582" width="1.85546875" style="215" customWidth="1"/>
    <col min="3583" max="3585" width="3" style="215" customWidth="1"/>
    <col min="3586" max="3586" width="4.42578125" style="215" customWidth="1"/>
    <col min="3587" max="3588" width="3" style="215" customWidth="1"/>
    <col min="3589" max="3594" width="3.28515625" style="215" customWidth="1"/>
    <col min="3595" max="3596" width="9.140625" style="215" customWidth="1"/>
    <col min="3597" max="3600" width="3.28515625" style="215" customWidth="1"/>
    <col min="3601" max="3601" width="4.140625" style="215" customWidth="1"/>
    <col min="3602" max="3814" width="10.28515625" style="215"/>
    <col min="3815" max="3823" width="9.140625" style="215" customWidth="1"/>
    <col min="3824" max="3824" width="1" style="215" customWidth="1"/>
    <col min="3825" max="3828" width="3.28515625" style="215" customWidth="1"/>
    <col min="3829" max="3829" width="1.85546875" style="215" customWidth="1"/>
    <col min="3830" max="3830" width="17.85546875" style="215" customWidth="1"/>
    <col min="3831" max="3831" width="1.85546875" style="215" customWidth="1"/>
    <col min="3832" max="3835" width="3.28515625" style="215" customWidth="1"/>
    <col min="3836" max="3836" width="1.85546875" style="215" customWidth="1"/>
    <col min="3837" max="3837" width="12.42578125" style="215" customWidth="1"/>
    <col min="3838" max="3838" width="1.85546875" style="215" customWidth="1"/>
    <col min="3839" max="3841" width="3" style="215" customWidth="1"/>
    <col min="3842" max="3842" width="4.42578125" style="215" customWidth="1"/>
    <col min="3843" max="3844" width="3" style="215" customWidth="1"/>
    <col min="3845" max="3850" width="3.28515625" style="215" customWidth="1"/>
    <col min="3851" max="3852" width="9.140625" style="215" customWidth="1"/>
    <col min="3853" max="3856" width="3.28515625" style="215" customWidth="1"/>
    <col min="3857" max="3857" width="4.140625" style="215" customWidth="1"/>
    <col min="3858" max="4070" width="10.28515625" style="215"/>
    <col min="4071" max="4079" width="9.140625" style="215" customWidth="1"/>
    <col min="4080" max="4080" width="1" style="215" customWidth="1"/>
    <col min="4081" max="4084" width="3.28515625" style="215" customWidth="1"/>
    <col min="4085" max="4085" width="1.85546875" style="215" customWidth="1"/>
    <col min="4086" max="4086" width="17.85546875" style="215" customWidth="1"/>
    <col min="4087" max="4087" width="1.85546875" style="215" customWidth="1"/>
    <col min="4088" max="4091" width="3.28515625" style="215" customWidth="1"/>
    <col min="4092" max="4092" width="1.85546875" style="215" customWidth="1"/>
    <col min="4093" max="4093" width="12.42578125" style="215" customWidth="1"/>
    <col min="4094" max="4094" width="1.85546875" style="215" customWidth="1"/>
    <col min="4095" max="4097" width="3" style="215" customWidth="1"/>
    <col min="4098" max="4098" width="4.42578125" style="215" customWidth="1"/>
    <col min="4099" max="4100" width="3" style="215" customWidth="1"/>
    <col min="4101" max="4106" width="3.28515625" style="215" customWidth="1"/>
    <col min="4107" max="4108" width="9.140625" style="215" customWidth="1"/>
    <col min="4109" max="4112" width="3.28515625" style="215" customWidth="1"/>
    <col min="4113" max="4113" width="4.140625" style="215" customWidth="1"/>
    <col min="4114" max="4326" width="10.28515625" style="215"/>
    <col min="4327" max="4335" width="9.140625" style="215" customWidth="1"/>
    <col min="4336" max="4336" width="1" style="215" customWidth="1"/>
    <col min="4337" max="4340" width="3.28515625" style="215" customWidth="1"/>
    <col min="4341" max="4341" width="1.85546875" style="215" customWidth="1"/>
    <col min="4342" max="4342" width="17.85546875" style="215" customWidth="1"/>
    <col min="4343" max="4343" width="1.85546875" style="215" customWidth="1"/>
    <col min="4344" max="4347" width="3.28515625" style="215" customWidth="1"/>
    <col min="4348" max="4348" width="1.85546875" style="215" customWidth="1"/>
    <col min="4349" max="4349" width="12.42578125" style="215" customWidth="1"/>
    <col min="4350" max="4350" width="1.85546875" style="215" customWidth="1"/>
    <col min="4351" max="4353" width="3" style="215" customWidth="1"/>
    <col min="4354" max="4354" width="4.42578125" style="215" customWidth="1"/>
    <col min="4355" max="4356" width="3" style="215" customWidth="1"/>
    <col min="4357" max="4362" width="3.28515625" style="215" customWidth="1"/>
    <col min="4363" max="4364" width="9.140625" style="215" customWidth="1"/>
    <col min="4365" max="4368" width="3.28515625" style="215" customWidth="1"/>
    <col min="4369" max="4369" width="4.140625" style="215" customWidth="1"/>
    <col min="4370" max="4582" width="10.28515625" style="215"/>
    <col min="4583" max="4591" width="9.140625" style="215" customWidth="1"/>
    <col min="4592" max="4592" width="1" style="215" customWidth="1"/>
    <col min="4593" max="4596" width="3.28515625" style="215" customWidth="1"/>
    <col min="4597" max="4597" width="1.85546875" style="215" customWidth="1"/>
    <col min="4598" max="4598" width="17.85546875" style="215" customWidth="1"/>
    <col min="4599" max="4599" width="1.85546875" style="215" customWidth="1"/>
    <col min="4600" max="4603" width="3.28515625" style="215" customWidth="1"/>
    <col min="4604" max="4604" width="1.85546875" style="215" customWidth="1"/>
    <col min="4605" max="4605" width="12.42578125" style="215" customWidth="1"/>
    <col min="4606" max="4606" width="1.85546875" style="215" customWidth="1"/>
    <col min="4607" max="4609" width="3" style="215" customWidth="1"/>
    <col min="4610" max="4610" width="4.42578125" style="215" customWidth="1"/>
    <col min="4611" max="4612" width="3" style="215" customWidth="1"/>
    <col min="4613" max="4618" width="3.28515625" style="215" customWidth="1"/>
    <col min="4619" max="4620" width="9.140625" style="215" customWidth="1"/>
    <col min="4621" max="4624" width="3.28515625" style="215" customWidth="1"/>
    <col min="4625" max="4625" width="4.140625" style="215" customWidth="1"/>
    <col min="4626" max="4838" width="10.28515625" style="215"/>
    <col min="4839" max="4847" width="9.140625" style="215" customWidth="1"/>
    <col min="4848" max="4848" width="1" style="215" customWidth="1"/>
    <col min="4849" max="4852" width="3.28515625" style="215" customWidth="1"/>
    <col min="4853" max="4853" width="1.85546875" style="215" customWidth="1"/>
    <col min="4854" max="4854" width="17.85546875" style="215" customWidth="1"/>
    <col min="4855" max="4855" width="1.85546875" style="215" customWidth="1"/>
    <col min="4856" max="4859" width="3.28515625" style="215" customWidth="1"/>
    <col min="4860" max="4860" width="1.85546875" style="215" customWidth="1"/>
    <col min="4861" max="4861" width="12.42578125" style="215" customWidth="1"/>
    <col min="4862" max="4862" width="1.85546875" style="215" customWidth="1"/>
    <col min="4863" max="4865" width="3" style="215" customWidth="1"/>
    <col min="4866" max="4866" width="4.42578125" style="215" customWidth="1"/>
    <col min="4867" max="4868" width="3" style="215" customWidth="1"/>
    <col min="4869" max="4874" width="3.28515625" style="215" customWidth="1"/>
    <col min="4875" max="4876" width="9.140625" style="215" customWidth="1"/>
    <col min="4877" max="4880" width="3.28515625" style="215" customWidth="1"/>
    <col min="4881" max="4881" width="4.140625" style="215" customWidth="1"/>
    <col min="4882" max="5094" width="10.28515625" style="215"/>
    <col min="5095" max="5103" width="9.140625" style="215" customWidth="1"/>
    <col min="5104" max="5104" width="1" style="215" customWidth="1"/>
    <col min="5105" max="5108" width="3.28515625" style="215" customWidth="1"/>
    <col min="5109" max="5109" width="1.85546875" style="215" customWidth="1"/>
    <col min="5110" max="5110" width="17.85546875" style="215" customWidth="1"/>
    <col min="5111" max="5111" width="1.85546875" style="215" customWidth="1"/>
    <col min="5112" max="5115" width="3.28515625" style="215" customWidth="1"/>
    <col min="5116" max="5116" width="1.85546875" style="215" customWidth="1"/>
    <col min="5117" max="5117" width="12.42578125" style="215" customWidth="1"/>
    <col min="5118" max="5118" width="1.85546875" style="215" customWidth="1"/>
    <col min="5119" max="5121" width="3" style="215" customWidth="1"/>
    <col min="5122" max="5122" width="4.42578125" style="215" customWidth="1"/>
    <col min="5123" max="5124" width="3" style="215" customWidth="1"/>
    <col min="5125" max="5130" width="3.28515625" style="215" customWidth="1"/>
    <col min="5131" max="5132" width="9.140625" style="215" customWidth="1"/>
    <col min="5133" max="5136" width="3.28515625" style="215" customWidth="1"/>
    <col min="5137" max="5137" width="4.140625" style="215" customWidth="1"/>
    <col min="5138" max="5350" width="10.28515625" style="215"/>
    <col min="5351" max="5359" width="9.140625" style="215" customWidth="1"/>
    <col min="5360" max="5360" width="1" style="215" customWidth="1"/>
    <col min="5361" max="5364" width="3.28515625" style="215" customWidth="1"/>
    <col min="5365" max="5365" width="1.85546875" style="215" customWidth="1"/>
    <col min="5366" max="5366" width="17.85546875" style="215" customWidth="1"/>
    <col min="5367" max="5367" width="1.85546875" style="215" customWidth="1"/>
    <col min="5368" max="5371" width="3.28515625" style="215" customWidth="1"/>
    <col min="5372" max="5372" width="1.85546875" style="215" customWidth="1"/>
    <col min="5373" max="5373" width="12.42578125" style="215" customWidth="1"/>
    <col min="5374" max="5374" width="1.85546875" style="215" customWidth="1"/>
    <col min="5375" max="5377" width="3" style="215" customWidth="1"/>
    <col min="5378" max="5378" width="4.42578125" style="215" customWidth="1"/>
    <col min="5379" max="5380" width="3" style="215" customWidth="1"/>
    <col min="5381" max="5386" width="3.28515625" style="215" customWidth="1"/>
    <col min="5387" max="5388" width="9.140625" style="215" customWidth="1"/>
    <col min="5389" max="5392" width="3.28515625" style="215" customWidth="1"/>
    <col min="5393" max="5393" width="4.140625" style="215" customWidth="1"/>
    <col min="5394" max="5606" width="10.28515625" style="215"/>
    <col min="5607" max="5615" width="9.140625" style="215" customWidth="1"/>
    <col min="5616" max="5616" width="1" style="215" customWidth="1"/>
    <col min="5617" max="5620" width="3.28515625" style="215" customWidth="1"/>
    <col min="5621" max="5621" width="1.85546875" style="215" customWidth="1"/>
    <col min="5622" max="5622" width="17.85546875" style="215" customWidth="1"/>
    <col min="5623" max="5623" width="1.85546875" style="215" customWidth="1"/>
    <col min="5624" max="5627" width="3.28515625" style="215" customWidth="1"/>
    <col min="5628" max="5628" width="1.85546875" style="215" customWidth="1"/>
    <col min="5629" max="5629" width="12.42578125" style="215" customWidth="1"/>
    <col min="5630" max="5630" width="1.85546875" style="215" customWidth="1"/>
    <col min="5631" max="5633" width="3" style="215" customWidth="1"/>
    <col min="5634" max="5634" width="4.42578125" style="215" customWidth="1"/>
    <col min="5635" max="5636" width="3" style="215" customWidth="1"/>
    <col min="5637" max="5642" width="3.28515625" style="215" customWidth="1"/>
    <col min="5643" max="5644" width="9.140625" style="215" customWidth="1"/>
    <col min="5645" max="5648" width="3.28515625" style="215" customWidth="1"/>
    <col min="5649" max="5649" width="4.140625" style="215" customWidth="1"/>
    <col min="5650" max="5862" width="10.28515625" style="215"/>
    <col min="5863" max="5871" width="9.140625" style="215" customWidth="1"/>
    <col min="5872" max="5872" width="1" style="215" customWidth="1"/>
    <col min="5873" max="5876" width="3.28515625" style="215" customWidth="1"/>
    <col min="5877" max="5877" width="1.85546875" style="215" customWidth="1"/>
    <col min="5878" max="5878" width="17.85546875" style="215" customWidth="1"/>
    <col min="5879" max="5879" width="1.85546875" style="215" customWidth="1"/>
    <col min="5880" max="5883" width="3.28515625" style="215" customWidth="1"/>
    <col min="5884" max="5884" width="1.85546875" style="215" customWidth="1"/>
    <col min="5885" max="5885" width="12.42578125" style="215" customWidth="1"/>
    <col min="5886" max="5886" width="1.85546875" style="215" customWidth="1"/>
    <col min="5887" max="5889" width="3" style="215" customWidth="1"/>
    <col min="5890" max="5890" width="4.42578125" style="215" customWidth="1"/>
    <col min="5891" max="5892" width="3" style="215" customWidth="1"/>
    <col min="5893" max="5898" width="3.28515625" style="215" customWidth="1"/>
    <col min="5899" max="5900" width="9.140625" style="215" customWidth="1"/>
    <col min="5901" max="5904" width="3.28515625" style="215" customWidth="1"/>
    <col min="5905" max="5905" width="4.140625" style="215" customWidth="1"/>
    <col min="5906" max="6118" width="10.28515625" style="215"/>
    <col min="6119" max="6127" width="9.140625" style="215" customWidth="1"/>
    <col min="6128" max="6128" width="1" style="215" customWidth="1"/>
    <col min="6129" max="6132" width="3.28515625" style="215" customWidth="1"/>
    <col min="6133" max="6133" width="1.85546875" style="215" customWidth="1"/>
    <col min="6134" max="6134" width="17.85546875" style="215" customWidth="1"/>
    <col min="6135" max="6135" width="1.85546875" style="215" customWidth="1"/>
    <col min="6136" max="6139" width="3.28515625" style="215" customWidth="1"/>
    <col min="6140" max="6140" width="1.85546875" style="215" customWidth="1"/>
    <col min="6141" max="6141" width="12.42578125" style="215" customWidth="1"/>
    <col min="6142" max="6142" width="1.85546875" style="215" customWidth="1"/>
    <col min="6143" max="6145" width="3" style="215" customWidth="1"/>
    <col min="6146" max="6146" width="4.42578125" style="215" customWidth="1"/>
    <col min="6147" max="6148" width="3" style="215" customWidth="1"/>
    <col min="6149" max="6154" width="3.28515625" style="215" customWidth="1"/>
    <col min="6155" max="6156" width="9.140625" style="215" customWidth="1"/>
    <col min="6157" max="6160" width="3.28515625" style="215" customWidth="1"/>
    <col min="6161" max="6161" width="4.140625" style="215" customWidth="1"/>
    <col min="6162" max="6374" width="10.28515625" style="215"/>
    <col min="6375" max="6383" width="9.140625" style="215" customWidth="1"/>
    <col min="6384" max="6384" width="1" style="215" customWidth="1"/>
    <col min="6385" max="6388" width="3.28515625" style="215" customWidth="1"/>
    <col min="6389" max="6389" width="1.85546875" style="215" customWidth="1"/>
    <col min="6390" max="6390" width="17.85546875" style="215" customWidth="1"/>
    <col min="6391" max="6391" width="1.85546875" style="215" customWidth="1"/>
    <col min="6392" max="6395" width="3.28515625" style="215" customWidth="1"/>
    <col min="6396" max="6396" width="1.85546875" style="215" customWidth="1"/>
    <col min="6397" max="6397" width="12.42578125" style="215" customWidth="1"/>
    <col min="6398" max="6398" width="1.85546875" style="215" customWidth="1"/>
    <col min="6399" max="6401" width="3" style="215" customWidth="1"/>
    <col min="6402" max="6402" width="4.42578125" style="215" customWidth="1"/>
    <col min="6403" max="6404" width="3" style="215" customWidth="1"/>
    <col min="6405" max="6410" width="3.28515625" style="215" customWidth="1"/>
    <col min="6411" max="6412" width="9.140625" style="215" customWidth="1"/>
    <col min="6413" max="6416" width="3.28515625" style="215" customWidth="1"/>
    <col min="6417" max="6417" width="4.140625" style="215" customWidth="1"/>
    <col min="6418" max="6630" width="10.28515625" style="215"/>
    <col min="6631" max="6639" width="9.140625" style="215" customWidth="1"/>
    <col min="6640" max="6640" width="1" style="215" customWidth="1"/>
    <col min="6641" max="6644" width="3.28515625" style="215" customWidth="1"/>
    <col min="6645" max="6645" width="1.85546875" style="215" customWidth="1"/>
    <col min="6646" max="6646" width="17.85546875" style="215" customWidth="1"/>
    <col min="6647" max="6647" width="1.85546875" style="215" customWidth="1"/>
    <col min="6648" max="6651" width="3.28515625" style="215" customWidth="1"/>
    <col min="6652" max="6652" width="1.85546875" style="215" customWidth="1"/>
    <col min="6653" max="6653" width="12.42578125" style="215" customWidth="1"/>
    <col min="6654" max="6654" width="1.85546875" style="215" customWidth="1"/>
    <col min="6655" max="6657" width="3" style="215" customWidth="1"/>
    <col min="6658" max="6658" width="4.42578125" style="215" customWidth="1"/>
    <col min="6659" max="6660" width="3" style="215" customWidth="1"/>
    <col min="6661" max="6666" width="3.28515625" style="215" customWidth="1"/>
    <col min="6667" max="6668" width="9.140625" style="215" customWidth="1"/>
    <col min="6669" max="6672" width="3.28515625" style="215" customWidth="1"/>
    <col min="6673" max="6673" width="4.140625" style="215" customWidth="1"/>
    <col min="6674" max="6886" width="10.28515625" style="215"/>
    <col min="6887" max="6895" width="9.140625" style="215" customWidth="1"/>
    <col min="6896" max="6896" width="1" style="215" customWidth="1"/>
    <col min="6897" max="6900" width="3.28515625" style="215" customWidth="1"/>
    <col min="6901" max="6901" width="1.85546875" style="215" customWidth="1"/>
    <col min="6902" max="6902" width="17.85546875" style="215" customWidth="1"/>
    <col min="6903" max="6903" width="1.85546875" style="215" customWidth="1"/>
    <col min="6904" max="6907" width="3.28515625" style="215" customWidth="1"/>
    <col min="6908" max="6908" width="1.85546875" style="215" customWidth="1"/>
    <col min="6909" max="6909" width="12.42578125" style="215" customWidth="1"/>
    <col min="6910" max="6910" width="1.85546875" style="215" customWidth="1"/>
    <col min="6911" max="6913" width="3" style="215" customWidth="1"/>
    <col min="6914" max="6914" width="4.42578125" style="215" customWidth="1"/>
    <col min="6915" max="6916" width="3" style="215" customWidth="1"/>
    <col min="6917" max="6922" width="3.28515625" style="215" customWidth="1"/>
    <col min="6923" max="6924" width="9.140625" style="215" customWidth="1"/>
    <col min="6925" max="6928" width="3.28515625" style="215" customWidth="1"/>
    <col min="6929" max="6929" width="4.140625" style="215" customWidth="1"/>
    <col min="6930" max="7142" width="10.28515625" style="215"/>
    <col min="7143" max="7151" width="9.140625" style="215" customWidth="1"/>
    <col min="7152" max="7152" width="1" style="215" customWidth="1"/>
    <col min="7153" max="7156" width="3.28515625" style="215" customWidth="1"/>
    <col min="7157" max="7157" width="1.85546875" style="215" customWidth="1"/>
    <col min="7158" max="7158" width="17.85546875" style="215" customWidth="1"/>
    <col min="7159" max="7159" width="1.85546875" style="215" customWidth="1"/>
    <col min="7160" max="7163" width="3.28515625" style="215" customWidth="1"/>
    <col min="7164" max="7164" width="1.85546875" style="215" customWidth="1"/>
    <col min="7165" max="7165" width="12.42578125" style="215" customWidth="1"/>
    <col min="7166" max="7166" width="1.85546875" style="215" customWidth="1"/>
    <col min="7167" max="7169" width="3" style="215" customWidth="1"/>
    <col min="7170" max="7170" width="4.42578125" style="215" customWidth="1"/>
    <col min="7171" max="7172" width="3" style="215" customWidth="1"/>
    <col min="7173" max="7178" width="3.28515625" style="215" customWidth="1"/>
    <col min="7179" max="7180" width="9.140625" style="215" customWidth="1"/>
    <col min="7181" max="7184" width="3.28515625" style="215" customWidth="1"/>
    <col min="7185" max="7185" width="4.140625" style="215" customWidth="1"/>
    <col min="7186" max="7398" width="10.28515625" style="215"/>
    <col min="7399" max="7407" width="9.140625" style="215" customWidth="1"/>
    <col min="7408" max="7408" width="1" style="215" customWidth="1"/>
    <col min="7409" max="7412" width="3.28515625" style="215" customWidth="1"/>
    <col min="7413" max="7413" width="1.85546875" style="215" customWidth="1"/>
    <col min="7414" max="7414" width="17.85546875" style="215" customWidth="1"/>
    <col min="7415" max="7415" width="1.85546875" style="215" customWidth="1"/>
    <col min="7416" max="7419" width="3.28515625" style="215" customWidth="1"/>
    <col min="7420" max="7420" width="1.85546875" style="215" customWidth="1"/>
    <col min="7421" max="7421" width="12.42578125" style="215" customWidth="1"/>
    <col min="7422" max="7422" width="1.85546875" style="215" customWidth="1"/>
    <col min="7423" max="7425" width="3" style="215" customWidth="1"/>
    <col min="7426" max="7426" width="4.42578125" style="215" customWidth="1"/>
    <col min="7427" max="7428" width="3" style="215" customWidth="1"/>
    <col min="7429" max="7434" width="3.28515625" style="215" customWidth="1"/>
    <col min="7435" max="7436" width="9.140625" style="215" customWidth="1"/>
    <col min="7437" max="7440" width="3.28515625" style="215" customWidth="1"/>
    <col min="7441" max="7441" width="4.140625" style="215" customWidth="1"/>
    <col min="7442" max="7654" width="10.28515625" style="215"/>
    <col min="7655" max="7663" width="9.140625" style="215" customWidth="1"/>
    <col min="7664" max="7664" width="1" style="215" customWidth="1"/>
    <col min="7665" max="7668" width="3.28515625" style="215" customWidth="1"/>
    <col min="7669" max="7669" width="1.85546875" style="215" customWidth="1"/>
    <col min="7670" max="7670" width="17.85546875" style="215" customWidth="1"/>
    <col min="7671" max="7671" width="1.85546875" style="215" customWidth="1"/>
    <col min="7672" max="7675" width="3.28515625" style="215" customWidth="1"/>
    <col min="7676" max="7676" width="1.85546875" style="215" customWidth="1"/>
    <col min="7677" max="7677" width="12.42578125" style="215" customWidth="1"/>
    <col min="7678" max="7678" width="1.85546875" style="215" customWidth="1"/>
    <col min="7679" max="7681" width="3" style="215" customWidth="1"/>
    <col min="7682" max="7682" width="4.42578125" style="215" customWidth="1"/>
    <col min="7683" max="7684" width="3" style="215" customWidth="1"/>
    <col min="7685" max="7690" width="3.28515625" style="215" customWidth="1"/>
    <col min="7691" max="7692" width="9.140625" style="215" customWidth="1"/>
    <col min="7693" max="7696" width="3.28515625" style="215" customWidth="1"/>
    <col min="7697" max="7697" width="4.140625" style="215" customWidth="1"/>
    <col min="7698" max="7910" width="10.28515625" style="215"/>
    <col min="7911" max="7919" width="9.140625" style="215" customWidth="1"/>
    <col min="7920" max="7920" width="1" style="215" customWidth="1"/>
    <col min="7921" max="7924" width="3.28515625" style="215" customWidth="1"/>
    <col min="7925" max="7925" width="1.85546875" style="215" customWidth="1"/>
    <col min="7926" max="7926" width="17.85546875" style="215" customWidth="1"/>
    <col min="7927" max="7927" width="1.85546875" style="215" customWidth="1"/>
    <col min="7928" max="7931" width="3.28515625" style="215" customWidth="1"/>
    <col min="7932" max="7932" width="1.85546875" style="215" customWidth="1"/>
    <col min="7933" max="7933" width="12.42578125" style="215" customWidth="1"/>
    <col min="7934" max="7934" width="1.85546875" style="215" customWidth="1"/>
    <col min="7935" max="7937" width="3" style="215" customWidth="1"/>
    <col min="7938" max="7938" width="4.42578125" style="215" customWidth="1"/>
    <col min="7939" max="7940" width="3" style="215" customWidth="1"/>
    <col min="7941" max="7946" width="3.28515625" style="215" customWidth="1"/>
    <col min="7947" max="7948" width="9.140625" style="215" customWidth="1"/>
    <col min="7949" max="7952" width="3.28515625" style="215" customWidth="1"/>
    <col min="7953" max="7953" width="4.140625" style="215" customWidth="1"/>
    <col min="7954" max="8166" width="10.28515625" style="215"/>
    <col min="8167" max="8175" width="9.140625" style="215" customWidth="1"/>
    <col min="8176" max="8176" width="1" style="215" customWidth="1"/>
    <col min="8177" max="8180" width="3.28515625" style="215" customWidth="1"/>
    <col min="8181" max="8181" width="1.85546875" style="215" customWidth="1"/>
    <col min="8182" max="8182" width="17.85546875" style="215" customWidth="1"/>
    <col min="8183" max="8183" width="1.85546875" style="215" customWidth="1"/>
    <col min="8184" max="8187" width="3.28515625" style="215" customWidth="1"/>
    <col min="8188" max="8188" width="1.85546875" style="215" customWidth="1"/>
    <col min="8189" max="8189" width="12.42578125" style="215" customWidth="1"/>
    <col min="8190" max="8190" width="1.85546875" style="215" customWidth="1"/>
    <col min="8191" max="8193" width="3" style="215" customWidth="1"/>
    <col min="8194" max="8194" width="4.42578125" style="215" customWidth="1"/>
    <col min="8195" max="8196" width="3" style="215" customWidth="1"/>
    <col min="8197" max="8202" width="3.28515625" style="215" customWidth="1"/>
    <col min="8203" max="8204" width="9.140625" style="215" customWidth="1"/>
    <col min="8205" max="8208" width="3.28515625" style="215" customWidth="1"/>
    <col min="8209" max="8209" width="4.140625" style="215" customWidth="1"/>
    <col min="8210" max="8422" width="10.28515625" style="215"/>
    <col min="8423" max="8431" width="9.140625" style="215" customWidth="1"/>
    <col min="8432" max="8432" width="1" style="215" customWidth="1"/>
    <col min="8433" max="8436" width="3.28515625" style="215" customWidth="1"/>
    <col min="8437" max="8437" width="1.85546875" style="215" customWidth="1"/>
    <col min="8438" max="8438" width="17.85546875" style="215" customWidth="1"/>
    <col min="8439" max="8439" width="1.85546875" style="215" customWidth="1"/>
    <col min="8440" max="8443" width="3.28515625" style="215" customWidth="1"/>
    <col min="8444" max="8444" width="1.85546875" style="215" customWidth="1"/>
    <col min="8445" max="8445" width="12.42578125" style="215" customWidth="1"/>
    <col min="8446" max="8446" width="1.85546875" style="215" customWidth="1"/>
    <col min="8447" max="8449" width="3" style="215" customWidth="1"/>
    <col min="8450" max="8450" width="4.42578125" style="215" customWidth="1"/>
    <col min="8451" max="8452" width="3" style="215" customWidth="1"/>
    <col min="8453" max="8458" width="3.28515625" style="215" customWidth="1"/>
    <col min="8459" max="8460" width="9.140625" style="215" customWidth="1"/>
    <col min="8461" max="8464" width="3.28515625" style="215" customWidth="1"/>
    <col min="8465" max="8465" width="4.140625" style="215" customWidth="1"/>
    <col min="8466" max="8678" width="10.28515625" style="215"/>
    <col min="8679" max="8687" width="9.140625" style="215" customWidth="1"/>
    <col min="8688" max="8688" width="1" style="215" customWidth="1"/>
    <col min="8689" max="8692" width="3.28515625" style="215" customWidth="1"/>
    <col min="8693" max="8693" width="1.85546875" style="215" customWidth="1"/>
    <col min="8694" max="8694" width="17.85546875" style="215" customWidth="1"/>
    <col min="8695" max="8695" width="1.85546875" style="215" customWidth="1"/>
    <col min="8696" max="8699" width="3.28515625" style="215" customWidth="1"/>
    <col min="8700" max="8700" width="1.85546875" style="215" customWidth="1"/>
    <col min="8701" max="8701" width="12.42578125" style="215" customWidth="1"/>
    <col min="8702" max="8702" width="1.85546875" style="215" customWidth="1"/>
    <col min="8703" max="8705" width="3" style="215" customWidth="1"/>
    <col min="8706" max="8706" width="4.42578125" style="215" customWidth="1"/>
    <col min="8707" max="8708" width="3" style="215" customWidth="1"/>
    <col min="8709" max="8714" width="3.28515625" style="215" customWidth="1"/>
    <col min="8715" max="8716" width="9.140625" style="215" customWidth="1"/>
    <col min="8717" max="8720" width="3.28515625" style="215" customWidth="1"/>
    <col min="8721" max="8721" width="4.140625" style="215" customWidth="1"/>
    <col min="8722" max="8934" width="10.28515625" style="215"/>
    <col min="8935" max="8943" width="9.140625" style="215" customWidth="1"/>
    <col min="8944" max="8944" width="1" style="215" customWidth="1"/>
    <col min="8945" max="8948" width="3.28515625" style="215" customWidth="1"/>
    <col min="8949" max="8949" width="1.85546875" style="215" customWidth="1"/>
    <col min="8950" max="8950" width="17.85546875" style="215" customWidth="1"/>
    <col min="8951" max="8951" width="1.85546875" style="215" customWidth="1"/>
    <col min="8952" max="8955" width="3.28515625" style="215" customWidth="1"/>
    <col min="8956" max="8956" width="1.85546875" style="215" customWidth="1"/>
    <col min="8957" max="8957" width="12.42578125" style="215" customWidth="1"/>
    <col min="8958" max="8958" width="1.85546875" style="215" customWidth="1"/>
    <col min="8959" max="8961" width="3" style="215" customWidth="1"/>
    <col min="8962" max="8962" width="4.42578125" style="215" customWidth="1"/>
    <col min="8963" max="8964" width="3" style="215" customWidth="1"/>
    <col min="8965" max="8970" width="3.28515625" style="215" customWidth="1"/>
    <col min="8971" max="8972" width="9.140625" style="215" customWidth="1"/>
    <col min="8973" max="8976" width="3.28515625" style="215" customWidth="1"/>
    <col min="8977" max="8977" width="4.140625" style="215" customWidth="1"/>
    <col min="8978" max="9190" width="10.28515625" style="215"/>
    <col min="9191" max="9199" width="9.140625" style="215" customWidth="1"/>
    <col min="9200" max="9200" width="1" style="215" customWidth="1"/>
    <col min="9201" max="9204" width="3.28515625" style="215" customWidth="1"/>
    <col min="9205" max="9205" width="1.85546875" style="215" customWidth="1"/>
    <col min="9206" max="9206" width="17.85546875" style="215" customWidth="1"/>
    <col min="9207" max="9207" width="1.85546875" style="215" customWidth="1"/>
    <col min="9208" max="9211" width="3.28515625" style="215" customWidth="1"/>
    <col min="9212" max="9212" width="1.85546875" style="215" customWidth="1"/>
    <col min="9213" max="9213" width="12.42578125" style="215" customWidth="1"/>
    <col min="9214" max="9214" width="1.85546875" style="215" customWidth="1"/>
    <col min="9215" max="9217" width="3" style="215" customWidth="1"/>
    <col min="9218" max="9218" width="4.42578125" style="215" customWidth="1"/>
    <col min="9219" max="9220" width="3" style="215" customWidth="1"/>
    <col min="9221" max="9226" width="3.28515625" style="215" customWidth="1"/>
    <col min="9227" max="9228" width="9.140625" style="215" customWidth="1"/>
    <col min="9229" max="9232" width="3.28515625" style="215" customWidth="1"/>
    <col min="9233" max="9233" width="4.140625" style="215" customWidth="1"/>
    <col min="9234" max="9446" width="10.28515625" style="215"/>
    <col min="9447" max="9455" width="9.140625" style="215" customWidth="1"/>
    <col min="9456" max="9456" width="1" style="215" customWidth="1"/>
    <col min="9457" max="9460" width="3.28515625" style="215" customWidth="1"/>
    <col min="9461" max="9461" width="1.85546875" style="215" customWidth="1"/>
    <col min="9462" max="9462" width="17.85546875" style="215" customWidth="1"/>
    <col min="9463" max="9463" width="1.85546875" style="215" customWidth="1"/>
    <col min="9464" max="9467" width="3.28515625" style="215" customWidth="1"/>
    <col min="9468" max="9468" width="1.85546875" style="215" customWidth="1"/>
    <col min="9469" max="9469" width="12.42578125" style="215" customWidth="1"/>
    <col min="9470" max="9470" width="1.85546875" style="215" customWidth="1"/>
    <col min="9471" max="9473" width="3" style="215" customWidth="1"/>
    <col min="9474" max="9474" width="4.42578125" style="215" customWidth="1"/>
    <col min="9475" max="9476" width="3" style="215" customWidth="1"/>
    <col min="9477" max="9482" width="3.28515625" style="215" customWidth="1"/>
    <col min="9483" max="9484" width="9.140625" style="215" customWidth="1"/>
    <col min="9485" max="9488" width="3.28515625" style="215" customWidth="1"/>
    <col min="9489" max="9489" width="4.140625" style="215" customWidth="1"/>
    <col min="9490" max="9702" width="10.28515625" style="215"/>
    <col min="9703" max="9711" width="9.140625" style="215" customWidth="1"/>
    <col min="9712" max="9712" width="1" style="215" customWidth="1"/>
    <col min="9713" max="9716" width="3.28515625" style="215" customWidth="1"/>
    <col min="9717" max="9717" width="1.85546875" style="215" customWidth="1"/>
    <col min="9718" max="9718" width="17.85546875" style="215" customWidth="1"/>
    <col min="9719" max="9719" width="1.85546875" style="215" customWidth="1"/>
    <col min="9720" max="9723" width="3.28515625" style="215" customWidth="1"/>
    <col min="9724" max="9724" width="1.85546875" style="215" customWidth="1"/>
    <col min="9725" max="9725" width="12.42578125" style="215" customWidth="1"/>
    <col min="9726" max="9726" width="1.85546875" style="215" customWidth="1"/>
    <col min="9727" max="9729" width="3" style="215" customWidth="1"/>
    <col min="9730" max="9730" width="4.42578125" style="215" customWidth="1"/>
    <col min="9731" max="9732" width="3" style="215" customWidth="1"/>
    <col min="9733" max="9738" width="3.28515625" style="215" customWidth="1"/>
    <col min="9739" max="9740" width="9.140625" style="215" customWidth="1"/>
    <col min="9741" max="9744" width="3.28515625" style="215" customWidth="1"/>
    <col min="9745" max="9745" width="4.140625" style="215" customWidth="1"/>
    <col min="9746" max="9958" width="10.28515625" style="215"/>
    <col min="9959" max="9967" width="9.140625" style="215" customWidth="1"/>
    <col min="9968" max="9968" width="1" style="215" customWidth="1"/>
    <col min="9969" max="9972" width="3.28515625" style="215" customWidth="1"/>
    <col min="9973" max="9973" width="1.85546875" style="215" customWidth="1"/>
    <col min="9974" max="9974" width="17.85546875" style="215" customWidth="1"/>
    <col min="9975" max="9975" width="1.85546875" style="215" customWidth="1"/>
    <col min="9976" max="9979" width="3.28515625" style="215" customWidth="1"/>
    <col min="9980" max="9980" width="1.85546875" style="215" customWidth="1"/>
    <col min="9981" max="9981" width="12.42578125" style="215" customWidth="1"/>
    <col min="9982" max="9982" width="1.85546875" style="215" customWidth="1"/>
    <col min="9983" max="9985" width="3" style="215" customWidth="1"/>
    <col min="9986" max="9986" width="4.42578125" style="215" customWidth="1"/>
    <col min="9987" max="9988" width="3" style="215" customWidth="1"/>
    <col min="9989" max="9994" width="3.28515625" style="215" customWidth="1"/>
    <col min="9995" max="9996" width="9.140625" style="215" customWidth="1"/>
    <col min="9997" max="10000" width="3.28515625" style="215" customWidth="1"/>
    <col min="10001" max="10001" width="4.140625" style="215" customWidth="1"/>
    <col min="10002" max="10214" width="10.28515625" style="215"/>
    <col min="10215" max="10223" width="9.140625" style="215" customWidth="1"/>
    <col min="10224" max="10224" width="1" style="215" customWidth="1"/>
    <col min="10225" max="10228" width="3.28515625" style="215" customWidth="1"/>
    <col min="10229" max="10229" width="1.85546875" style="215" customWidth="1"/>
    <col min="10230" max="10230" width="17.85546875" style="215" customWidth="1"/>
    <col min="10231" max="10231" width="1.85546875" style="215" customWidth="1"/>
    <col min="10232" max="10235" width="3.28515625" style="215" customWidth="1"/>
    <col min="10236" max="10236" width="1.85546875" style="215" customWidth="1"/>
    <col min="10237" max="10237" width="12.42578125" style="215" customWidth="1"/>
    <col min="10238" max="10238" width="1.85546875" style="215" customWidth="1"/>
    <col min="10239" max="10241" width="3" style="215" customWidth="1"/>
    <col min="10242" max="10242" width="4.42578125" style="215" customWidth="1"/>
    <col min="10243" max="10244" width="3" style="215" customWidth="1"/>
    <col min="10245" max="10250" width="3.28515625" style="215" customWidth="1"/>
    <col min="10251" max="10252" width="9.140625" style="215" customWidth="1"/>
    <col min="10253" max="10256" width="3.28515625" style="215" customWidth="1"/>
    <col min="10257" max="10257" width="4.140625" style="215" customWidth="1"/>
    <col min="10258" max="10470" width="10.28515625" style="215"/>
    <col min="10471" max="10479" width="9.140625" style="215" customWidth="1"/>
    <col min="10480" max="10480" width="1" style="215" customWidth="1"/>
    <col min="10481" max="10484" width="3.28515625" style="215" customWidth="1"/>
    <col min="10485" max="10485" width="1.85546875" style="215" customWidth="1"/>
    <col min="10486" max="10486" width="17.85546875" style="215" customWidth="1"/>
    <col min="10487" max="10487" width="1.85546875" style="215" customWidth="1"/>
    <col min="10488" max="10491" width="3.28515625" style="215" customWidth="1"/>
    <col min="10492" max="10492" width="1.85546875" style="215" customWidth="1"/>
    <col min="10493" max="10493" width="12.42578125" style="215" customWidth="1"/>
    <col min="10494" max="10494" width="1.85546875" style="215" customWidth="1"/>
    <col min="10495" max="10497" width="3" style="215" customWidth="1"/>
    <col min="10498" max="10498" width="4.42578125" style="215" customWidth="1"/>
    <col min="10499" max="10500" width="3" style="215" customWidth="1"/>
    <col min="10501" max="10506" width="3.28515625" style="215" customWidth="1"/>
    <col min="10507" max="10508" width="9.140625" style="215" customWidth="1"/>
    <col min="10509" max="10512" width="3.28515625" style="215" customWidth="1"/>
    <col min="10513" max="10513" width="4.140625" style="215" customWidth="1"/>
    <col min="10514" max="10726" width="10.28515625" style="215"/>
    <col min="10727" max="10735" width="9.140625" style="215" customWidth="1"/>
    <col min="10736" max="10736" width="1" style="215" customWidth="1"/>
    <col min="10737" max="10740" width="3.28515625" style="215" customWidth="1"/>
    <col min="10741" max="10741" width="1.85546875" style="215" customWidth="1"/>
    <col min="10742" max="10742" width="17.85546875" style="215" customWidth="1"/>
    <col min="10743" max="10743" width="1.85546875" style="215" customWidth="1"/>
    <col min="10744" max="10747" width="3.28515625" style="215" customWidth="1"/>
    <col min="10748" max="10748" width="1.85546875" style="215" customWidth="1"/>
    <col min="10749" max="10749" width="12.42578125" style="215" customWidth="1"/>
    <col min="10750" max="10750" width="1.85546875" style="215" customWidth="1"/>
    <col min="10751" max="10753" width="3" style="215" customWidth="1"/>
    <col min="10754" max="10754" width="4.42578125" style="215" customWidth="1"/>
    <col min="10755" max="10756" width="3" style="215" customWidth="1"/>
    <col min="10757" max="10762" width="3.28515625" style="215" customWidth="1"/>
    <col min="10763" max="10764" width="9.140625" style="215" customWidth="1"/>
    <col min="10765" max="10768" width="3.28515625" style="215" customWidth="1"/>
    <col min="10769" max="10769" width="4.140625" style="215" customWidth="1"/>
    <col min="10770" max="10982" width="10.28515625" style="215"/>
    <col min="10983" max="10991" width="9.140625" style="215" customWidth="1"/>
    <col min="10992" max="10992" width="1" style="215" customWidth="1"/>
    <col min="10993" max="10996" width="3.28515625" style="215" customWidth="1"/>
    <col min="10997" max="10997" width="1.85546875" style="215" customWidth="1"/>
    <col min="10998" max="10998" width="17.85546875" style="215" customWidth="1"/>
    <col min="10999" max="10999" width="1.85546875" style="215" customWidth="1"/>
    <col min="11000" max="11003" width="3.28515625" style="215" customWidth="1"/>
    <col min="11004" max="11004" width="1.85546875" style="215" customWidth="1"/>
    <col min="11005" max="11005" width="12.42578125" style="215" customWidth="1"/>
    <col min="11006" max="11006" width="1.85546875" style="215" customWidth="1"/>
    <col min="11007" max="11009" width="3" style="215" customWidth="1"/>
    <col min="11010" max="11010" width="4.42578125" style="215" customWidth="1"/>
    <col min="11011" max="11012" width="3" style="215" customWidth="1"/>
    <col min="11013" max="11018" width="3.28515625" style="215" customWidth="1"/>
    <col min="11019" max="11020" width="9.140625" style="215" customWidth="1"/>
    <col min="11021" max="11024" width="3.28515625" style="215" customWidth="1"/>
    <col min="11025" max="11025" width="4.140625" style="215" customWidth="1"/>
    <col min="11026" max="11238" width="10.28515625" style="215"/>
    <col min="11239" max="11247" width="9.140625" style="215" customWidth="1"/>
    <col min="11248" max="11248" width="1" style="215" customWidth="1"/>
    <col min="11249" max="11252" width="3.28515625" style="215" customWidth="1"/>
    <col min="11253" max="11253" width="1.85546875" style="215" customWidth="1"/>
    <col min="11254" max="11254" width="17.85546875" style="215" customWidth="1"/>
    <col min="11255" max="11255" width="1.85546875" style="215" customWidth="1"/>
    <col min="11256" max="11259" width="3.28515625" style="215" customWidth="1"/>
    <col min="11260" max="11260" width="1.85546875" style="215" customWidth="1"/>
    <col min="11261" max="11261" width="12.42578125" style="215" customWidth="1"/>
    <col min="11262" max="11262" width="1.85546875" style="215" customWidth="1"/>
    <col min="11263" max="11265" width="3" style="215" customWidth="1"/>
    <col min="11266" max="11266" width="4.42578125" style="215" customWidth="1"/>
    <col min="11267" max="11268" width="3" style="215" customWidth="1"/>
    <col min="11269" max="11274" width="3.28515625" style="215" customWidth="1"/>
    <col min="11275" max="11276" width="9.140625" style="215" customWidth="1"/>
    <col min="11277" max="11280" width="3.28515625" style="215" customWidth="1"/>
    <col min="11281" max="11281" width="4.140625" style="215" customWidth="1"/>
    <col min="11282" max="11494" width="10.28515625" style="215"/>
    <col min="11495" max="11503" width="9.140625" style="215" customWidth="1"/>
    <col min="11504" max="11504" width="1" style="215" customWidth="1"/>
    <col min="11505" max="11508" width="3.28515625" style="215" customWidth="1"/>
    <col min="11509" max="11509" width="1.85546875" style="215" customWidth="1"/>
    <col min="11510" max="11510" width="17.85546875" style="215" customWidth="1"/>
    <col min="11511" max="11511" width="1.85546875" style="215" customWidth="1"/>
    <col min="11512" max="11515" width="3.28515625" style="215" customWidth="1"/>
    <col min="11516" max="11516" width="1.85546875" style="215" customWidth="1"/>
    <col min="11517" max="11517" width="12.42578125" style="215" customWidth="1"/>
    <col min="11518" max="11518" width="1.85546875" style="215" customWidth="1"/>
    <col min="11519" max="11521" width="3" style="215" customWidth="1"/>
    <col min="11522" max="11522" width="4.42578125" style="215" customWidth="1"/>
    <col min="11523" max="11524" width="3" style="215" customWidth="1"/>
    <col min="11525" max="11530" width="3.28515625" style="215" customWidth="1"/>
    <col min="11531" max="11532" width="9.140625" style="215" customWidth="1"/>
    <col min="11533" max="11536" width="3.28515625" style="215" customWidth="1"/>
    <col min="11537" max="11537" width="4.140625" style="215" customWidth="1"/>
    <col min="11538" max="11750" width="10.28515625" style="215"/>
    <col min="11751" max="11759" width="9.140625" style="215" customWidth="1"/>
    <col min="11760" max="11760" width="1" style="215" customWidth="1"/>
    <col min="11761" max="11764" width="3.28515625" style="215" customWidth="1"/>
    <col min="11765" max="11765" width="1.85546875" style="215" customWidth="1"/>
    <col min="11766" max="11766" width="17.85546875" style="215" customWidth="1"/>
    <col min="11767" max="11767" width="1.85546875" style="215" customWidth="1"/>
    <col min="11768" max="11771" width="3.28515625" style="215" customWidth="1"/>
    <col min="11772" max="11772" width="1.85546875" style="215" customWidth="1"/>
    <col min="11773" max="11773" width="12.42578125" style="215" customWidth="1"/>
    <col min="11774" max="11774" width="1.85546875" style="215" customWidth="1"/>
    <col min="11775" max="11777" width="3" style="215" customWidth="1"/>
    <col min="11778" max="11778" width="4.42578125" style="215" customWidth="1"/>
    <col min="11779" max="11780" width="3" style="215" customWidth="1"/>
    <col min="11781" max="11786" width="3.28515625" style="215" customWidth="1"/>
    <col min="11787" max="11788" width="9.140625" style="215" customWidth="1"/>
    <col min="11789" max="11792" width="3.28515625" style="215" customWidth="1"/>
    <col min="11793" max="11793" width="4.140625" style="215" customWidth="1"/>
    <col min="11794" max="12006" width="10.28515625" style="215"/>
    <col min="12007" max="12015" width="9.140625" style="215" customWidth="1"/>
    <col min="12016" max="12016" width="1" style="215" customWidth="1"/>
    <col min="12017" max="12020" width="3.28515625" style="215" customWidth="1"/>
    <col min="12021" max="12021" width="1.85546875" style="215" customWidth="1"/>
    <col min="12022" max="12022" width="17.85546875" style="215" customWidth="1"/>
    <col min="12023" max="12023" width="1.85546875" style="215" customWidth="1"/>
    <col min="12024" max="12027" width="3.28515625" style="215" customWidth="1"/>
    <col min="12028" max="12028" width="1.85546875" style="215" customWidth="1"/>
    <col min="12029" max="12029" width="12.42578125" style="215" customWidth="1"/>
    <col min="12030" max="12030" width="1.85546875" style="215" customWidth="1"/>
    <col min="12031" max="12033" width="3" style="215" customWidth="1"/>
    <col min="12034" max="12034" width="4.42578125" style="215" customWidth="1"/>
    <col min="12035" max="12036" width="3" style="215" customWidth="1"/>
    <col min="12037" max="12042" width="3.28515625" style="215" customWidth="1"/>
    <col min="12043" max="12044" width="9.140625" style="215" customWidth="1"/>
    <col min="12045" max="12048" width="3.28515625" style="215" customWidth="1"/>
    <col min="12049" max="12049" width="4.140625" style="215" customWidth="1"/>
    <col min="12050" max="12262" width="10.28515625" style="215"/>
    <col min="12263" max="12271" width="9.140625" style="215" customWidth="1"/>
    <col min="12272" max="12272" width="1" style="215" customWidth="1"/>
    <col min="12273" max="12276" width="3.28515625" style="215" customWidth="1"/>
    <col min="12277" max="12277" width="1.85546875" style="215" customWidth="1"/>
    <col min="12278" max="12278" width="17.85546875" style="215" customWidth="1"/>
    <col min="12279" max="12279" width="1.85546875" style="215" customWidth="1"/>
    <col min="12280" max="12283" width="3.28515625" style="215" customWidth="1"/>
    <col min="12284" max="12284" width="1.85546875" style="215" customWidth="1"/>
    <col min="12285" max="12285" width="12.42578125" style="215" customWidth="1"/>
    <col min="12286" max="12286" width="1.85546875" style="215" customWidth="1"/>
    <col min="12287" max="12289" width="3" style="215" customWidth="1"/>
    <col min="12290" max="12290" width="4.42578125" style="215" customWidth="1"/>
    <col min="12291" max="12292" width="3" style="215" customWidth="1"/>
    <col min="12293" max="12298" width="3.28515625" style="215" customWidth="1"/>
    <col min="12299" max="12300" width="9.140625" style="215" customWidth="1"/>
    <col min="12301" max="12304" width="3.28515625" style="215" customWidth="1"/>
    <col min="12305" max="12305" width="4.140625" style="215" customWidth="1"/>
    <col min="12306" max="12518" width="10.28515625" style="215"/>
    <col min="12519" max="12527" width="9.140625" style="215" customWidth="1"/>
    <col min="12528" max="12528" width="1" style="215" customWidth="1"/>
    <col min="12529" max="12532" width="3.28515625" style="215" customWidth="1"/>
    <col min="12533" max="12533" width="1.85546875" style="215" customWidth="1"/>
    <col min="12534" max="12534" width="17.85546875" style="215" customWidth="1"/>
    <col min="12535" max="12535" width="1.85546875" style="215" customWidth="1"/>
    <col min="12536" max="12539" width="3.28515625" style="215" customWidth="1"/>
    <col min="12540" max="12540" width="1.85546875" style="215" customWidth="1"/>
    <col min="12541" max="12541" width="12.42578125" style="215" customWidth="1"/>
    <col min="12542" max="12542" width="1.85546875" style="215" customWidth="1"/>
    <col min="12543" max="12545" width="3" style="215" customWidth="1"/>
    <col min="12546" max="12546" width="4.42578125" style="215" customWidth="1"/>
    <col min="12547" max="12548" width="3" style="215" customWidth="1"/>
    <col min="12549" max="12554" width="3.28515625" style="215" customWidth="1"/>
    <col min="12555" max="12556" width="9.140625" style="215" customWidth="1"/>
    <col min="12557" max="12560" width="3.28515625" style="215" customWidth="1"/>
    <col min="12561" max="12561" width="4.140625" style="215" customWidth="1"/>
    <col min="12562" max="12774" width="10.28515625" style="215"/>
    <col min="12775" max="12783" width="9.140625" style="215" customWidth="1"/>
    <col min="12784" max="12784" width="1" style="215" customWidth="1"/>
    <col min="12785" max="12788" width="3.28515625" style="215" customWidth="1"/>
    <col min="12789" max="12789" width="1.85546875" style="215" customWidth="1"/>
    <col min="12790" max="12790" width="17.85546875" style="215" customWidth="1"/>
    <col min="12791" max="12791" width="1.85546875" style="215" customWidth="1"/>
    <col min="12792" max="12795" width="3.28515625" style="215" customWidth="1"/>
    <col min="12796" max="12796" width="1.85546875" style="215" customWidth="1"/>
    <col min="12797" max="12797" width="12.42578125" style="215" customWidth="1"/>
    <col min="12798" max="12798" width="1.85546875" style="215" customWidth="1"/>
    <col min="12799" max="12801" width="3" style="215" customWidth="1"/>
    <col min="12802" max="12802" width="4.42578125" style="215" customWidth="1"/>
    <col min="12803" max="12804" width="3" style="215" customWidth="1"/>
    <col min="12805" max="12810" width="3.28515625" style="215" customWidth="1"/>
    <col min="12811" max="12812" width="9.140625" style="215" customWidth="1"/>
    <col min="12813" max="12816" width="3.28515625" style="215" customWidth="1"/>
    <col min="12817" max="12817" width="4.140625" style="215" customWidth="1"/>
    <col min="12818" max="13030" width="10.28515625" style="215"/>
    <col min="13031" max="13039" width="9.140625" style="215" customWidth="1"/>
    <col min="13040" max="13040" width="1" style="215" customWidth="1"/>
    <col min="13041" max="13044" width="3.28515625" style="215" customWidth="1"/>
    <col min="13045" max="13045" width="1.85546875" style="215" customWidth="1"/>
    <col min="13046" max="13046" width="17.85546875" style="215" customWidth="1"/>
    <col min="13047" max="13047" width="1.85546875" style="215" customWidth="1"/>
    <col min="13048" max="13051" width="3.28515625" style="215" customWidth="1"/>
    <col min="13052" max="13052" width="1.85546875" style="215" customWidth="1"/>
    <col min="13053" max="13053" width="12.42578125" style="215" customWidth="1"/>
    <col min="13054" max="13054" width="1.85546875" style="215" customWidth="1"/>
    <col min="13055" max="13057" width="3" style="215" customWidth="1"/>
    <col min="13058" max="13058" width="4.42578125" style="215" customWidth="1"/>
    <col min="13059" max="13060" width="3" style="215" customWidth="1"/>
    <col min="13061" max="13066" width="3.28515625" style="215" customWidth="1"/>
    <col min="13067" max="13068" width="9.140625" style="215" customWidth="1"/>
    <col min="13069" max="13072" width="3.28515625" style="215" customWidth="1"/>
    <col min="13073" max="13073" width="4.140625" style="215" customWidth="1"/>
    <col min="13074" max="13286" width="10.28515625" style="215"/>
    <col min="13287" max="13295" width="9.140625" style="215" customWidth="1"/>
    <col min="13296" max="13296" width="1" style="215" customWidth="1"/>
    <col min="13297" max="13300" width="3.28515625" style="215" customWidth="1"/>
    <col min="13301" max="13301" width="1.85546875" style="215" customWidth="1"/>
    <col min="13302" max="13302" width="17.85546875" style="215" customWidth="1"/>
    <col min="13303" max="13303" width="1.85546875" style="215" customWidth="1"/>
    <col min="13304" max="13307" width="3.28515625" style="215" customWidth="1"/>
    <col min="13308" max="13308" width="1.85546875" style="215" customWidth="1"/>
    <col min="13309" max="13309" width="12.42578125" style="215" customWidth="1"/>
    <col min="13310" max="13310" width="1.85546875" style="215" customWidth="1"/>
    <col min="13311" max="13313" width="3" style="215" customWidth="1"/>
    <col min="13314" max="13314" width="4.42578125" style="215" customWidth="1"/>
    <col min="13315" max="13316" width="3" style="215" customWidth="1"/>
    <col min="13317" max="13322" width="3.28515625" style="215" customWidth="1"/>
    <col min="13323" max="13324" width="9.140625" style="215" customWidth="1"/>
    <col min="13325" max="13328" width="3.28515625" style="215" customWidth="1"/>
    <col min="13329" max="13329" width="4.140625" style="215" customWidth="1"/>
    <col min="13330" max="13542" width="10.28515625" style="215"/>
    <col min="13543" max="13551" width="9.140625" style="215" customWidth="1"/>
    <col min="13552" max="13552" width="1" style="215" customWidth="1"/>
    <col min="13553" max="13556" width="3.28515625" style="215" customWidth="1"/>
    <col min="13557" max="13557" width="1.85546875" style="215" customWidth="1"/>
    <col min="13558" max="13558" width="17.85546875" style="215" customWidth="1"/>
    <col min="13559" max="13559" width="1.85546875" style="215" customWidth="1"/>
    <col min="13560" max="13563" width="3.28515625" style="215" customWidth="1"/>
    <col min="13564" max="13564" width="1.85546875" style="215" customWidth="1"/>
    <col min="13565" max="13565" width="12.42578125" style="215" customWidth="1"/>
    <col min="13566" max="13566" width="1.85546875" style="215" customWidth="1"/>
    <col min="13567" max="13569" width="3" style="215" customWidth="1"/>
    <col min="13570" max="13570" width="4.42578125" style="215" customWidth="1"/>
    <col min="13571" max="13572" width="3" style="215" customWidth="1"/>
    <col min="13573" max="13578" width="3.28515625" style="215" customWidth="1"/>
    <col min="13579" max="13580" width="9.140625" style="215" customWidth="1"/>
    <col min="13581" max="13584" width="3.28515625" style="215" customWidth="1"/>
    <col min="13585" max="13585" width="4.140625" style="215" customWidth="1"/>
    <col min="13586" max="13798" width="10.28515625" style="215"/>
    <col min="13799" max="13807" width="9.140625" style="215" customWidth="1"/>
    <col min="13808" max="13808" width="1" style="215" customWidth="1"/>
    <col min="13809" max="13812" width="3.28515625" style="215" customWidth="1"/>
    <col min="13813" max="13813" width="1.85546875" style="215" customWidth="1"/>
    <col min="13814" max="13814" width="17.85546875" style="215" customWidth="1"/>
    <col min="13815" max="13815" width="1.85546875" style="215" customWidth="1"/>
    <col min="13816" max="13819" width="3.28515625" style="215" customWidth="1"/>
    <col min="13820" max="13820" width="1.85546875" style="215" customWidth="1"/>
    <col min="13821" max="13821" width="12.42578125" style="215" customWidth="1"/>
    <col min="13822" max="13822" width="1.85546875" style="215" customWidth="1"/>
    <col min="13823" max="13825" width="3" style="215" customWidth="1"/>
    <col min="13826" max="13826" width="4.42578125" style="215" customWidth="1"/>
    <col min="13827" max="13828" width="3" style="215" customWidth="1"/>
    <col min="13829" max="13834" width="3.28515625" style="215" customWidth="1"/>
    <col min="13835" max="13836" width="9.140625" style="215" customWidth="1"/>
    <col min="13837" max="13840" width="3.28515625" style="215" customWidth="1"/>
    <col min="13841" max="13841" width="4.140625" style="215" customWidth="1"/>
    <col min="13842" max="14054" width="10.28515625" style="215"/>
    <col min="14055" max="14063" width="9.140625" style="215" customWidth="1"/>
    <col min="14064" max="14064" width="1" style="215" customWidth="1"/>
    <col min="14065" max="14068" width="3.28515625" style="215" customWidth="1"/>
    <col min="14069" max="14069" width="1.85546875" style="215" customWidth="1"/>
    <col min="14070" max="14070" width="17.85546875" style="215" customWidth="1"/>
    <col min="14071" max="14071" width="1.85546875" style="215" customWidth="1"/>
    <col min="14072" max="14075" width="3.28515625" style="215" customWidth="1"/>
    <col min="14076" max="14076" width="1.85546875" style="215" customWidth="1"/>
    <col min="14077" max="14077" width="12.42578125" style="215" customWidth="1"/>
    <col min="14078" max="14078" width="1.85546875" style="215" customWidth="1"/>
    <col min="14079" max="14081" width="3" style="215" customWidth="1"/>
    <col min="14082" max="14082" width="4.42578125" style="215" customWidth="1"/>
    <col min="14083" max="14084" width="3" style="215" customWidth="1"/>
    <col min="14085" max="14090" width="3.28515625" style="215" customWidth="1"/>
    <col min="14091" max="14092" width="9.140625" style="215" customWidth="1"/>
    <col min="14093" max="14096" width="3.28515625" style="215" customWidth="1"/>
    <col min="14097" max="14097" width="4.140625" style="215" customWidth="1"/>
    <col min="14098" max="14310" width="10.28515625" style="215"/>
    <col min="14311" max="14319" width="9.140625" style="215" customWidth="1"/>
    <col min="14320" max="14320" width="1" style="215" customWidth="1"/>
    <col min="14321" max="14324" width="3.28515625" style="215" customWidth="1"/>
    <col min="14325" max="14325" width="1.85546875" style="215" customWidth="1"/>
    <col min="14326" max="14326" width="17.85546875" style="215" customWidth="1"/>
    <col min="14327" max="14327" width="1.85546875" style="215" customWidth="1"/>
    <col min="14328" max="14331" width="3.28515625" style="215" customWidth="1"/>
    <col min="14332" max="14332" width="1.85546875" style="215" customWidth="1"/>
    <col min="14333" max="14333" width="12.42578125" style="215" customWidth="1"/>
    <col min="14334" max="14334" width="1.85546875" style="215" customWidth="1"/>
    <col min="14335" max="14337" width="3" style="215" customWidth="1"/>
    <col min="14338" max="14338" width="4.42578125" style="215" customWidth="1"/>
    <col min="14339" max="14340" width="3" style="215" customWidth="1"/>
    <col min="14341" max="14346" width="3.28515625" style="215" customWidth="1"/>
    <col min="14347" max="14348" width="9.140625" style="215" customWidth="1"/>
    <col min="14349" max="14352" width="3.28515625" style="215" customWidth="1"/>
    <col min="14353" max="14353" width="4.140625" style="215" customWidth="1"/>
    <col min="14354" max="14566" width="10.28515625" style="215"/>
    <col min="14567" max="14575" width="9.140625" style="215" customWidth="1"/>
    <col min="14576" max="14576" width="1" style="215" customWidth="1"/>
    <col min="14577" max="14580" width="3.28515625" style="215" customWidth="1"/>
    <col min="14581" max="14581" width="1.85546875" style="215" customWidth="1"/>
    <col min="14582" max="14582" width="17.85546875" style="215" customWidth="1"/>
    <col min="14583" max="14583" width="1.85546875" style="215" customWidth="1"/>
    <col min="14584" max="14587" width="3.28515625" style="215" customWidth="1"/>
    <col min="14588" max="14588" width="1.85546875" style="215" customWidth="1"/>
    <col min="14589" max="14589" width="12.42578125" style="215" customWidth="1"/>
    <col min="14590" max="14590" width="1.85546875" style="215" customWidth="1"/>
    <col min="14591" max="14593" width="3" style="215" customWidth="1"/>
    <col min="14594" max="14594" width="4.42578125" style="215" customWidth="1"/>
    <col min="14595" max="14596" width="3" style="215" customWidth="1"/>
    <col min="14597" max="14602" width="3.28515625" style="215" customWidth="1"/>
    <col min="14603" max="14604" width="9.140625" style="215" customWidth="1"/>
    <col min="14605" max="14608" width="3.28515625" style="215" customWidth="1"/>
    <col min="14609" max="14609" width="4.140625" style="215" customWidth="1"/>
    <col min="14610" max="14822" width="10.28515625" style="215"/>
    <col min="14823" max="14831" width="9.140625" style="215" customWidth="1"/>
    <col min="14832" max="14832" width="1" style="215" customWidth="1"/>
    <col min="14833" max="14836" width="3.28515625" style="215" customWidth="1"/>
    <col min="14837" max="14837" width="1.85546875" style="215" customWidth="1"/>
    <col min="14838" max="14838" width="17.85546875" style="215" customWidth="1"/>
    <col min="14839" max="14839" width="1.85546875" style="215" customWidth="1"/>
    <col min="14840" max="14843" width="3.28515625" style="215" customWidth="1"/>
    <col min="14844" max="14844" width="1.85546875" style="215" customWidth="1"/>
    <col min="14845" max="14845" width="12.42578125" style="215" customWidth="1"/>
    <col min="14846" max="14846" width="1.85546875" style="215" customWidth="1"/>
    <col min="14847" max="14849" width="3" style="215" customWidth="1"/>
    <col min="14850" max="14850" width="4.42578125" style="215" customWidth="1"/>
    <col min="14851" max="14852" width="3" style="215" customWidth="1"/>
    <col min="14853" max="14858" width="3.28515625" style="215" customWidth="1"/>
    <col min="14859" max="14860" width="9.140625" style="215" customWidth="1"/>
    <col min="14861" max="14864" width="3.28515625" style="215" customWidth="1"/>
    <col min="14865" max="14865" width="4.140625" style="215" customWidth="1"/>
    <col min="14866" max="15078" width="10.28515625" style="215"/>
    <col min="15079" max="15087" width="9.140625" style="215" customWidth="1"/>
    <col min="15088" max="15088" width="1" style="215" customWidth="1"/>
    <col min="15089" max="15092" width="3.28515625" style="215" customWidth="1"/>
    <col min="15093" max="15093" width="1.85546875" style="215" customWidth="1"/>
    <col min="15094" max="15094" width="17.85546875" style="215" customWidth="1"/>
    <col min="15095" max="15095" width="1.85546875" style="215" customWidth="1"/>
    <col min="15096" max="15099" width="3.28515625" style="215" customWidth="1"/>
    <col min="15100" max="15100" width="1.85546875" style="215" customWidth="1"/>
    <col min="15101" max="15101" width="12.42578125" style="215" customWidth="1"/>
    <col min="15102" max="15102" width="1.85546875" style="215" customWidth="1"/>
    <col min="15103" max="15105" width="3" style="215" customWidth="1"/>
    <col min="15106" max="15106" width="4.42578125" style="215" customWidth="1"/>
    <col min="15107" max="15108" width="3" style="215" customWidth="1"/>
    <col min="15109" max="15114" width="3.28515625" style="215" customWidth="1"/>
    <col min="15115" max="15116" width="9.140625" style="215" customWidth="1"/>
    <col min="15117" max="15120" width="3.28515625" style="215" customWidth="1"/>
    <col min="15121" max="15121" width="4.140625" style="215" customWidth="1"/>
    <col min="15122" max="15334" width="10.28515625" style="215"/>
    <col min="15335" max="15343" width="9.140625" style="215" customWidth="1"/>
    <col min="15344" max="15344" width="1" style="215" customWidth="1"/>
    <col min="15345" max="15348" width="3.28515625" style="215" customWidth="1"/>
    <col min="15349" max="15349" width="1.85546875" style="215" customWidth="1"/>
    <col min="15350" max="15350" width="17.85546875" style="215" customWidth="1"/>
    <col min="15351" max="15351" width="1.85546875" style="215" customWidth="1"/>
    <col min="15352" max="15355" width="3.28515625" style="215" customWidth="1"/>
    <col min="15356" max="15356" width="1.85546875" style="215" customWidth="1"/>
    <col min="15357" max="15357" width="12.42578125" style="215" customWidth="1"/>
    <col min="15358" max="15358" width="1.85546875" style="215" customWidth="1"/>
    <col min="15359" max="15361" width="3" style="215" customWidth="1"/>
    <col min="15362" max="15362" width="4.42578125" style="215" customWidth="1"/>
    <col min="15363" max="15364" width="3" style="215" customWidth="1"/>
    <col min="15365" max="15370" width="3.28515625" style="215" customWidth="1"/>
    <col min="15371" max="15372" width="9.140625" style="215" customWidth="1"/>
    <col min="15373" max="15376" width="3.28515625" style="215" customWidth="1"/>
    <col min="15377" max="15377" width="4.140625" style="215" customWidth="1"/>
    <col min="15378" max="15590" width="10.28515625" style="215"/>
    <col min="15591" max="15599" width="9.140625" style="215" customWidth="1"/>
    <col min="15600" max="15600" width="1" style="215" customWidth="1"/>
    <col min="15601" max="15604" width="3.28515625" style="215" customWidth="1"/>
    <col min="15605" max="15605" width="1.85546875" style="215" customWidth="1"/>
    <col min="15606" max="15606" width="17.85546875" style="215" customWidth="1"/>
    <col min="15607" max="15607" width="1.85546875" style="215" customWidth="1"/>
    <col min="15608" max="15611" width="3.28515625" style="215" customWidth="1"/>
    <col min="15612" max="15612" width="1.85546875" style="215" customWidth="1"/>
    <col min="15613" max="15613" width="12.42578125" style="215" customWidth="1"/>
    <col min="15614" max="15614" width="1.85546875" style="215" customWidth="1"/>
    <col min="15615" max="15617" width="3" style="215" customWidth="1"/>
    <col min="15618" max="15618" width="4.42578125" style="215" customWidth="1"/>
    <col min="15619" max="15620" width="3" style="215" customWidth="1"/>
    <col min="15621" max="15626" width="3.28515625" style="215" customWidth="1"/>
    <col min="15627" max="15628" width="9.140625" style="215" customWidth="1"/>
    <col min="15629" max="15632" width="3.28515625" style="215" customWidth="1"/>
    <col min="15633" max="15633" width="4.140625" style="215" customWidth="1"/>
    <col min="15634" max="15846" width="10.28515625" style="215"/>
    <col min="15847" max="15855" width="9.140625" style="215" customWidth="1"/>
    <col min="15856" max="15856" width="1" style="215" customWidth="1"/>
    <col min="15857" max="15860" width="3.28515625" style="215" customWidth="1"/>
    <col min="15861" max="15861" width="1.85546875" style="215" customWidth="1"/>
    <col min="15862" max="15862" width="17.85546875" style="215" customWidth="1"/>
    <col min="15863" max="15863" width="1.85546875" style="215" customWidth="1"/>
    <col min="15864" max="15867" width="3.28515625" style="215" customWidth="1"/>
    <col min="15868" max="15868" width="1.85546875" style="215" customWidth="1"/>
    <col min="15869" max="15869" width="12.42578125" style="215" customWidth="1"/>
    <col min="15870" max="15870" width="1.85546875" style="215" customWidth="1"/>
    <col min="15871" max="15873" width="3" style="215" customWidth="1"/>
    <col min="15874" max="15874" width="4.42578125" style="215" customWidth="1"/>
    <col min="15875" max="15876" width="3" style="215" customWidth="1"/>
    <col min="15877" max="15882" width="3.28515625" style="215" customWidth="1"/>
    <col min="15883" max="15884" width="9.140625" style="215" customWidth="1"/>
    <col min="15885" max="15888" width="3.28515625" style="215" customWidth="1"/>
    <col min="15889" max="15889" width="4.140625" style="215" customWidth="1"/>
    <col min="15890" max="16102" width="10.28515625" style="215"/>
    <col min="16103" max="16111" width="9.140625" style="215" customWidth="1"/>
    <col min="16112" max="16112" width="1" style="215" customWidth="1"/>
    <col min="16113" max="16116" width="3.28515625" style="215" customWidth="1"/>
    <col min="16117" max="16117" width="1.85546875" style="215" customWidth="1"/>
    <col min="16118" max="16118" width="17.85546875" style="215" customWidth="1"/>
    <col min="16119" max="16119" width="1.85546875" style="215" customWidth="1"/>
    <col min="16120" max="16123" width="3.28515625" style="215" customWidth="1"/>
    <col min="16124" max="16124" width="1.85546875" style="215" customWidth="1"/>
    <col min="16125" max="16125" width="12.42578125" style="215" customWidth="1"/>
    <col min="16126" max="16126" width="1.85546875" style="215" customWidth="1"/>
    <col min="16127" max="16129" width="3" style="215" customWidth="1"/>
    <col min="16130" max="16130" width="4.42578125" style="215" customWidth="1"/>
    <col min="16131" max="16132" width="3" style="215" customWidth="1"/>
    <col min="16133" max="16138" width="3.28515625" style="215" customWidth="1"/>
    <col min="16139" max="16140" width="9.140625" style="215" customWidth="1"/>
    <col min="16141" max="16144" width="3.28515625" style="215" customWidth="1"/>
    <col min="16145" max="16145" width="4.140625" style="215" customWidth="1"/>
    <col min="16146" max="16384" width="10.28515625" style="215"/>
  </cols>
  <sheetData>
    <row r="1" spans="1:30" ht="15" customHeight="1">
      <c r="A1" s="212" t="s">
        <v>3595</v>
      </c>
      <c r="C1" s="3"/>
      <c r="D1" s="214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Y1" s="216" t="s">
        <v>262</v>
      </c>
      <c r="Z1" s="217"/>
      <c r="AA1" s="217"/>
      <c r="AB1" s="218"/>
      <c r="AD1" s="215"/>
    </row>
    <row r="2" spans="1:30" ht="15.95" customHeight="1" thickBot="1">
      <c r="A2" s="213"/>
      <c r="C2" s="3"/>
      <c r="D2" s="214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Y2" s="220"/>
      <c r="Z2" s="221"/>
      <c r="AA2" s="221"/>
      <c r="AB2" s="222"/>
      <c r="AD2" s="215"/>
    </row>
    <row r="3" spans="1:30">
      <c r="A3" s="223" t="s">
        <v>3596</v>
      </c>
      <c r="C3" s="3"/>
      <c r="D3" s="214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AD3" s="215"/>
    </row>
    <row r="4" spans="1:30">
      <c r="A4" s="223" t="s">
        <v>3597</v>
      </c>
      <c r="C4" s="3"/>
      <c r="D4" s="214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AD4" s="215"/>
    </row>
    <row r="5" spans="1:30">
      <c r="A5" s="213"/>
      <c r="C5" s="3"/>
      <c r="D5" s="214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AD5" s="215"/>
    </row>
    <row r="6" spans="1:30" ht="76.5" customHeight="1">
      <c r="A6" s="224" t="s">
        <v>5379</v>
      </c>
      <c r="C6" s="225"/>
      <c r="D6" s="226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8"/>
      <c r="AD6" s="229"/>
    </row>
    <row r="7" spans="1:30" ht="21" customHeight="1" thickBot="1">
      <c r="A7" s="230"/>
      <c r="B7" s="5"/>
      <c r="C7" s="5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28"/>
      <c r="AD7" s="229"/>
    </row>
    <row r="8" spans="1:30" ht="18.75" thickBot="1">
      <c r="A8" s="233" t="s">
        <v>3598</v>
      </c>
      <c r="B8" s="234"/>
      <c r="C8" s="235"/>
      <c r="D8" s="236"/>
      <c r="E8" s="236"/>
      <c r="F8" s="236"/>
      <c r="G8" s="236"/>
      <c r="H8" s="236"/>
      <c r="I8" s="237"/>
      <c r="J8" s="232"/>
      <c r="K8" s="238" t="s">
        <v>3599</v>
      </c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7"/>
      <c r="AC8" s="228"/>
      <c r="AD8" s="229"/>
    </row>
    <row r="9" spans="1:30">
      <c r="A9" s="239"/>
      <c r="B9" s="240"/>
      <c r="C9" s="241"/>
      <c r="D9" s="242"/>
      <c r="E9" s="242"/>
      <c r="F9" s="242"/>
      <c r="G9" s="242"/>
      <c r="H9" s="242"/>
      <c r="I9" s="243"/>
      <c r="J9" s="232"/>
      <c r="K9" s="244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3"/>
      <c r="AC9" s="228"/>
      <c r="AD9" s="229"/>
    </row>
    <row r="10" spans="1:30">
      <c r="A10" s="245" t="s">
        <v>3600</v>
      </c>
      <c r="B10" s="340" t="s">
        <v>4707</v>
      </c>
      <c r="C10" s="246" t="s">
        <v>5696</v>
      </c>
      <c r="D10" s="230" t="s">
        <v>3601</v>
      </c>
      <c r="E10" s="247"/>
      <c r="F10" s="247">
        <v>2</v>
      </c>
      <c r="G10" s="247">
        <v>0</v>
      </c>
      <c r="H10" s="247">
        <v>1</v>
      </c>
      <c r="I10" s="248"/>
      <c r="J10" s="232"/>
      <c r="K10" s="249" t="s">
        <v>5380</v>
      </c>
      <c r="L10" s="250" t="s">
        <v>5381</v>
      </c>
      <c r="M10" s="250"/>
      <c r="N10" s="250"/>
      <c r="O10" s="250"/>
      <c r="P10" s="230"/>
      <c r="Q10" s="230"/>
      <c r="R10" s="247">
        <f>'CE MINISTERIALE 2019'!R10</f>
        <v>2</v>
      </c>
      <c r="S10" s="247">
        <f>'CE MINISTERIALE 2019'!S10</f>
        <v>0</v>
      </c>
      <c r="T10" s="247">
        <f>'CE MINISTERIALE 2019'!T10</f>
        <v>2</v>
      </c>
      <c r="U10" s="247">
        <f>'CE MINISTERIALE 2019'!U10</f>
        <v>2</v>
      </c>
      <c r="V10" s="230"/>
      <c r="W10" s="230"/>
      <c r="X10" s="230"/>
      <c r="Y10" s="230"/>
      <c r="Z10" s="230"/>
      <c r="AA10" s="230"/>
      <c r="AB10" s="248"/>
      <c r="AC10" s="228"/>
      <c r="AD10" s="229"/>
    </row>
    <row r="11" spans="1:30">
      <c r="A11" s="245"/>
      <c r="B11" s="6"/>
      <c r="C11" s="251"/>
      <c r="D11" s="230"/>
      <c r="E11" s="230"/>
      <c r="F11" s="230"/>
      <c r="G11" s="230"/>
      <c r="H11" s="230"/>
      <c r="I11" s="248"/>
      <c r="J11" s="232"/>
      <c r="K11" s="252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48"/>
      <c r="AC11" s="228"/>
      <c r="AD11" s="229"/>
    </row>
    <row r="12" spans="1:30">
      <c r="A12" s="245"/>
      <c r="B12" s="6"/>
      <c r="C12" s="251"/>
      <c r="D12" s="230"/>
      <c r="E12" s="230"/>
      <c r="F12" s="230"/>
      <c r="G12" s="230"/>
      <c r="H12" s="230"/>
      <c r="I12" s="248"/>
      <c r="J12" s="232"/>
      <c r="K12" s="249" t="s">
        <v>5744</v>
      </c>
      <c r="L12" s="250"/>
      <c r="M12" s="250"/>
      <c r="N12" s="250"/>
      <c r="O12" s="250"/>
      <c r="P12" s="250"/>
      <c r="Q12" s="230">
        <v>1</v>
      </c>
      <c r="R12" s="247">
        <f>'CE MINISTERIALE 2019'!R12</f>
        <v>0</v>
      </c>
      <c r="S12" s="230"/>
      <c r="T12" s="230">
        <v>2</v>
      </c>
      <c r="U12" s="247">
        <f>'CE MINISTERIALE 2019'!U12</f>
        <v>0</v>
      </c>
      <c r="V12" s="230"/>
      <c r="W12" s="230">
        <v>3</v>
      </c>
      <c r="X12" s="247">
        <f>'CE MINISTERIALE 2019'!X12</f>
        <v>0</v>
      </c>
      <c r="Y12" s="230"/>
      <c r="Z12" s="230">
        <v>4</v>
      </c>
      <c r="AA12" s="247">
        <f>'CE MINISTERIALE 2019'!AA12</f>
        <v>0</v>
      </c>
      <c r="AB12" s="248"/>
      <c r="AC12" s="228"/>
      <c r="AD12" s="229"/>
    </row>
    <row r="13" spans="1:30">
      <c r="A13" s="245"/>
      <c r="B13" s="6"/>
      <c r="C13" s="251"/>
      <c r="D13" s="230"/>
      <c r="E13" s="230"/>
      <c r="F13" s="230"/>
      <c r="G13" s="230"/>
      <c r="H13" s="230"/>
      <c r="I13" s="248"/>
      <c r="J13" s="232"/>
      <c r="K13" s="252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48"/>
      <c r="AC13" s="228"/>
      <c r="AD13" s="229"/>
    </row>
    <row r="14" spans="1:30">
      <c r="A14" s="245"/>
      <c r="B14" s="6"/>
      <c r="C14" s="251"/>
      <c r="D14" s="230"/>
      <c r="E14" s="230"/>
      <c r="F14" s="230"/>
      <c r="G14" s="230"/>
      <c r="H14" s="230"/>
      <c r="I14" s="248"/>
      <c r="J14" s="232"/>
      <c r="K14" s="249" t="s">
        <v>3602</v>
      </c>
      <c r="L14" s="250"/>
      <c r="M14" s="250"/>
      <c r="N14" s="250"/>
      <c r="O14" s="250"/>
      <c r="P14" s="250"/>
      <c r="Q14" s="230"/>
      <c r="R14" s="247" t="str">
        <f>'CE MINISTERIALE 2019'!R14</f>
        <v>X</v>
      </c>
      <c r="S14" s="230"/>
      <c r="T14" s="230"/>
      <c r="U14" s="230"/>
      <c r="V14" s="250"/>
      <c r="W14" s="250"/>
      <c r="X14" s="250"/>
      <c r="Y14" s="253" t="s">
        <v>3603</v>
      </c>
      <c r="Z14" s="230"/>
      <c r="AA14" s="247">
        <f>'CE MINISTERIALE 2019'!AA14</f>
        <v>0</v>
      </c>
      <c r="AB14" s="248"/>
      <c r="AC14" s="228"/>
      <c r="AD14" s="229"/>
    </row>
    <row r="15" spans="1:30" ht="18.75" thickBot="1">
      <c r="A15" s="254"/>
      <c r="B15" s="255"/>
      <c r="C15" s="256"/>
      <c r="D15" s="257"/>
      <c r="E15" s="257"/>
      <c r="F15" s="257"/>
      <c r="G15" s="257"/>
      <c r="H15" s="257"/>
      <c r="I15" s="258"/>
      <c r="J15" s="232"/>
      <c r="K15" s="259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8"/>
      <c r="AC15" s="228"/>
      <c r="AD15" s="229"/>
    </row>
    <row r="16" spans="1:30">
      <c r="B16" s="6"/>
      <c r="C16" s="6"/>
      <c r="D16" s="251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28"/>
      <c r="AD16" s="229"/>
    </row>
    <row r="17" spans="1:30" ht="18.75" thickBot="1">
      <c r="B17" s="6"/>
      <c r="C17" s="6"/>
      <c r="D17" s="251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28"/>
      <c r="AD17" s="229"/>
    </row>
    <row r="18" spans="1:30" ht="15.95" customHeight="1" thickBot="1">
      <c r="A18" s="537" t="s">
        <v>3604</v>
      </c>
      <c r="B18" s="538"/>
      <c r="C18" s="538"/>
      <c r="D18" s="538"/>
      <c r="E18" s="538"/>
      <c r="F18" s="538"/>
      <c r="G18" s="538"/>
      <c r="H18" s="538"/>
      <c r="I18" s="538"/>
      <c r="J18" s="538"/>
      <c r="K18" s="538"/>
      <c r="L18" s="538"/>
      <c r="M18" s="538"/>
      <c r="N18" s="538"/>
      <c r="O18" s="538"/>
      <c r="P18" s="538"/>
      <c r="Q18" s="538"/>
      <c r="R18" s="538"/>
      <c r="S18" s="538"/>
      <c r="T18" s="538"/>
      <c r="U18" s="538"/>
      <c r="V18" s="538"/>
      <c r="W18" s="538"/>
      <c r="X18" s="538"/>
      <c r="Y18" s="538"/>
      <c r="Z18" s="538"/>
      <c r="AA18" s="538"/>
      <c r="AB18" s="539"/>
      <c r="AC18" s="228"/>
      <c r="AD18" s="229"/>
    </row>
    <row r="19" spans="1:30">
      <c r="A19" s="260"/>
      <c r="B19" s="261"/>
      <c r="C19" s="261"/>
      <c r="D19" s="262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4"/>
      <c r="AC19" s="228"/>
      <c r="AD19" s="229"/>
    </row>
    <row r="20" spans="1:30">
      <c r="A20" s="265"/>
      <c r="B20" s="6"/>
      <c r="C20" s="6"/>
      <c r="D20" s="251"/>
      <c r="E20" s="230"/>
      <c r="F20" s="230"/>
      <c r="G20" s="253"/>
      <c r="H20" s="253" t="s">
        <v>5382</v>
      </c>
      <c r="I20" s="247" t="str">
        <f>'CE MINISTERIALE 2019'!I20</f>
        <v>X</v>
      </c>
      <c r="J20" s="230"/>
      <c r="K20" s="253" t="s">
        <v>3605</v>
      </c>
      <c r="L20" s="247">
        <f>'CE MINISTERIALE 2019'!L20</f>
        <v>0</v>
      </c>
      <c r="M20" s="266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48"/>
      <c r="AC20" s="228"/>
      <c r="AD20" s="229"/>
    </row>
    <row r="21" spans="1:30" ht="18.75" thickBot="1">
      <c r="A21" s="267"/>
      <c r="B21" s="255"/>
      <c r="C21" s="255"/>
      <c r="D21" s="256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8"/>
      <c r="AC21" s="228"/>
      <c r="AD21" s="229"/>
    </row>
    <row r="22" spans="1:30">
      <c r="B22" s="6"/>
      <c r="C22" s="6"/>
      <c r="D22" s="251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28"/>
      <c r="AD22" s="229"/>
    </row>
    <row r="23" spans="1:30">
      <c r="A23" s="230"/>
      <c r="B23" s="6"/>
      <c r="C23" s="6"/>
      <c r="D23" s="251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28"/>
      <c r="AD23" s="229"/>
    </row>
    <row r="24" spans="1:30" s="270" customFormat="1" ht="22.5" customHeight="1" thickBot="1">
      <c r="A24" s="268"/>
      <c r="B24" s="269"/>
      <c r="C24" s="269"/>
      <c r="D24" s="256" t="s">
        <v>5383</v>
      </c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Y24" s="271"/>
      <c r="Z24" s="271"/>
      <c r="AA24" s="271"/>
      <c r="AB24" s="271"/>
      <c r="AC24" s="272"/>
      <c r="AD24" s="273"/>
    </row>
    <row r="25" spans="1:30" s="270" customFormat="1" ht="25.5" customHeight="1" thickBot="1">
      <c r="A25" s="385" t="s">
        <v>274</v>
      </c>
      <c r="B25" s="274" t="s">
        <v>3606</v>
      </c>
      <c r="C25" s="275" t="s">
        <v>5384</v>
      </c>
      <c r="D25" s="276" t="s">
        <v>3607</v>
      </c>
      <c r="E25" s="219"/>
      <c r="F25" s="277"/>
      <c r="G25" s="277"/>
      <c r="H25" s="277"/>
      <c r="I25" s="277"/>
      <c r="J25" s="279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8"/>
      <c r="Y25" s="279"/>
      <c r="Z25" s="279"/>
      <c r="AA25" s="279"/>
      <c r="AB25" s="279"/>
      <c r="AD25" s="273"/>
    </row>
    <row r="26" spans="1:30" s="285" customFormat="1" ht="24.95" customHeight="1">
      <c r="A26" s="386"/>
      <c r="B26" s="280"/>
      <c r="C26" s="281" t="s">
        <v>3608</v>
      </c>
      <c r="D26" s="282">
        <f>'CE MINISTERIALE 2019'!D26</f>
        <v>0</v>
      </c>
      <c r="E26" s="283"/>
      <c r="F26" s="284"/>
    </row>
    <row r="27" spans="1:30" s="291" customFormat="1" ht="24.95" customHeight="1">
      <c r="A27" s="306"/>
      <c r="B27" s="286" t="s">
        <v>278</v>
      </c>
      <c r="C27" s="287" t="s">
        <v>3609</v>
      </c>
      <c r="D27" s="288">
        <f>'CE MINISTERIALE 2019'!D27</f>
        <v>1339665048</v>
      </c>
      <c r="E27" s="289"/>
      <c r="F27" s="290"/>
      <c r="J27" s="285"/>
    </row>
    <row r="28" spans="1:30" s="295" customFormat="1" ht="24.95" customHeight="1">
      <c r="A28" s="387"/>
      <c r="B28" s="292" t="s">
        <v>280</v>
      </c>
      <c r="C28" s="293" t="s">
        <v>5385</v>
      </c>
      <c r="D28" s="288">
        <f>'CE MINISTERIALE 2019'!D28</f>
        <v>1308550048</v>
      </c>
      <c r="E28" s="294"/>
      <c r="F28" s="290"/>
      <c r="G28" s="291"/>
      <c r="H28" s="291"/>
      <c r="J28" s="285"/>
      <c r="L28" s="291"/>
    </row>
    <row r="29" spans="1:30" s="298" customFormat="1" ht="25.5">
      <c r="A29" s="306"/>
      <c r="B29" s="296" t="s">
        <v>282</v>
      </c>
      <c r="C29" s="297" t="s">
        <v>5386</v>
      </c>
      <c r="D29" s="288">
        <f>'CE MINISTERIALE 2019'!D29</f>
        <v>1307860048</v>
      </c>
      <c r="E29" s="272"/>
      <c r="F29" s="290"/>
      <c r="G29" s="291"/>
      <c r="H29" s="291"/>
      <c r="J29" s="285"/>
      <c r="L29" s="291"/>
    </row>
    <row r="30" spans="1:30" s="298" customFormat="1" ht="24.95" customHeight="1">
      <c r="A30" s="306"/>
      <c r="B30" s="299" t="s">
        <v>4444</v>
      </c>
      <c r="C30" s="300" t="s">
        <v>5387</v>
      </c>
      <c r="D30" s="341">
        <f>'CE MINISTERIALE 2019'!D30</f>
        <v>1287403793</v>
      </c>
      <c r="E30" s="272"/>
      <c r="F30" s="273"/>
      <c r="G30" s="291"/>
      <c r="H30" s="291"/>
      <c r="J30" s="285"/>
      <c r="L30" s="291"/>
    </row>
    <row r="31" spans="1:30" s="298" customFormat="1" ht="25.5">
      <c r="A31" s="306"/>
      <c r="B31" s="299" t="s">
        <v>4446</v>
      </c>
      <c r="C31" s="300" t="s">
        <v>5388</v>
      </c>
      <c r="D31" s="341">
        <f>'CE MINISTERIALE 2019'!D31</f>
        <v>20456255</v>
      </c>
      <c r="E31" s="272"/>
      <c r="F31" s="273"/>
      <c r="G31" s="291"/>
      <c r="H31" s="291"/>
      <c r="J31" s="285"/>
      <c r="L31" s="291"/>
    </row>
    <row r="32" spans="1:30" s="298" customFormat="1" ht="24.95" customHeight="1">
      <c r="A32" s="306"/>
      <c r="B32" s="301" t="s">
        <v>4448</v>
      </c>
      <c r="C32" s="302" t="s">
        <v>5389</v>
      </c>
      <c r="D32" s="288">
        <f>'CE MINISTERIALE 2019'!D32</f>
        <v>0</v>
      </c>
      <c r="E32" s="272"/>
      <c r="F32" s="273"/>
      <c r="G32" s="291"/>
      <c r="H32" s="291"/>
      <c r="J32" s="285"/>
      <c r="L32" s="291"/>
    </row>
    <row r="33" spans="1:12" s="298" customFormat="1" ht="24.95" customHeight="1">
      <c r="A33" s="306"/>
      <c r="B33" s="301" t="s">
        <v>4450</v>
      </c>
      <c r="C33" s="302" t="s">
        <v>5390</v>
      </c>
      <c r="D33" s="341">
        <f>'CE MINISTERIALE 2019'!D33</f>
        <v>0</v>
      </c>
      <c r="E33" s="272"/>
      <c r="F33" s="273"/>
      <c r="G33" s="291"/>
      <c r="H33" s="291"/>
      <c r="J33" s="285"/>
      <c r="L33" s="291"/>
    </row>
    <row r="34" spans="1:12" s="298" customFormat="1" ht="24.95" customHeight="1">
      <c r="A34" s="306"/>
      <c r="B34" s="301" t="s">
        <v>4452</v>
      </c>
      <c r="C34" s="302" t="s">
        <v>5391</v>
      </c>
      <c r="D34" s="341">
        <f>'CE MINISTERIALE 2019'!D34</f>
        <v>0</v>
      </c>
      <c r="E34" s="272"/>
      <c r="F34" s="273"/>
      <c r="G34" s="291"/>
      <c r="H34" s="291"/>
      <c r="J34" s="285"/>
      <c r="L34" s="291"/>
    </row>
    <row r="35" spans="1:12" s="298" customFormat="1" ht="25.5">
      <c r="A35" s="306"/>
      <c r="B35" s="299" t="s">
        <v>4454</v>
      </c>
      <c r="C35" s="300" t="s">
        <v>5392</v>
      </c>
      <c r="D35" s="341">
        <f>'CE MINISTERIALE 2019'!D35</f>
        <v>0</v>
      </c>
      <c r="E35" s="272"/>
      <c r="F35" s="273"/>
      <c r="G35" s="291"/>
      <c r="H35" s="291"/>
      <c r="J35" s="285"/>
      <c r="L35" s="291"/>
    </row>
    <row r="36" spans="1:12" s="298" customFormat="1" ht="25.5">
      <c r="A36" s="306"/>
      <c r="B36" s="296" t="s">
        <v>284</v>
      </c>
      <c r="C36" s="297" t="s">
        <v>5393</v>
      </c>
      <c r="D36" s="341">
        <f>'CE MINISTERIALE 2019'!D36</f>
        <v>690000</v>
      </c>
      <c r="E36" s="272"/>
      <c r="F36" s="273"/>
      <c r="G36" s="291"/>
      <c r="H36" s="291"/>
      <c r="J36" s="285"/>
      <c r="L36" s="291"/>
    </row>
    <row r="37" spans="1:12" s="298" customFormat="1" ht="24.95" customHeight="1">
      <c r="A37" s="306"/>
      <c r="B37" s="292" t="s">
        <v>286</v>
      </c>
      <c r="C37" s="293" t="s">
        <v>3610</v>
      </c>
      <c r="D37" s="288">
        <f>'CE MINISTERIALE 2019'!D37</f>
        <v>30815000</v>
      </c>
      <c r="E37" s="272"/>
      <c r="F37" s="290"/>
      <c r="G37" s="291"/>
      <c r="H37" s="291"/>
      <c r="J37" s="285"/>
      <c r="L37" s="291"/>
    </row>
    <row r="38" spans="1:12" s="298" customFormat="1" ht="24.95" customHeight="1">
      <c r="A38" s="306"/>
      <c r="B38" s="296" t="s">
        <v>288</v>
      </c>
      <c r="C38" s="297" t="s">
        <v>5394</v>
      </c>
      <c r="D38" s="288">
        <f>'CE MINISTERIALE 2019'!D38</f>
        <v>30815000</v>
      </c>
      <c r="E38" s="272"/>
      <c r="F38" s="290"/>
      <c r="G38" s="291"/>
      <c r="H38" s="291"/>
      <c r="J38" s="285"/>
      <c r="L38" s="291"/>
    </row>
    <row r="39" spans="1:12" s="298" customFormat="1" ht="25.5">
      <c r="A39" s="306"/>
      <c r="B39" s="299" t="s">
        <v>290</v>
      </c>
      <c r="C39" s="300" t="s">
        <v>5395</v>
      </c>
      <c r="D39" s="341">
        <f>'CE MINISTERIALE 2019'!D39</f>
        <v>0</v>
      </c>
      <c r="E39" s="272"/>
      <c r="F39" s="273"/>
      <c r="G39" s="291"/>
      <c r="H39" s="291"/>
      <c r="J39" s="285"/>
      <c r="L39" s="291"/>
    </row>
    <row r="40" spans="1:12" s="298" customFormat="1" ht="38.25">
      <c r="A40" s="306"/>
      <c r="B40" s="299" t="s">
        <v>292</v>
      </c>
      <c r="C40" s="300" t="s">
        <v>5396</v>
      </c>
      <c r="D40" s="341">
        <f>'CE MINISTERIALE 2019'!D40</f>
        <v>0</v>
      </c>
      <c r="E40" s="272"/>
      <c r="F40" s="273"/>
      <c r="G40" s="291"/>
      <c r="H40" s="291"/>
      <c r="J40" s="285"/>
      <c r="L40" s="291"/>
    </row>
    <row r="41" spans="1:12" s="298" customFormat="1" ht="38.25">
      <c r="A41" s="306"/>
      <c r="B41" s="299" t="s">
        <v>294</v>
      </c>
      <c r="C41" s="300" t="s">
        <v>5397</v>
      </c>
      <c r="D41" s="341">
        <f>'CE MINISTERIALE 2019'!D41</f>
        <v>30815000</v>
      </c>
      <c r="E41" s="272"/>
      <c r="F41" s="273"/>
      <c r="G41" s="291"/>
      <c r="H41" s="291"/>
      <c r="J41" s="285"/>
      <c r="L41" s="291"/>
    </row>
    <row r="42" spans="1:12" s="298" customFormat="1" ht="25.5">
      <c r="A42" s="306"/>
      <c r="B42" s="299" t="s">
        <v>296</v>
      </c>
      <c r="C42" s="300" t="s">
        <v>3611</v>
      </c>
      <c r="D42" s="341">
        <f>'CE MINISTERIALE 2019'!D42</f>
        <v>0</v>
      </c>
      <c r="E42" s="272"/>
      <c r="F42" s="273"/>
      <c r="G42" s="291"/>
      <c r="H42" s="291"/>
      <c r="J42" s="285"/>
      <c r="L42" s="291"/>
    </row>
    <row r="43" spans="1:12" s="298" customFormat="1" ht="25.5">
      <c r="A43" s="306"/>
      <c r="B43" s="296" t="s">
        <v>3014</v>
      </c>
      <c r="C43" s="297" t="s">
        <v>3612</v>
      </c>
      <c r="D43" s="288">
        <f>'CE MINISTERIALE 2019'!D43</f>
        <v>0</v>
      </c>
      <c r="E43" s="272"/>
      <c r="F43" s="290"/>
      <c r="G43" s="291"/>
      <c r="H43" s="291"/>
      <c r="J43" s="285"/>
      <c r="L43" s="291"/>
    </row>
    <row r="44" spans="1:12" s="298" customFormat="1" ht="25.5">
      <c r="A44" s="306" t="s">
        <v>299</v>
      </c>
      <c r="B44" s="299" t="s">
        <v>3018</v>
      </c>
      <c r="C44" s="300" t="s">
        <v>5398</v>
      </c>
      <c r="D44" s="341">
        <f>'CE MINISTERIALE 2019'!D44</f>
        <v>0</v>
      </c>
      <c r="E44" s="272"/>
      <c r="F44" s="273"/>
      <c r="G44" s="291"/>
      <c r="H44" s="291"/>
      <c r="J44" s="285"/>
      <c r="L44" s="291"/>
    </row>
    <row r="45" spans="1:12" s="298" customFormat="1" ht="25.5">
      <c r="A45" s="306" t="s">
        <v>299</v>
      </c>
      <c r="B45" s="299" t="s">
        <v>301</v>
      </c>
      <c r="C45" s="300" t="s">
        <v>3613</v>
      </c>
      <c r="D45" s="341">
        <f>'CE MINISTERIALE 2019'!D45</f>
        <v>0</v>
      </c>
      <c r="E45" s="272"/>
      <c r="F45" s="273"/>
      <c r="G45" s="291"/>
      <c r="H45" s="291"/>
      <c r="J45" s="285"/>
      <c r="L45" s="291"/>
    </row>
    <row r="46" spans="1:12" s="273" customFormat="1" ht="25.5">
      <c r="A46" s="303"/>
      <c r="B46" s="296" t="s">
        <v>303</v>
      </c>
      <c r="C46" s="297" t="s">
        <v>3614</v>
      </c>
      <c r="D46" s="288">
        <f>'CE MINISTERIALE 2019'!D46</f>
        <v>0</v>
      </c>
      <c r="E46" s="272"/>
      <c r="F46" s="290"/>
      <c r="G46" s="291"/>
      <c r="H46" s="291"/>
      <c r="J46" s="285"/>
      <c r="L46" s="291"/>
    </row>
    <row r="47" spans="1:12" s="273" customFormat="1" ht="25.5">
      <c r="A47" s="303"/>
      <c r="B47" s="299" t="s">
        <v>4457</v>
      </c>
      <c r="C47" s="300" t="s">
        <v>5399</v>
      </c>
      <c r="D47" s="341">
        <f>'CE MINISTERIALE 2019'!D47</f>
        <v>0</v>
      </c>
      <c r="E47" s="272"/>
      <c r="G47" s="291"/>
      <c r="H47" s="291"/>
      <c r="J47" s="285"/>
      <c r="L47" s="291"/>
    </row>
    <row r="48" spans="1:12" s="273" customFormat="1" ht="25.5">
      <c r="A48" s="303"/>
      <c r="B48" s="299" t="s">
        <v>304</v>
      </c>
      <c r="C48" s="300" t="s">
        <v>5400</v>
      </c>
      <c r="D48" s="341">
        <f>'CE MINISTERIALE 2019'!D48</f>
        <v>0</v>
      </c>
      <c r="E48" s="272"/>
      <c r="G48" s="291"/>
      <c r="H48" s="291"/>
      <c r="J48" s="285"/>
      <c r="L48" s="291"/>
    </row>
    <row r="49" spans="1:12" s="273" customFormat="1" ht="25.5">
      <c r="A49" s="303"/>
      <c r="B49" s="299" t="s">
        <v>305</v>
      </c>
      <c r="C49" s="300" t="s">
        <v>5401</v>
      </c>
      <c r="D49" s="341">
        <f>'CE MINISTERIALE 2019'!D49</f>
        <v>0</v>
      </c>
      <c r="E49" s="272"/>
      <c r="G49" s="291"/>
      <c r="H49" s="291"/>
      <c r="J49" s="285"/>
      <c r="L49" s="291"/>
    </row>
    <row r="50" spans="1:12" s="273" customFormat="1" ht="25.5">
      <c r="A50" s="303"/>
      <c r="B50" s="299" t="s">
        <v>306</v>
      </c>
      <c r="C50" s="300" t="s">
        <v>5402</v>
      </c>
      <c r="D50" s="341">
        <f>'CE MINISTERIALE 2019'!D50</f>
        <v>0</v>
      </c>
      <c r="E50" s="272"/>
      <c r="G50" s="291"/>
      <c r="H50" s="291"/>
      <c r="J50" s="285"/>
      <c r="L50" s="291"/>
    </row>
    <row r="51" spans="1:12" s="273" customFormat="1" ht="63.75">
      <c r="A51" s="303"/>
      <c r="B51" s="299" t="s">
        <v>4462</v>
      </c>
      <c r="C51" s="300" t="s">
        <v>5403</v>
      </c>
      <c r="D51" s="341">
        <f>'CE MINISTERIALE 2019'!D51</f>
        <v>0</v>
      </c>
      <c r="E51" s="272"/>
      <c r="G51" s="291"/>
      <c r="H51" s="291"/>
      <c r="J51" s="285"/>
      <c r="L51" s="291"/>
    </row>
    <row r="52" spans="1:12" s="298" customFormat="1" ht="25.5">
      <c r="A52" s="306"/>
      <c r="B52" s="292" t="s">
        <v>307</v>
      </c>
      <c r="C52" s="293" t="s">
        <v>5404</v>
      </c>
      <c r="D52" s="288">
        <f>'CE MINISTERIALE 2019'!D52</f>
        <v>300000</v>
      </c>
      <c r="E52" s="272"/>
      <c r="F52" s="290"/>
      <c r="G52" s="291"/>
      <c r="H52" s="291"/>
      <c r="J52" s="285"/>
      <c r="L52" s="291"/>
    </row>
    <row r="53" spans="1:12" s="298" customFormat="1" ht="25.5">
      <c r="A53" s="306"/>
      <c r="B53" s="296" t="s">
        <v>309</v>
      </c>
      <c r="C53" s="297" t="s">
        <v>3615</v>
      </c>
      <c r="D53" s="341">
        <f>'CE MINISTERIALE 2019'!D53</f>
        <v>0</v>
      </c>
      <c r="E53" s="272"/>
      <c r="F53" s="273"/>
      <c r="G53" s="291"/>
      <c r="H53" s="291"/>
      <c r="J53" s="285"/>
      <c r="L53" s="291"/>
    </row>
    <row r="54" spans="1:12" s="298" customFormat="1" ht="25.5">
      <c r="A54" s="306"/>
      <c r="B54" s="296" t="s">
        <v>86</v>
      </c>
      <c r="C54" s="297" t="s">
        <v>3616</v>
      </c>
      <c r="D54" s="341">
        <f>'CE MINISTERIALE 2019'!D54</f>
        <v>0</v>
      </c>
      <c r="E54" s="272"/>
      <c r="F54" s="273"/>
      <c r="G54" s="291"/>
      <c r="H54" s="291"/>
      <c r="J54" s="285"/>
      <c r="L54" s="291"/>
    </row>
    <row r="55" spans="1:12" s="298" customFormat="1" ht="25.5">
      <c r="A55" s="306"/>
      <c r="B55" s="296" t="s">
        <v>88</v>
      </c>
      <c r="C55" s="297" t="s">
        <v>3617</v>
      </c>
      <c r="D55" s="341">
        <f>'CE MINISTERIALE 2019'!D55</f>
        <v>300000</v>
      </c>
      <c r="E55" s="272"/>
      <c r="F55" s="273"/>
      <c r="G55" s="291"/>
      <c r="H55" s="291"/>
      <c r="J55" s="285"/>
      <c r="L55" s="291"/>
    </row>
    <row r="56" spans="1:12" s="298" customFormat="1" ht="24.95" customHeight="1">
      <c r="A56" s="306"/>
      <c r="B56" s="296" t="s">
        <v>90</v>
      </c>
      <c r="C56" s="297" t="s">
        <v>3618</v>
      </c>
      <c r="D56" s="341">
        <f>'CE MINISTERIALE 2019'!D56</f>
        <v>0</v>
      </c>
      <c r="E56" s="272"/>
      <c r="F56" s="273"/>
      <c r="G56" s="291"/>
      <c r="H56" s="291"/>
      <c r="J56" s="285"/>
      <c r="L56" s="291"/>
    </row>
    <row r="57" spans="1:12" s="298" customFormat="1" ht="24.95" customHeight="1">
      <c r="A57" s="306"/>
      <c r="B57" s="292" t="s">
        <v>92</v>
      </c>
      <c r="C57" s="293" t="s">
        <v>3619</v>
      </c>
      <c r="D57" s="341">
        <f>'CE MINISTERIALE 2019'!D57</f>
        <v>0</v>
      </c>
      <c r="E57" s="272"/>
      <c r="F57" s="273"/>
      <c r="G57" s="291"/>
      <c r="H57" s="291"/>
      <c r="J57" s="285"/>
      <c r="L57" s="291"/>
    </row>
    <row r="58" spans="1:12" s="298" customFormat="1" ht="25.5">
      <c r="A58" s="306"/>
      <c r="B58" s="286" t="s">
        <v>2134</v>
      </c>
      <c r="C58" s="287" t="s">
        <v>3620</v>
      </c>
      <c r="D58" s="288">
        <f>'CE MINISTERIALE 2019'!D58</f>
        <v>0</v>
      </c>
      <c r="E58" s="272"/>
      <c r="F58" s="290"/>
      <c r="G58" s="291"/>
      <c r="H58" s="291"/>
      <c r="J58" s="285"/>
      <c r="L58" s="291"/>
    </row>
    <row r="59" spans="1:12" s="298" customFormat="1" ht="51">
      <c r="A59" s="306"/>
      <c r="B59" s="292" t="s">
        <v>95</v>
      </c>
      <c r="C59" s="293" t="s">
        <v>5405</v>
      </c>
      <c r="D59" s="341">
        <f>'CE MINISTERIALE 2019'!D59</f>
        <v>0</v>
      </c>
      <c r="E59" s="272"/>
      <c r="F59" s="273"/>
      <c r="G59" s="291"/>
      <c r="H59" s="291"/>
      <c r="J59" s="285"/>
      <c r="L59" s="291"/>
    </row>
    <row r="60" spans="1:12" s="298" customFormat="1" ht="38.25">
      <c r="A60" s="306"/>
      <c r="B60" s="292" t="s">
        <v>97</v>
      </c>
      <c r="C60" s="293" t="s">
        <v>5406</v>
      </c>
      <c r="D60" s="341">
        <f>'CE MINISTERIALE 2019'!D60</f>
        <v>0</v>
      </c>
      <c r="E60" s="272"/>
      <c r="F60" s="273"/>
      <c r="G60" s="291"/>
      <c r="H60" s="291"/>
      <c r="J60" s="285"/>
      <c r="L60" s="291"/>
    </row>
    <row r="61" spans="1:12" s="273" customFormat="1" ht="38.25">
      <c r="A61" s="303"/>
      <c r="B61" s="286" t="s">
        <v>99</v>
      </c>
      <c r="C61" s="287" t="s">
        <v>5407</v>
      </c>
      <c r="D61" s="288">
        <f>'CE MINISTERIALE 2019'!D61</f>
        <v>29191000</v>
      </c>
      <c r="E61" s="272"/>
      <c r="F61" s="290"/>
      <c r="G61" s="291"/>
      <c r="H61" s="291"/>
      <c r="J61" s="285"/>
      <c r="L61" s="291"/>
    </row>
    <row r="62" spans="1:12" s="272" customFormat="1" ht="63.75">
      <c r="A62" s="303"/>
      <c r="B62" s="292" t="s">
        <v>4465</v>
      </c>
      <c r="C62" s="293" t="s">
        <v>5408</v>
      </c>
      <c r="D62" s="341">
        <f>'CE MINISTERIALE 2019'!D62</f>
        <v>6191000</v>
      </c>
      <c r="G62" s="291"/>
      <c r="H62" s="291"/>
      <c r="J62" s="285"/>
      <c r="L62" s="291"/>
    </row>
    <row r="63" spans="1:12" s="273" customFormat="1" ht="51">
      <c r="A63" s="303"/>
      <c r="B63" s="292" t="s">
        <v>100</v>
      </c>
      <c r="C63" s="293" t="s">
        <v>5409</v>
      </c>
      <c r="D63" s="341">
        <f>'CE MINISTERIALE 2019'!D63</f>
        <v>23000000</v>
      </c>
      <c r="E63" s="272"/>
      <c r="G63" s="291"/>
      <c r="H63" s="291"/>
      <c r="J63" s="285"/>
      <c r="L63" s="291"/>
    </row>
    <row r="64" spans="1:12" s="273" customFormat="1" ht="51">
      <c r="A64" s="303"/>
      <c r="B64" s="292" t="s">
        <v>101</v>
      </c>
      <c r="C64" s="293" t="s">
        <v>5410</v>
      </c>
      <c r="D64" s="341">
        <f>'CE MINISTERIALE 2019'!D64</f>
        <v>0</v>
      </c>
      <c r="E64" s="272"/>
      <c r="G64" s="291"/>
      <c r="H64" s="291"/>
      <c r="J64" s="285"/>
      <c r="L64" s="291"/>
    </row>
    <row r="65" spans="1:12" s="273" customFormat="1" ht="38.25">
      <c r="A65" s="303"/>
      <c r="B65" s="292" t="s">
        <v>102</v>
      </c>
      <c r="C65" s="293" t="s">
        <v>3621</v>
      </c>
      <c r="D65" s="341">
        <f>'CE MINISTERIALE 2019'!D65</f>
        <v>0</v>
      </c>
      <c r="E65" s="272"/>
      <c r="G65" s="291"/>
      <c r="H65" s="291"/>
      <c r="J65" s="285"/>
      <c r="L65" s="291"/>
    </row>
    <row r="66" spans="1:12" s="273" customFormat="1" ht="38.25">
      <c r="A66" s="303"/>
      <c r="B66" s="292" t="s">
        <v>2003</v>
      </c>
      <c r="C66" s="293" t="s">
        <v>5411</v>
      </c>
      <c r="D66" s="341">
        <f>'CE MINISTERIALE 2019'!D66</f>
        <v>0</v>
      </c>
      <c r="E66" s="272"/>
      <c r="G66" s="291"/>
      <c r="H66" s="291"/>
      <c r="J66" s="285"/>
      <c r="L66" s="291"/>
    </row>
    <row r="67" spans="1:12" s="298" customFormat="1" ht="25.5">
      <c r="A67" s="306"/>
      <c r="B67" s="286" t="s">
        <v>103</v>
      </c>
      <c r="C67" s="287" t="s">
        <v>5412</v>
      </c>
      <c r="D67" s="288">
        <f>'CE MINISTERIALE 2019'!D67</f>
        <v>47383185</v>
      </c>
      <c r="E67" s="272"/>
      <c r="F67" s="290"/>
      <c r="G67" s="291"/>
      <c r="H67" s="291"/>
      <c r="J67" s="285"/>
      <c r="L67" s="291"/>
    </row>
    <row r="68" spans="1:12" s="298" customFormat="1" ht="25.5">
      <c r="A68" s="306"/>
      <c r="B68" s="292" t="s">
        <v>105</v>
      </c>
      <c r="C68" s="293" t="s">
        <v>5413</v>
      </c>
      <c r="D68" s="288">
        <f>'CE MINISTERIALE 2019'!D68</f>
        <v>30461185</v>
      </c>
      <c r="E68" s="272"/>
      <c r="F68" s="290"/>
      <c r="G68" s="291"/>
      <c r="H68" s="291"/>
      <c r="J68" s="285"/>
      <c r="L68" s="291"/>
    </row>
    <row r="69" spans="1:12" s="298" customFormat="1" ht="38.25">
      <c r="A69" s="306" t="s">
        <v>299</v>
      </c>
      <c r="B69" s="296" t="s">
        <v>107</v>
      </c>
      <c r="C69" s="297" t="s">
        <v>5414</v>
      </c>
      <c r="D69" s="288">
        <f>'CE MINISTERIALE 2019'!D69</f>
        <v>0</v>
      </c>
      <c r="E69" s="272"/>
      <c r="F69" s="290"/>
      <c r="G69" s="291"/>
      <c r="H69" s="291"/>
      <c r="J69" s="285"/>
      <c r="L69" s="291"/>
    </row>
    <row r="70" spans="1:12" s="298" customFormat="1" ht="24.95" customHeight="1">
      <c r="A70" s="306" t="s">
        <v>299</v>
      </c>
      <c r="B70" s="299" t="s">
        <v>109</v>
      </c>
      <c r="C70" s="300" t="s">
        <v>3622</v>
      </c>
      <c r="D70" s="341">
        <f>'CE MINISTERIALE 2019'!D70</f>
        <v>0</v>
      </c>
      <c r="E70" s="272"/>
      <c r="F70" s="273"/>
      <c r="G70" s="291"/>
      <c r="H70" s="291"/>
      <c r="J70" s="285"/>
      <c r="L70" s="291"/>
    </row>
    <row r="71" spans="1:12" s="273" customFormat="1" ht="24.95" customHeight="1">
      <c r="A71" s="303" t="s">
        <v>299</v>
      </c>
      <c r="B71" s="299" t="s">
        <v>111</v>
      </c>
      <c r="C71" s="300" t="s">
        <v>3623</v>
      </c>
      <c r="D71" s="341">
        <f>'CE MINISTERIALE 2019'!D71</f>
        <v>0</v>
      </c>
      <c r="E71" s="272"/>
      <c r="G71" s="291"/>
      <c r="H71" s="291"/>
      <c r="J71" s="285"/>
      <c r="L71" s="291"/>
    </row>
    <row r="72" spans="1:12" s="273" customFormat="1" ht="25.5">
      <c r="A72" s="303" t="s">
        <v>299</v>
      </c>
      <c r="B72" s="299" t="s">
        <v>4471</v>
      </c>
      <c r="C72" s="300" t="s">
        <v>5415</v>
      </c>
      <c r="D72" s="341">
        <f>'CE MINISTERIALE 2019'!D72</f>
        <v>0</v>
      </c>
      <c r="E72" s="272"/>
      <c r="G72" s="291"/>
      <c r="H72" s="291"/>
      <c r="J72" s="285"/>
      <c r="L72" s="291"/>
    </row>
    <row r="73" spans="1:12" s="273" customFormat="1" ht="25.5">
      <c r="A73" s="303" t="s">
        <v>299</v>
      </c>
      <c r="B73" s="299" t="s">
        <v>113</v>
      </c>
      <c r="C73" s="300" t="s">
        <v>5416</v>
      </c>
      <c r="D73" s="341">
        <f>'CE MINISTERIALE 2019'!D73</f>
        <v>0</v>
      </c>
      <c r="E73" s="272"/>
      <c r="G73" s="291"/>
      <c r="H73" s="291"/>
      <c r="J73" s="285"/>
      <c r="L73" s="291"/>
    </row>
    <row r="74" spans="1:12" s="273" customFormat="1" ht="24.95" customHeight="1">
      <c r="A74" s="303" t="s">
        <v>299</v>
      </c>
      <c r="B74" s="299" t="s">
        <v>114</v>
      </c>
      <c r="C74" s="300" t="s">
        <v>5417</v>
      </c>
      <c r="D74" s="341">
        <f>'CE MINISTERIALE 2019'!D74</f>
        <v>0</v>
      </c>
      <c r="E74" s="272"/>
      <c r="G74" s="291"/>
      <c r="H74" s="291"/>
      <c r="J74" s="285"/>
      <c r="L74" s="291"/>
    </row>
    <row r="75" spans="1:12" s="273" customFormat="1" ht="25.5">
      <c r="A75" s="303" t="s">
        <v>299</v>
      </c>
      <c r="B75" s="299" t="s">
        <v>115</v>
      </c>
      <c r="C75" s="300" t="s">
        <v>5418</v>
      </c>
      <c r="D75" s="341">
        <f>'CE MINISTERIALE 2019'!D75</f>
        <v>0</v>
      </c>
      <c r="E75" s="272"/>
      <c r="G75" s="291"/>
      <c r="H75" s="291"/>
      <c r="J75" s="285"/>
      <c r="L75" s="291"/>
    </row>
    <row r="76" spans="1:12" s="273" customFormat="1" ht="25.5">
      <c r="A76" s="303" t="s">
        <v>299</v>
      </c>
      <c r="B76" s="299" t="s">
        <v>772</v>
      </c>
      <c r="C76" s="300" t="s">
        <v>5419</v>
      </c>
      <c r="D76" s="341">
        <f>'CE MINISTERIALE 2019'!D76</f>
        <v>0</v>
      </c>
      <c r="E76" s="272"/>
      <c r="G76" s="291"/>
      <c r="H76" s="291"/>
      <c r="J76" s="285"/>
      <c r="L76" s="291"/>
    </row>
    <row r="77" spans="1:12" s="273" customFormat="1" ht="24.95" customHeight="1">
      <c r="A77" s="303" t="s">
        <v>299</v>
      </c>
      <c r="B77" s="299" t="s">
        <v>773</v>
      </c>
      <c r="C77" s="300" t="s">
        <v>5420</v>
      </c>
      <c r="D77" s="341">
        <f>'CE MINISTERIALE 2019'!D77</f>
        <v>0</v>
      </c>
      <c r="E77" s="272"/>
      <c r="G77" s="291"/>
      <c r="H77" s="291"/>
      <c r="J77" s="285"/>
      <c r="L77" s="291"/>
    </row>
    <row r="78" spans="1:12" s="273" customFormat="1" ht="24.95" customHeight="1">
      <c r="A78" s="303" t="s">
        <v>299</v>
      </c>
      <c r="B78" s="299" t="s">
        <v>774</v>
      </c>
      <c r="C78" s="300" t="s">
        <v>5421</v>
      </c>
      <c r="D78" s="341">
        <f>'CE MINISTERIALE 2019'!D78</f>
        <v>0</v>
      </c>
      <c r="E78" s="272"/>
      <c r="G78" s="291"/>
      <c r="H78" s="291"/>
      <c r="J78" s="285"/>
      <c r="L78" s="291"/>
    </row>
    <row r="79" spans="1:12" s="273" customFormat="1" ht="24.95" customHeight="1">
      <c r="A79" s="303" t="s">
        <v>299</v>
      </c>
      <c r="B79" s="299" t="s">
        <v>4479</v>
      </c>
      <c r="C79" s="300" t="s">
        <v>5422</v>
      </c>
      <c r="D79" s="341">
        <f>'CE MINISTERIALE 2019'!D79</f>
        <v>0</v>
      </c>
      <c r="E79" s="272"/>
      <c r="G79" s="291"/>
      <c r="H79" s="291"/>
      <c r="J79" s="285"/>
      <c r="L79" s="291"/>
    </row>
    <row r="80" spans="1:12" s="273" customFormat="1" ht="24.95" customHeight="1">
      <c r="A80" s="303" t="s">
        <v>299</v>
      </c>
      <c r="B80" s="299" t="s">
        <v>4481</v>
      </c>
      <c r="C80" s="300" t="s">
        <v>5423</v>
      </c>
      <c r="D80" s="341">
        <f>'CE MINISTERIALE 2019'!D80</f>
        <v>0</v>
      </c>
      <c r="E80" s="272"/>
      <c r="F80" s="540"/>
      <c r="G80" s="291"/>
      <c r="H80" s="291"/>
      <c r="J80" s="285"/>
      <c r="L80" s="291"/>
    </row>
    <row r="81" spans="1:12" s="273" customFormat="1" ht="25.5">
      <c r="A81" s="306" t="s">
        <v>299</v>
      </c>
      <c r="B81" s="299" t="s">
        <v>4483</v>
      </c>
      <c r="C81" s="300" t="s">
        <v>5424</v>
      </c>
      <c r="D81" s="341">
        <f>'CE MINISTERIALE 2019'!D81</f>
        <v>0</v>
      </c>
      <c r="E81" s="272"/>
      <c r="F81" s="540"/>
      <c r="G81" s="291"/>
      <c r="H81" s="291"/>
      <c r="J81" s="285"/>
      <c r="L81" s="291"/>
    </row>
    <row r="82" spans="1:12" s="298" customFormat="1" ht="25.5">
      <c r="A82" s="306" t="s">
        <v>299</v>
      </c>
      <c r="B82" s="299" t="s">
        <v>4485</v>
      </c>
      <c r="C82" s="300" t="s">
        <v>5425</v>
      </c>
      <c r="D82" s="341">
        <f>'CE MINISTERIALE 2019'!D82</f>
        <v>0</v>
      </c>
      <c r="E82" s="272"/>
      <c r="F82" s="540"/>
      <c r="G82" s="291"/>
      <c r="H82" s="291"/>
      <c r="J82" s="285"/>
      <c r="L82" s="291"/>
    </row>
    <row r="83" spans="1:12" s="273" customFormat="1" ht="18.75">
      <c r="A83" s="306" t="s">
        <v>299</v>
      </c>
      <c r="B83" s="299" t="s">
        <v>4487</v>
      </c>
      <c r="C83" s="300" t="s">
        <v>5426</v>
      </c>
      <c r="D83" s="341">
        <f>'CE MINISTERIALE 2019'!D83</f>
        <v>0</v>
      </c>
      <c r="E83" s="272"/>
      <c r="F83" s="540"/>
      <c r="G83" s="291"/>
      <c r="H83" s="291"/>
      <c r="J83" s="285"/>
      <c r="L83" s="291"/>
    </row>
    <row r="84" spans="1:12" s="273" customFormat="1" ht="25.5">
      <c r="A84" s="306" t="s">
        <v>299</v>
      </c>
      <c r="B84" s="299" t="s">
        <v>775</v>
      </c>
      <c r="C84" s="300" t="s">
        <v>5427</v>
      </c>
      <c r="D84" s="341">
        <f>'CE MINISTERIALE 2019'!D84</f>
        <v>0</v>
      </c>
      <c r="E84" s="272"/>
      <c r="F84" s="540"/>
      <c r="G84" s="291"/>
      <c r="H84" s="291"/>
      <c r="J84" s="285"/>
      <c r="L84" s="291"/>
    </row>
    <row r="85" spans="1:12" s="298" customFormat="1" ht="25.5">
      <c r="A85" s="306"/>
      <c r="B85" s="296" t="s">
        <v>776</v>
      </c>
      <c r="C85" s="297" t="s">
        <v>5428</v>
      </c>
      <c r="D85" s="341">
        <f>'CE MINISTERIALE 2019'!D85</f>
        <v>391654</v>
      </c>
      <c r="E85" s="272"/>
      <c r="F85" s="273"/>
      <c r="G85" s="291"/>
      <c r="H85" s="291"/>
      <c r="J85" s="285"/>
      <c r="L85" s="291"/>
    </row>
    <row r="86" spans="1:12" s="298" customFormat="1" ht="38.25">
      <c r="A86" s="306"/>
      <c r="B86" s="296" t="s">
        <v>777</v>
      </c>
      <c r="C86" s="297" t="s">
        <v>5429</v>
      </c>
      <c r="D86" s="288">
        <f>'CE MINISTERIALE 2019'!D86</f>
        <v>30069531</v>
      </c>
      <c r="E86" s="272"/>
      <c r="F86" s="290"/>
      <c r="G86" s="291"/>
      <c r="H86" s="291"/>
      <c r="J86" s="285"/>
      <c r="L86" s="291"/>
    </row>
    <row r="87" spans="1:12" s="298" customFormat="1" ht="24.95" customHeight="1">
      <c r="A87" s="306" t="s">
        <v>1506</v>
      </c>
      <c r="B87" s="299" t="s">
        <v>1507</v>
      </c>
      <c r="C87" s="300" t="s">
        <v>3624</v>
      </c>
      <c r="D87" s="341">
        <f>'CE MINISTERIALE 2019'!D87</f>
        <v>5799227</v>
      </c>
      <c r="E87" s="272"/>
      <c r="F87" s="273"/>
      <c r="G87" s="291"/>
      <c r="H87" s="291"/>
      <c r="J87" s="285"/>
      <c r="L87" s="291"/>
    </row>
    <row r="88" spans="1:12" s="298" customFormat="1" ht="24.95" customHeight="1">
      <c r="A88" s="306" t="s">
        <v>1506</v>
      </c>
      <c r="B88" s="299" t="s">
        <v>1509</v>
      </c>
      <c r="C88" s="300" t="s">
        <v>5430</v>
      </c>
      <c r="D88" s="341">
        <f>'CE MINISTERIALE 2019'!D88</f>
        <v>1978136</v>
      </c>
      <c r="E88" s="272"/>
      <c r="F88" s="273"/>
      <c r="G88" s="291"/>
      <c r="H88" s="291"/>
      <c r="J88" s="285"/>
      <c r="L88" s="291"/>
    </row>
    <row r="89" spans="1:12" s="273" customFormat="1" ht="25.5">
      <c r="A89" s="306" t="s">
        <v>1506</v>
      </c>
      <c r="B89" s="299" t="s">
        <v>4492</v>
      </c>
      <c r="C89" s="300" t="s">
        <v>5431</v>
      </c>
      <c r="D89" s="341">
        <f>'CE MINISTERIALE 2019'!D89</f>
        <v>928955</v>
      </c>
      <c r="E89" s="272"/>
      <c r="G89" s="291"/>
      <c r="H89" s="291"/>
      <c r="J89" s="285"/>
      <c r="L89" s="291"/>
    </row>
    <row r="90" spans="1:12" s="273" customFormat="1" ht="25.5">
      <c r="A90" s="303" t="s">
        <v>1511</v>
      </c>
      <c r="B90" s="299" t="s">
        <v>1512</v>
      </c>
      <c r="C90" s="300" t="s">
        <v>5432</v>
      </c>
      <c r="D90" s="341">
        <f>'CE MINISTERIALE 2019'!D90</f>
        <v>0</v>
      </c>
      <c r="E90" s="272"/>
      <c r="G90" s="291"/>
      <c r="H90" s="291"/>
      <c r="J90" s="285"/>
      <c r="L90" s="291"/>
    </row>
    <row r="91" spans="1:12" s="298" customFormat="1" ht="24.95" customHeight="1">
      <c r="A91" s="303" t="s">
        <v>1506</v>
      </c>
      <c r="B91" s="299" t="s">
        <v>1513</v>
      </c>
      <c r="C91" s="300" t="s">
        <v>5433</v>
      </c>
      <c r="D91" s="341">
        <f>'CE MINISTERIALE 2019'!D91</f>
        <v>2249900</v>
      </c>
      <c r="E91" s="272"/>
      <c r="F91" s="273"/>
      <c r="G91" s="291"/>
      <c r="H91" s="291"/>
      <c r="J91" s="285"/>
      <c r="L91" s="291"/>
    </row>
    <row r="92" spans="1:12" s="273" customFormat="1" ht="25.5">
      <c r="A92" s="303" t="s">
        <v>1506</v>
      </c>
      <c r="B92" s="299" t="s">
        <v>1514</v>
      </c>
      <c r="C92" s="300" t="s">
        <v>5434</v>
      </c>
      <c r="D92" s="341">
        <f>'CE MINISTERIALE 2019'!D92</f>
        <v>133294</v>
      </c>
      <c r="E92" s="272"/>
      <c r="G92" s="291"/>
      <c r="H92" s="291"/>
      <c r="J92" s="285"/>
      <c r="L92" s="291"/>
    </row>
    <row r="93" spans="1:12" s="273" customFormat="1" ht="25.5">
      <c r="A93" s="303" t="s">
        <v>1506</v>
      </c>
      <c r="B93" s="299" t="s">
        <v>1515</v>
      </c>
      <c r="C93" s="300" t="s">
        <v>5435</v>
      </c>
      <c r="D93" s="341">
        <f>'CE MINISTERIALE 2019'!D93</f>
        <v>-442818</v>
      </c>
      <c r="E93" s="272"/>
      <c r="G93" s="291"/>
      <c r="H93" s="291"/>
      <c r="J93" s="285"/>
      <c r="L93" s="291"/>
    </row>
    <row r="94" spans="1:12" s="273" customFormat="1" ht="24.95" customHeight="1">
      <c r="A94" s="303" t="s">
        <v>1506</v>
      </c>
      <c r="B94" s="299" t="s">
        <v>1516</v>
      </c>
      <c r="C94" s="300" t="s">
        <v>5436</v>
      </c>
      <c r="D94" s="341">
        <f>'CE MINISTERIALE 2019'!D94</f>
        <v>-1336</v>
      </c>
      <c r="E94" s="272"/>
      <c r="G94" s="291"/>
      <c r="H94" s="291"/>
      <c r="J94" s="285"/>
      <c r="L94" s="291"/>
    </row>
    <row r="95" spans="1:12" s="273" customFormat="1" ht="25.5">
      <c r="A95" s="303" t="s">
        <v>1506</v>
      </c>
      <c r="B95" s="299" t="s">
        <v>1517</v>
      </c>
      <c r="C95" s="300" t="s">
        <v>5437</v>
      </c>
      <c r="D95" s="341">
        <f>'CE MINISTERIALE 2019'!D95</f>
        <v>2817645</v>
      </c>
      <c r="E95" s="272"/>
      <c r="G95" s="291"/>
      <c r="H95" s="291"/>
      <c r="J95" s="285"/>
      <c r="L95" s="291"/>
    </row>
    <row r="96" spans="1:12" s="273" customFormat="1" ht="25.5">
      <c r="A96" s="303" t="s">
        <v>1511</v>
      </c>
      <c r="B96" s="299" t="s">
        <v>4500</v>
      </c>
      <c r="C96" s="300" t="s">
        <v>5438</v>
      </c>
      <c r="D96" s="341">
        <f>'CE MINISTERIALE 2019'!D96</f>
        <v>0</v>
      </c>
      <c r="E96" s="272"/>
      <c r="G96" s="291"/>
      <c r="H96" s="291"/>
      <c r="J96" s="285"/>
      <c r="L96" s="291"/>
    </row>
    <row r="97" spans="1:12" s="273" customFormat="1" ht="25.5">
      <c r="A97" s="303" t="s">
        <v>1511</v>
      </c>
      <c r="B97" s="299" t="s">
        <v>4502</v>
      </c>
      <c r="C97" s="300" t="s">
        <v>5439</v>
      </c>
      <c r="D97" s="341">
        <f>'CE MINISTERIALE 2019'!D97</f>
        <v>0</v>
      </c>
      <c r="E97" s="272"/>
      <c r="G97" s="291"/>
      <c r="H97" s="291"/>
      <c r="J97" s="285"/>
      <c r="L97" s="291"/>
    </row>
    <row r="98" spans="1:12" s="273" customFormat="1" ht="25.5">
      <c r="A98" s="303" t="s">
        <v>1506</v>
      </c>
      <c r="B98" s="299" t="s">
        <v>1518</v>
      </c>
      <c r="C98" s="300" t="s">
        <v>5440</v>
      </c>
      <c r="D98" s="341">
        <f>'CE MINISTERIALE 2019'!D98</f>
        <v>0</v>
      </c>
      <c r="E98" s="272"/>
      <c r="G98" s="291"/>
      <c r="H98" s="291"/>
      <c r="J98" s="285"/>
      <c r="L98" s="291"/>
    </row>
    <row r="99" spans="1:12" s="273" customFormat="1" ht="25.5">
      <c r="A99" s="303" t="s">
        <v>1506</v>
      </c>
      <c r="B99" s="299" t="s">
        <v>1519</v>
      </c>
      <c r="C99" s="300" t="s">
        <v>5441</v>
      </c>
      <c r="D99" s="341">
        <f>'CE MINISTERIALE 2019'!D99</f>
        <v>0</v>
      </c>
      <c r="E99" s="272"/>
      <c r="G99" s="291"/>
      <c r="H99" s="291"/>
      <c r="J99" s="285"/>
      <c r="L99" s="291"/>
    </row>
    <row r="100" spans="1:12" s="273" customFormat="1" ht="38.25">
      <c r="A100" s="303" t="s">
        <v>1506</v>
      </c>
      <c r="B100" s="299" t="s">
        <v>4506</v>
      </c>
      <c r="C100" s="300" t="s">
        <v>5442</v>
      </c>
      <c r="D100" s="341">
        <f>'CE MINISTERIALE 2019'!D100</f>
        <v>498153</v>
      </c>
      <c r="E100" s="272"/>
      <c r="G100" s="291"/>
      <c r="H100" s="291"/>
      <c r="J100" s="285"/>
      <c r="L100" s="291"/>
    </row>
    <row r="101" spans="1:12" s="305" customFormat="1" ht="38.25">
      <c r="A101" s="303" t="s">
        <v>1511</v>
      </c>
      <c r="B101" s="299" t="s">
        <v>1520</v>
      </c>
      <c r="C101" s="300" t="s">
        <v>5443</v>
      </c>
      <c r="D101" s="288">
        <f>'CE MINISTERIALE 2019'!D101</f>
        <v>450000</v>
      </c>
      <c r="E101" s="304"/>
      <c r="F101" s="290"/>
      <c r="G101" s="291"/>
      <c r="H101" s="291"/>
      <c r="J101" s="285"/>
      <c r="L101" s="291"/>
    </row>
    <row r="102" spans="1:12" s="305" customFormat="1" ht="25.5">
      <c r="A102" s="303" t="s">
        <v>1511</v>
      </c>
      <c r="B102" s="296" t="s">
        <v>1521</v>
      </c>
      <c r="C102" s="297" t="s">
        <v>5444</v>
      </c>
      <c r="D102" s="341">
        <f>'CE MINISTERIALE 2019'!D102</f>
        <v>0</v>
      </c>
      <c r="E102" s="304"/>
      <c r="G102" s="291"/>
      <c r="H102" s="291"/>
      <c r="J102" s="285"/>
      <c r="L102" s="291"/>
    </row>
    <row r="103" spans="1:12" s="273" customFormat="1" ht="38.25">
      <c r="A103" s="303" t="s">
        <v>1511</v>
      </c>
      <c r="B103" s="296" t="s">
        <v>1522</v>
      </c>
      <c r="C103" s="297" t="s">
        <v>5445</v>
      </c>
      <c r="D103" s="341">
        <f>'CE MINISTERIALE 2019'!D103</f>
        <v>450000</v>
      </c>
      <c r="E103" s="272"/>
      <c r="G103" s="291"/>
      <c r="H103" s="291"/>
      <c r="J103" s="285"/>
      <c r="L103" s="291"/>
    </row>
    <row r="104" spans="1:12" s="272" customFormat="1" ht="25.5">
      <c r="A104" s="303"/>
      <c r="B104" s="299" t="s">
        <v>654</v>
      </c>
      <c r="C104" s="300" t="s">
        <v>5446</v>
      </c>
      <c r="D104" s="341">
        <f>'CE MINISTERIALE 2019'!D104</f>
        <v>15657375</v>
      </c>
      <c r="G104" s="291"/>
      <c r="H104" s="291"/>
      <c r="J104" s="285"/>
      <c r="L104" s="291"/>
    </row>
    <row r="105" spans="1:12" s="272" customFormat="1" ht="38.25">
      <c r="A105" s="306" t="s">
        <v>299</v>
      </c>
      <c r="B105" s="299" t="s">
        <v>4512</v>
      </c>
      <c r="C105" s="300" t="s">
        <v>5447</v>
      </c>
      <c r="D105" s="341">
        <f>'CE MINISTERIALE 2019'!D105</f>
        <v>0</v>
      </c>
      <c r="G105" s="291"/>
      <c r="H105" s="291"/>
      <c r="J105" s="285"/>
      <c r="L105" s="291"/>
    </row>
    <row r="106" spans="1:12" s="272" customFormat="1" ht="38.25">
      <c r="A106" s="306" t="s">
        <v>1511</v>
      </c>
      <c r="B106" s="299" t="s">
        <v>4514</v>
      </c>
      <c r="C106" s="300" t="s">
        <v>5448</v>
      </c>
      <c r="D106" s="341">
        <f>'CE MINISTERIALE 2019'!D106</f>
        <v>1000</v>
      </c>
      <c r="G106" s="291"/>
      <c r="H106" s="291"/>
      <c r="J106" s="285"/>
      <c r="L106" s="291"/>
    </row>
    <row r="107" spans="1:12" s="298" customFormat="1" ht="51">
      <c r="A107" s="388" t="s">
        <v>1506</v>
      </c>
      <c r="B107" s="292" t="s">
        <v>655</v>
      </c>
      <c r="C107" s="293" t="s">
        <v>5449</v>
      </c>
      <c r="D107" s="288">
        <f>'CE MINISTERIALE 2019'!D107</f>
        <v>0</v>
      </c>
      <c r="E107" s="272"/>
      <c r="F107" s="290"/>
      <c r="G107" s="291"/>
      <c r="H107" s="291"/>
      <c r="J107" s="285"/>
      <c r="L107" s="291"/>
    </row>
    <row r="108" spans="1:12" s="273" customFormat="1" ht="38.25">
      <c r="A108" s="303" t="s">
        <v>1506</v>
      </c>
      <c r="B108" s="299" t="s">
        <v>657</v>
      </c>
      <c r="C108" s="300" t="s">
        <v>5450</v>
      </c>
      <c r="D108" s="341">
        <f>'CE MINISTERIALE 2019'!D108</f>
        <v>0</v>
      </c>
      <c r="E108" s="272"/>
      <c r="G108" s="291"/>
      <c r="H108" s="291"/>
      <c r="J108" s="285"/>
      <c r="L108" s="291"/>
    </row>
    <row r="109" spans="1:12" s="273" customFormat="1" ht="38.25">
      <c r="A109" s="303" t="s">
        <v>1506</v>
      </c>
      <c r="B109" s="296" t="s">
        <v>659</v>
      </c>
      <c r="C109" s="297" t="s">
        <v>5451</v>
      </c>
      <c r="D109" s="341">
        <f>'CE MINISTERIALE 2019'!D109</f>
        <v>0</v>
      </c>
      <c r="E109" s="272"/>
      <c r="G109" s="291"/>
      <c r="H109" s="291"/>
      <c r="J109" s="285"/>
      <c r="L109" s="291"/>
    </row>
    <row r="110" spans="1:12" s="273" customFormat="1" ht="38.25">
      <c r="A110" s="303" t="s">
        <v>1506</v>
      </c>
      <c r="B110" s="296" t="s">
        <v>4516</v>
      </c>
      <c r="C110" s="297" t="s">
        <v>5452</v>
      </c>
      <c r="D110" s="341">
        <f>'CE MINISTERIALE 2019'!D110</f>
        <v>0</v>
      </c>
      <c r="E110" s="272"/>
      <c r="G110" s="291"/>
      <c r="H110" s="291"/>
      <c r="J110" s="285"/>
      <c r="L110" s="291"/>
    </row>
    <row r="111" spans="1:12" s="273" customFormat="1" ht="38.25">
      <c r="A111" s="306" t="s">
        <v>1506</v>
      </c>
      <c r="B111" s="296" t="s">
        <v>661</v>
      </c>
      <c r="C111" s="297" t="s">
        <v>5453</v>
      </c>
      <c r="D111" s="341">
        <f>'CE MINISTERIALE 2019'!D111</f>
        <v>0</v>
      </c>
      <c r="E111" s="272"/>
      <c r="G111" s="291"/>
      <c r="H111" s="291"/>
      <c r="J111" s="285"/>
      <c r="L111" s="291"/>
    </row>
    <row r="112" spans="1:12" s="273" customFormat="1" ht="51">
      <c r="A112" s="306" t="s">
        <v>1506</v>
      </c>
      <c r="B112" s="296" t="s">
        <v>662</v>
      </c>
      <c r="C112" s="297" t="s">
        <v>5454</v>
      </c>
      <c r="D112" s="341">
        <f>'CE MINISTERIALE 2019'!D112</f>
        <v>0</v>
      </c>
      <c r="E112" s="272"/>
      <c r="G112" s="291"/>
      <c r="H112" s="291"/>
      <c r="J112" s="285"/>
      <c r="L112" s="291"/>
    </row>
    <row r="113" spans="1:12" s="298" customFormat="1" ht="25.5">
      <c r="A113" s="306"/>
      <c r="B113" s="292" t="s">
        <v>337</v>
      </c>
      <c r="C113" s="293" t="s">
        <v>5455</v>
      </c>
      <c r="D113" s="341">
        <f>'CE MINISTERIALE 2019'!D113</f>
        <v>13522000</v>
      </c>
      <c r="E113" s="272"/>
      <c r="F113" s="273"/>
      <c r="G113" s="291"/>
      <c r="H113" s="291"/>
      <c r="J113" s="285"/>
      <c r="L113" s="291"/>
    </row>
    <row r="114" spans="1:12" s="298" customFormat="1" ht="25.5">
      <c r="A114" s="306"/>
      <c r="B114" s="292" t="s">
        <v>339</v>
      </c>
      <c r="C114" s="293" t="s">
        <v>5456</v>
      </c>
      <c r="D114" s="288">
        <f>'CE MINISTERIALE 2019'!D114</f>
        <v>3400000</v>
      </c>
      <c r="E114" s="272"/>
      <c r="F114" s="290"/>
      <c r="G114" s="291"/>
      <c r="H114" s="291"/>
      <c r="J114" s="285"/>
      <c r="L114" s="291"/>
    </row>
    <row r="115" spans="1:12" s="298" customFormat="1" ht="25.5">
      <c r="A115" s="306"/>
      <c r="B115" s="296" t="s">
        <v>341</v>
      </c>
      <c r="C115" s="297" t="s">
        <v>5457</v>
      </c>
      <c r="D115" s="341">
        <f>'CE MINISTERIALE 2019'!D115</f>
        <v>0</v>
      </c>
      <c r="E115" s="272"/>
      <c r="F115" s="273"/>
      <c r="G115" s="291"/>
      <c r="H115" s="291"/>
      <c r="J115" s="285"/>
      <c r="L115" s="291"/>
    </row>
    <row r="116" spans="1:12" s="298" customFormat="1" ht="25.5">
      <c r="A116" s="306"/>
      <c r="B116" s="296" t="s">
        <v>343</v>
      </c>
      <c r="C116" s="297" t="s">
        <v>5458</v>
      </c>
      <c r="D116" s="341">
        <f>'CE MINISTERIALE 2019'!D116</f>
        <v>3000000</v>
      </c>
      <c r="E116" s="272"/>
      <c r="F116" s="273"/>
      <c r="G116" s="291"/>
      <c r="H116" s="291"/>
      <c r="J116" s="285"/>
      <c r="L116" s="291"/>
    </row>
    <row r="117" spans="1:12" s="298" customFormat="1" ht="38.25">
      <c r="A117" s="306"/>
      <c r="B117" s="296" t="s">
        <v>345</v>
      </c>
      <c r="C117" s="297" t="s">
        <v>5459</v>
      </c>
      <c r="D117" s="341">
        <f>'CE MINISTERIALE 2019'!D117</f>
        <v>0</v>
      </c>
      <c r="E117" s="272"/>
      <c r="F117" s="273"/>
      <c r="G117" s="291"/>
      <c r="H117" s="291"/>
      <c r="J117" s="285"/>
      <c r="L117" s="291"/>
    </row>
    <row r="118" spans="1:12" s="298" customFormat="1" ht="38.25">
      <c r="A118" s="306"/>
      <c r="B118" s="296" t="s">
        <v>347</v>
      </c>
      <c r="C118" s="297" t="s">
        <v>5460</v>
      </c>
      <c r="D118" s="341">
        <f>'CE MINISTERIALE 2019'!D118</f>
        <v>350000</v>
      </c>
      <c r="E118" s="272"/>
      <c r="F118" s="273"/>
      <c r="G118" s="291"/>
      <c r="H118" s="291"/>
      <c r="J118" s="285"/>
      <c r="L118" s="291"/>
    </row>
    <row r="119" spans="1:12" s="298" customFormat="1" ht="51">
      <c r="A119" s="306" t="s">
        <v>299</v>
      </c>
      <c r="B119" s="296" t="s">
        <v>349</v>
      </c>
      <c r="C119" s="297" t="s">
        <v>5461</v>
      </c>
      <c r="D119" s="341">
        <f>'CE MINISTERIALE 2019'!D119</f>
        <v>0</v>
      </c>
      <c r="E119" s="272"/>
      <c r="F119" s="273"/>
      <c r="G119" s="291"/>
      <c r="H119" s="291"/>
      <c r="J119" s="285"/>
      <c r="L119" s="291"/>
    </row>
    <row r="120" spans="1:12" s="298" customFormat="1" ht="25.5">
      <c r="A120" s="306"/>
      <c r="B120" s="296" t="s">
        <v>351</v>
      </c>
      <c r="C120" s="297" t="s">
        <v>5462</v>
      </c>
      <c r="D120" s="341">
        <f>'CE MINISTERIALE 2019'!D120</f>
        <v>50000</v>
      </c>
      <c r="E120" s="272"/>
      <c r="F120" s="273"/>
      <c r="G120" s="291"/>
      <c r="H120" s="291"/>
      <c r="J120" s="285"/>
      <c r="L120" s="291"/>
    </row>
    <row r="121" spans="1:12" s="298" customFormat="1" ht="38.25">
      <c r="A121" s="306" t="s">
        <v>299</v>
      </c>
      <c r="B121" s="296" t="s">
        <v>353</v>
      </c>
      <c r="C121" s="297" t="s">
        <v>5463</v>
      </c>
      <c r="D121" s="341">
        <f>'CE MINISTERIALE 2019'!D121</f>
        <v>0</v>
      </c>
      <c r="E121" s="272"/>
      <c r="F121" s="273"/>
      <c r="G121" s="291"/>
      <c r="H121" s="291"/>
      <c r="J121" s="285"/>
      <c r="L121" s="291"/>
    </row>
    <row r="122" spans="1:12" s="298" customFormat="1" ht="25.5">
      <c r="A122" s="389"/>
      <c r="B122" s="286" t="s">
        <v>355</v>
      </c>
      <c r="C122" s="287" t="s">
        <v>5464</v>
      </c>
      <c r="D122" s="288">
        <f>'CE MINISTERIALE 2019'!D122</f>
        <v>18400000</v>
      </c>
      <c r="E122" s="272"/>
      <c r="F122" s="290"/>
      <c r="G122" s="291"/>
      <c r="H122" s="291"/>
      <c r="J122" s="285"/>
      <c r="L122" s="291"/>
    </row>
    <row r="123" spans="1:12" s="298" customFormat="1" ht="18.75">
      <c r="A123" s="389"/>
      <c r="B123" s="292" t="s">
        <v>357</v>
      </c>
      <c r="C123" s="293" t="s">
        <v>3625</v>
      </c>
      <c r="D123" s="341">
        <f>'CE MINISTERIALE 2019'!D123</f>
        <v>88000</v>
      </c>
      <c r="E123" s="272"/>
      <c r="F123" s="273"/>
      <c r="G123" s="291"/>
      <c r="H123" s="291"/>
      <c r="J123" s="285"/>
      <c r="L123" s="291"/>
    </row>
    <row r="124" spans="1:12" s="298" customFormat="1" ht="25.5">
      <c r="A124" s="390"/>
      <c r="B124" s="292" t="s">
        <v>359</v>
      </c>
      <c r="C124" s="293" t="s">
        <v>5465</v>
      </c>
      <c r="D124" s="288">
        <f>'CE MINISTERIALE 2019'!D124</f>
        <v>2910000</v>
      </c>
      <c r="E124" s="272"/>
      <c r="F124" s="290"/>
      <c r="G124" s="291"/>
      <c r="H124" s="291"/>
      <c r="J124" s="285"/>
      <c r="L124" s="291"/>
    </row>
    <row r="125" spans="1:12" s="298" customFormat="1" ht="25.5">
      <c r="A125" s="390"/>
      <c r="B125" s="296" t="s">
        <v>361</v>
      </c>
      <c r="C125" s="297" t="s">
        <v>5466</v>
      </c>
      <c r="D125" s="341">
        <f>'CE MINISTERIALE 2019'!D125</f>
        <v>910000</v>
      </c>
      <c r="E125" s="272"/>
      <c r="F125" s="273"/>
      <c r="G125" s="291"/>
      <c r="H125" s="291"/>
      <c r="J125" s="285"/>
      <c r="L125" s="291"/>
    </row>
    <row r="126" spans="1:12" s="298" customFormat="1" ht="25.5">
      <c r="A126" s="390"/>
      <c r="B126" s="296" t="s">
        <v>363</v>
      </c>
      <c r="C126" s="297" t="s">
        <v>5467</v>
      </c>
      <c r="D126" s="341">
        <f>'CE MINISTERIALE 2019'!D126</f>
        <v>2000000</v>
      </c>
      <c r="E126" s="272"/>
      <c r="F126" s="273"/>
      <c r="G126" s="291"/>
      <c r="H126" s="291"/>
      <c r="J126" s="285"/>
      <c r="L126" s="291"/>
    </row>
    <row r="127" spans="1:12" s="298" customFormat="1" ht="38.25">
      <c r="A127" s="388" t="s">
        <v>299</v>
      </c>
      <c r="B127" s="292" t="s">
        <v>1248</v>
      </c>
      <c r="C127" s="293" t="s">
        <v>5468</v>
      </c>
      <c r="D127" s="288">
        <f>'CE MINISTERIALE 2019'!D127</f>
        <v>0</v>
      </c>
      <c r="E127" s="272"/>
      <c r="F127" s="290"/>
      <c r="G127" s="291"/>
      <c r="H127" s="291"/>
      <c r="J127" s="285"/>
      <c r="L127" s="291"/>
    </row>
    <row r="128" spans="1:12" s="298" customFormat="1" ht="38.25">
      <c r="A128" s="306" t="s">
        <v>299</v>
      </c>
      <c r="B128" s="296" t="s">
        <v>1250</v>
      </c>
      <c r="C128" s="297" t="s">
        <v>5469</v>
      </c>
      <c r="D128" s="341">
        <f>'CE MINISTERIALE 2019'!D128</f>
        <v>0</v>
      </c>
      <c r="E128" s="272"/>
      <c r="F128" s="273"/>
      <c r="G128" s="291"/>
      <c r="H128" s="291"/>
      <c r="J128" s="285"/>
      <c r="L128" s="291"/>
    </row>
    <row r="129" spans="1:12" s="298" customFormat="1" ht="25.5">
      <c r="A129" s="306" t="s">
        <v>299</v>
      </c>
      <c r="B129" s="296" t="s">
        <v>367</v>
      </c>
      <c r="C129" s="297" t="s">
        <v>5470</v>
      </c>
      <c r="D129" s="341">
        <f>'CE MINISTERIALE 2019'!D129</f>
        <v>0</v>
      </c>
      <c r="E129" s="272"/>
      <c r="F129" s="273"/>
      <c r="G129" s="291"/>
      <c r="H129" s="291"/>
      <c r="J129" s="285"/>
      <c r="L129" s="291"/>
    </row>
    <row r="130" spans="1:12" s="298" customFormat="1" ht="38.25">
      <c r="A130" s="306" t="s">
        <v>299</v>
      </c>
      <c r="B130" s="296" t="s">
        <v>369</v>
      </c>
      <c r="C130" s="297" t="s">
        <v>5471</v>
      </c>
      <c r="D130" s="341">
        <f>'CE MINISTERIALE 2019'!D130</f>
        <v>0</v>
      </c>
      <c r="E130" s="272"/>
      <c r="F130" s="273"/>
      <c r="G130" s="291"/>
      <c r="H130" s="291"/>
      <c r="J130" s="285"/>
      <c r="L130" s="291"/>
    </row>
    <row r="131" spans="1:12" s="307" customFormat="1" ht="25.5">
      <c r="A131" s="306" t="s">
        <v>299</v>
      </c>
      <c r="B131" s="296" t="s">
        <v>4520</v>
      </c>
      <c r="C131" s="297" t="s">
        <v>5472</v>
      </c>
      <c r="D131" s="341">
        <f>'CE MINISTERIALE 2019'!D131</f>
        <v>0</v>
      </c>
      <c r="E131" s="272"/>
      <c r="F131" s="272"/>
      <c r="G131" s="291"/>
      <c r="H131" s="291"/>
      <c r="J131" s="285"/>
      <c r="L131" s="291"/>
    </row>
    <row r="132" spans="1:12" s="298" customFormat="1" ht="25.5">
      <c r="A132" s="306"/>
      <c r="B132" s="292" t="s">
        <v>371</v>
      </c>
      <c r="C132" s="293" t="s">
        <v>3626</v>
      </c>
      <c r="D132" s="288">
        <f>'CE MINISTERIALE 2019'!D132</f>
        <v>4460000</v>
      </c>
      <c r="E132" s="272"/>
      <c r="F132" s="290"/>
      <c r="G132" s="291"/>
      <c r="H132" s="291"/>
      <c r="J132" s="285"/>
      <c r="L132" s="291"/>
    </row>
    <row r="133" spans="1:12" s="298" customFormat="1" ht="25.5">
      <c r="A133" s="306"/>
      <c r="B133" s="296" t="s">
        <v>373</v>
      </c>
      <c r="C133" s="297" t="s">
        <v>5473</v>
      </c>
      <c r="D133" s="341">
        <f>'CE MINISTERIALE 2019'!D133</f>
        <v>3810000</v>
      </c>
      <c r="E133" s="272"/>
      <c r="F133" s="273"/>
      <c r="G133" s="291"/>
      <c r="H133" s="291"/>
      <c r="J133" s="285"/>
      <c r="L133" s="291"/>
    </row>
    <row r="134" spans="1:12" s="298" customFormat="1" ht="25.5">
      <c r="A134" s="306"/>
      <c r="B134" s="296" t="s">
        <v>375</v>
      </c>
      <c r="C134" s="297" t="s">
        <v>5474</v>
      </c>
      <c r="D134" s="341">
        <f>'CE MINISTERIALE 2019'!D134</f>
        <v>0</v>
      </c>
      <c r="E134" s="272"/>
      <c r="F134" s="273"/>
      <c r="G134" s="291"/>
      <c r="H134" s="291"/>
      <c r="J134" s="285"/>
      <c r="L134" s="291"/>
    </row>
    <row r="135" spans="1:12" s="298" customFormat="1" ht="25.5">
      <c r="A135" s="306"/>
      <c r="B135" s="296" t="s">
        <v>377</v>
      </c>
      <c r="C135" s="297" t="s">
        <v>3627</v>
      </c>
      <c r="D135" s="341">
        <f>'CE MINISTERIALE 2019'!D135</f>
        <v>650000</v>
      </c>
      <c r="E135" s="272"/>
      <c r="F135" s="273"/>
      <c r="G135" s="291"/>
      <c r="H135" s="291"/>
      <c r="J135" s="285"/>
      <c r="L135" s="291"/>
    </row>
    <row r="136" spans="1:12" s="298" customFormat="1" ht="25.5">
      <c r="A136" s="306"/>
      <c r="B136" s="292" t="s">
        <v>379</v>
      </c>
      <c r="C136" s="293" t="s">
        <v>3628</v>
      </c>
      <c r="D136" s="288">
        <f>'CE MINISTERIALE 2019'!D136</f>
        <v>10942000</v>
      </c>
      <c r="E136" s="272"/>
      <c r="F136" s="290"/>
      <c r="G136" s="291"/>
      <c r="H136" s="291"/>
      <c r="J136" s="285"/>
      <c r="L136" s="291"/>
    </row>
    <row r="137" spans="1:12" s="298" customFormat="1" ht="25.5">
      <c r="A137" s="306"/>
      <c r="B137" s="296" t="s">
        <v>381</v>
      </c>
      <c r="C137" s="297" t="s">
        <v>5475</v>
      </c>
      <c r="D137" s="288">
        <f>'CE MINISTERIALE 2019'!D137</f>
        <v>3000000</v>
      </c>
      <c r="E137" s="272"/>
      <c r="F137" s="290"/>
      <c r="G137" s="291"/>
      <c r="H137" s="291"/>
      <c r="J137" s="285"/>
      <c r="L137" s="291"/>
    </row>
    <row r="138" spans="1:12" s="298" customFormat="1" ht="38.25">
      <c r="A138" s="306"/>
      <c r="B138" s="299" t="s">
        <v>383</v>
      </c>
      <c r="C138" s="300" t="s">
        <v>3629</v>
      </c>
      <c r="D138" s="341">
        <f>'CE MINISTERIALE 2019'!D138</f>
        <v>0</v>
      </c>
      <c r="E138" s="272"/>
      <c r="F138" s="273"/>
      <c r="G138" s="291"/>
      <c r="H138" s="291"/>
      <c r="J138" s="285"/>
      <c r="L138" s="291"/>
    </row>
    <row r="139" spans="1:12" s="298" customFormat="1" ht="38.25">
      <c r="A139" s="306"/>
      <c r="B139" s="299" t="s">
        <v>385</v>
      </c>
      <c r="C139" s="300" t="s">
        <v>3630</v>
      </c>
      <c r="D139" s="341">
        <f>'CE MINISTERIALE 2019'!D139</f>
        <v>0</v>
      </c>
      <c r="E139" s="272"/>
      <c r="F139" s="273"/>
      <c r="G139" s="291"/>
      <c r="H139" s="291"/>
      <c r="J139" s="285"/>
      <c r="L139" s="291"/>
    </row>
    <row r="140" spans="1:12" s="298" customFormat="1" ht="24.95" customHeight="1">
      <c r="A140" s="306"/>
      <c r="B140" s="299" t="s">
        <v>387</v>
      </c>
      <c r="C140" s="300" t="s">
        <v>3631</v>
      </c>
      <c r="D140" s="341">
        <f>'CE MINISTERIALE 2019'!D140</f>
        <v>3000000</v>
      </c>
      <c r="E140" s="272"/>
      <c r="F140" s="273"/>
      <c r="G140" s="291"/>
      <c r="H140" s="291"/>
      <c r="J140" s="285"/>
      <c r="L140" s="291"/>
    </row>
    <row r="141" spans="1:12" s="273" customFormat="1" ht="24.95" customHeight="1">
      <c r="A141" s="303"/>
      <c r="B141" s="296" t="s">
        <v>4522</v>
      </c>
      <c r="C141" s="297" t="s">
        <v>5476</v>
      </c>
      <c r="D141" s="341">
        <f>'CE MINISTERIALE 2019'!D141</f>
        <v>0</v>
      </c>
      <c r="E141" s="272"/>
      <c r="G141" s="291"/>
      <c r="H141" s="291"/>
      <c r="J141" s="285"/>
      <c r="L141" s="291"/>
    </row>
    <row r="142" spans="1:12" s="273" customFormat="1" ht="25.5">
      <c r="A142" s="303"/>
      <c r="B142" s="296" t="s">
        <v>389</v>
      </c>
      <c r="C142" s="297" t="s">
        <v>5477</v>
      </c>
      <c r="D142" s="341">
        <f>'CE MINISTERIALE 2019'!D142</f>
        <v>7942000</v>
      </c>
      <c r="E142" s="272"/>
      <c r="G142" s="291"/>
      <c r="H142" s="291"/>
      <c r="J142" s="285"/>
      <c r="L142" s="291"/>
    </row>
    <row r="143" spans="1:12" s="273" customFormat="1" ht="25.5">
      <c r="A143" s="303"/>
      <c r="B143" s="286" t="s">
        <v>390</v>
      </c>
      <c r="C143" s="287" t="s">
        <v>5478</v>
      </c>
      <c r="D143" s="288">
        <f>'CE MINISTERIALE 2019'!D143</f>
        <v>18998000</v>
      </c>
      <c r="E143" s="272"/>
      <c r="F143" s="290"/>
      <c r="G143" s="291"/>
      <c r="H143" s="291"/>
      <c r="J143" s="285"/>
      <c r="L143" s="291"/>
    </row>
    <row r="144" spans="1:12" s="273" customFormat="1" ht="38.25">
      <c r="A144" s="303"/>
      <c r="B144" s="292" t="s">
        <v>392</v>
      </c>
      <c r="C144" s="293" t="s">
        <v>5479</v>
      </c>
      <c r="D144" s="341">
        <f>'CE MINISTERIALE 2019'!D144</f>
        <v>18628000</v>
      </c>
      <c r="E144" s="272"/>
      <c r="G144" s="291"/>
      <c r="H144" s="291"/>
      <c r="J144" s="285"/>
      <c r="L144" s="291"/>
    </row>
    <row r="145" spans="1:12" s="298" customFormat="1" ht="25.5">
      <c r="A145" s="306"/>
      <c r="B145" s="292" t="s">
        <v>393</v>
      </c>
      <c r="C145" s="293" t="s">
        <v>5480</v>
      </c>
      <c r="D145" s="341">
        <f>'CE MINISTERIALE 2019'!D145</f>
        <v>70000</v>
      </c>
      <c r="E145" s="272"/>
      <c r="F145" s="273"/>
      <c r="G145" s="291"/>
      <c r="H145" s="291"/>
      <c r="J145" s="285"/>
      <c r="L145" s="291"/>
    </row>
    <row r="146" spans="1:12" s="298" customFormat="1" ht="25.5">
      <c r="A146" s="306"/>
      <c r="B146" s="292" t="s">
        <v>395</v>
      </c>
      <c r="C146" s="293" t="s">
        <v>5481</v>
      </c>
      <c r="D146" s="341">
        <f>'CE MINISTERIALE 2019'!D146</f>
        <v>300000</v>
      </c>
      <c r="E146" s="272"/>
      <c r="F146" s="273"/>
      <c r="G146" s="291"/>
      <c r="H146" s="291"/>
      <c r="J146" s="285"/>
      <c r="L146" s="291"/>
    </row>
    <row r="147" spans="1:12" s="298" customFormat="1" ht="25.5">
      <c r="A147" s="306"/>
      <c r="B147" s="286" t="s">
        <v>397</v>
      </c>
      <c r="C147" s="287" t="s">
        <v>3632</v>
      </c>
      <c r="D147" s="288">
        <f>'CE MINISTERIALE 2019'!D147</f>
        <v>26435000</v>
      </c>
      <c r="E147" s="272"/>
      <c r="F147" s="290"/>
      <c r="G147" s="291"/>
      <c r="H147" s="291"/>
      <c r="J147" s="285"/>
      <c r="L147" s="291"/>
    </row>
    <row r="148" spans="1:12" s="298" customFormat="1" ht="25.5">
      <c r="A148" s="306"/>
      <c r="B148" s="292" t="s">
        <v>399</v>
      </c>
      <c r="C148" s="293" t="s">
        <v>3633</v>
      </c>
      <c r="D148" s="341">
        <f>'CE MINISTERIALE 2019'!D148</f>
        <v>263000</v>
      </c>
      <c r="E148" s="272"/>
      <c r="F148" s="273"/>
      <c r="G148" s="291"/>
      <c r="H148" s="291"/>
      <c r="J148" s="285"/>
      <c r="L148" s="291"/>
    </row>
    <row r="149" spans="1:12" s="298" customFormat="1" ht="25.5">
      <c r="A149" s="306"/>
      <c r="B149" s="292" t="s">
        <v>205</v>
      </c>
      <c r="C149" s="293" t="s">
        <v>3634</v>
      </c>
      <c r="D149" s="341">
        <f>'CE MINISTERIALE 2019'!D149</f>
        <v>24477000</v>
      </c>
      <c r="E149" s="272"/>
      <c r="F149" s="273"/>
      <c r="G149" s="291"/>
      <c r="H149" s="291"/>
      <c r="J149" s="285"/>
      <c r="L149" s="291"/>
    </row>
    <row r="150" spans="1:12" s="298" customFormat="1" ht="25.5">
      <c r="A150" s="306"/>
      <c r="B150" s="292" t="s">
        <v>207</v>
      </c>
      <c r="C150" s="293" t="s">
        <v>3635</v>
      </c>
      <c r="D150" s="341">
        <f>'CE MINISTERIALE 2019'!D150</f>
        <v>1309000</v>
      </c>
      <c r="E150" s="272"/>
      <c r="F150" s="273"/>
      <c r="G150" s="291"/>
      <c r="H150" s="291"/>
      <c r="J150" s="285"/>
      <c r="L150" s="291"/>
    </row>
    <row r="151" spans="1:12" s="298" customFormat="1" ht="38.25">
      <c r="A151" s="306"/>
      <c r="B151" s="292" t="s">
        <v>209</v>
      </c>
      <c r="C151" s="293" t="s">
        <v>3636</v>
      </c>
      <c r="D151" s="341">
        <f>'CE MINISTERIALE 2019'!D151</f>
        <v>46000</v>
      </c>
      <c r="E151" s="272"/>
      <c r="F151" s="273"/>
      <c r="G151" s="291"/>
      <c r="H151" s="291"/>
      <c r="J151" s="285"/>
      <c r="L151" s="291"/>
    </row>
    <row r="152" spans="1:12" s="298" customFormat="1" ht="38.25">
      <c r="A152" s="306"/>
      <c r="B152" s="292" t="s">
        <v>211</v>
      </c>
      <c r="C152" s="293" t="s">
        <v>3637</v>
      </c>
      <c r="D152" s="341">
        <f>'CE MINISTERIALE 2019'!D152</f>
        <v>8000</v>
      </c>
      <c r="E152" s="272"/>
      <c r="F152" s="273"/>
      <c r="G152" s="291"/>
      <c r="H152" s="291"/>
      <c r="J152" s="285"/>
      <c r="L152" s="291"/>
    </row>
    <row r="153" spans="1:12" s="298" customFormat="1" ht="25.5">
      <c r="A153" s="306"/>
      <c r="B153" s="292" t="s">
        <v>213</v>
      </c>
      <c r="C153" s="293" t="s">
        <v>3638</v>
      </c>
      <c r="D153" s="341">
        <f>'CE MINISTERIALE 2019'!D153</f>
        <v>332000</v>
      </c>
      <c r="E153" s="272"/>
      <c r="F153" s="273"/>
      <c r="G153" s="291"/>
      <c r="H153" s="291"/>
      <c r="J153" s="285"/>
      <c r="L153" s="291"/>
    </row>
    <row r="154" spans="1:12" s="298" customFormat="1" ht="25.5">
      <c r="A154" s="306"/>
      <c r="B154" s="286" t="s">
        <v>215</v>
      </c>
      <c r="C154" s="287" t="s">
        <v>3639</v>
      </c>
      <c r="D154" s="341">
        <f>'CE MINISTERIALE 2019'!D154</f>
        <v>0</v>
      </c>
      <c r="E154" s="272"/>
      <c r="F154" s="273"/>
      <c r="G154" s="291"/>
      <c r="H154" s="291"/>
      <c r="J154" s="285"/>
      <c r="L154" s="291"/>
    </row>
    <row r="155" spans="1:12" s="298" customFormat="1" ht="24.95" customHeight="1">
      <c r="A155" s="306"/>
      <c r="B155" s="286" t="s">
        <v>217</v>
      </c>
      <c r="C155" s="287" t="s">
        <v>3640</v>
      </c>
      <c r="D155" s="288">
        <f>'CE MINISTERIALE 2019'!D155</f>
        <v>4130000</v>
      </c>
      <c r="E155" s="272"/>
      <c r="F155" s="290"/>
      <c r="G155" s="291"/>
      <c r="H155" s="291"/>
      <c r="J155" s="285"/>
      <c r="L155" s="291"/>
    </row>
    <row r="156" spans="1:12" s="298" customFormat="1" ht="24.95" customHeight="1">
      <c r="A156" s="306"/>
      <c r="B156" s="292" t="s">
        <v>219</v>
      </c>
      <c r="C156" s="293" t="s">
        <v>5482</v>
      </c>
      <c r="D156" s="341">
        <f>'CE MINISTERIALE 2019'!D156</f>
        <v>200000</v>
      </c>
      <c r="E156" s="272"/>
      <c r="F156" s="273"/>
      <c r="G156" s="291"/>
      <c r="H156" s="291"/>
      <c r="J156" s="285"/>
      <c r="L156" s="291"/>
    </row>
    <row r="157" spans="1:12" s="298" customFormat="1" ht="25.5">
      <c r="A157" s="306"/>
      <c r="B157" s="292" t="s">
        <v>221</v>
      </c>
      <c r="C157" s="293" t="s">
        <v>3641</v>
      </c>
      <c r="D157" s="341">
        <f>'CE MINISTERIALE 2019'!D157</f>
        <v>1177000</v>
      </c>
      <c r="E157" s="272"/>
      <c r="F157" s="273"/>
      <c r="G157" s="291"/>
      <c r="H157" s="291"/>
      <c r="J157" s="285"/>
      <c r="L157" s="291"/>
    </row>
    <row r="158" spans="1:12" s="298" customFormat="1" ht="24.95" customHeight="1">
      <c r="A158" s="306"/>
      <c r="B158" s="292" t="s">
        <v>223</v>
      </c>
      <c r="C158" s="293" t="s">
        <v>3642</v>
      </c>
      <c r="D158" s="341">
        <f>'CE MINISTERIALE 2019'!D158</f>
        <v>2753000</v>
      </c>
      <c r="E158" s="272"/>
      <c r="F158" s="273"/>
      <c r="G158" s="291"/>
      <c r="H158" s="291"/>
      <c r="J158" s="285"/>
      <c r="L158" s="291"/>
    </row>
    <row r="159" spans="1:12" s="298" customFormat="1" ht="24.95" customHeight="1">
      <c r="A159" s="306"/>
      <c r="B159" s="286" t="s">
        <v>225</v>
      </c>
      <c r="C159" s="287" t="s">
        <v>3643</v>
      </c>
      <c r="D159" s="288">
        <f>'CE MINISTERIALE 2019'!D159</f>
        <v>1484202233</v>
      </c>
      <c r="E159" s="272"/>
      <c r="F159" s="290"/>
      <c r="G159" s="291"/>
      <c r="H159" s="291"/>
      <c r="J159" s="285"/>
      <c r="L159" s="291"/>
    </row>
    <row r="160" spans="1:12" s="298" customFormat="1" ht="24.95" customHeight="1">
      <c r="A160" s="306"/>
      <c r="B160" s="299"/>
      <c r="C160" s="308" t="s">
        <v>3644</v>
      </c>
      <c r="D160" s="288">
        <f>'CE MINISTERIALE 2019'!D160</f>
        <v>0</v>
      </c>
      <c r="E160" s="272"/>
      <c r="F160" s="273"/>
      <c r="G160" s="291"/>
      <c r="H160" s="291"/>
      <c r="J160" s="285"/>
      <c r="L160" s="291"/>
    </row>
    <row r="161" spans="1:12" s="298" customFormat="1" ht="24.95" customHeight="1">
      <c r="A161" s="306"/>
      <c r="B161" s="286" t="s">
        <v>228</v>
      </c>
      <c r="C161" s="287" t="s">
        <v>3645</v>
      </c>
      <c r="D161" s="288">
        <f>'CE MINISTERIALE 2019'!D161</f>
        <v>217363499</v>
      </c>
      <c r="E161" s="272"/>
      <c r="F161" s="290"/>
      <c r="G161" s="291"/>
      <c r="H161" s="291"/>
      <c r="J161" s="285"/>
      <c r="L161" s="291"/>
    </row>
    <row r="162" spans="1:12" s="298" customFormat="1" ht="24.95" customHeight="1">
      <c r="A162" s="306"/>
      <c r="B162" s="292" t="s">
        <v>230</v>
      </c>
      <c r="C162" s="293" t="s">
        <v>5483</v>
      </c>
      <c r="D162" s="288">
        <f>'CE MINISTERIALE 2019'!D162</f>
        <v>198933499</v>
      </c>
      <c r="E162" s="272"/>
      <c r="F162" s="290"/>
      <c r="G162" s="291"/>
      <c r="H162" s="291"/>
      <c r="J162" s="285"/>
      <c r="L162" s="291"/>
    </row>
    <row r="163" spans="1:12" s="298" customFormat="1" ht="24.95" customHeight="1">
      <c r="A163" s="306"/>
      <c r="B163" s="296" t="s">
        <v>1004</v>
      </c>
      <c r="C163" s="297" t="s">
        <v>3646</v>
      </c>
      <c r="D163" s="309">
        <f>'CE MINISTERIALE 2019'!D163</f>
        <v>113532000</v>
      </c>
      <c r="E163" s="272"/>
      <c r="F163" s="290"/>
      <c r="G163" s="291"/>
      <c r="H163" s="291"/>
      <c r="J163" s="285"/>
      <c r="L163" s="291"/>
    </row>
    <row r="164" spans="1:12" s="273" customFormat="1" ht="25.5">
      <c r="A164" s="303"/>
      <c r="B164" s="299" t="s">
        <v>1006</v>
      </c>
      <c r="C164" s="300" t="s">
        <v>3647</v>
      </c>
      <c r="D164" s="341">
        <f>'CE MINISTERIALE 2019'!D164</f>
        <v>111052000</v>
      </c>
      <c r="E164" s="272"/>
      <c r="G164" s="291"/>
      <c r="H164" s="291"/>
      <c r="J164" s="285"/>
      <c r="L164" s="291"/>
    </row>
    <row r="165" spans="1:12" s="273" customFormat="1" ht="24.95" customHeight="1">
      <c r="A165" s="303"/>
      <c r="B165" s="299" t="s">
        <v>1008</v>
      </c>
      <c r="C165" s="300" t="s">
        <v>3648</v>
      </c>
      <c r="D165" s="341">
        <f>'CE MINISTERIALE 2019'!D165</f>
        <v>1226000</v>
      </c>
      <c r="E165" s="272"/>
      <c r="G165" s="291"/>
      <c r="H165" s="291"/>
      <c r="J165" s="285"/>
      <c r="L165" s="291"/>
    </row>
    <row r="166" spans="1:12" s="273" customFormat="1" ht="24.95" customHeight="1">
      <c r="A166" s="303"/>
      <c r="B166" s="299" t="s">
        <v>4527</v>
      </c>
      <c r="C166" s="300" t="s">
        <v>5484</v>
      </c>
      <c r="D166" s="341">
        <f>'CE MINISTERIALE 2019'!D166</f>
        <v>1254000</v>
      </c>
      <c r="E166" s="272"/>
      <c r="G166" s="291"/>
      <c r="H166" s="291"/>
      <c r="J166" s="285"/>
      <c r="L166" s="291"/>
    </row>
    <row r="167" spans="1:12" s="273" customFormat="1" ht="24.95" customHeight="1">
      <c r="A167" s="306"/>
      <c r="B167" s="299" t="s">
        <v>1010</v>
      </c>
      <c r="C167" s="300" t="s">
        <v>3649</v>
      </c>
      <c r="D167" s="309">
        <f>'CE MINISTERIALE 2019'!D167</f>
        <v>0</v>
      </c>
      <c r="E167" s="272"/>
      <c r="F167" s="290"/>
      <c r="G167" s="291"/>
      <c r="H167" s="291"/>
      <c r="J167" s="285"/>
      <c r="L167" s="291"/>
    </row>
    <row r="168" spans="1:12" s="272" customFormat="1" ht="38.25">
      <c r="A168" s="303" t="s">
        <v>299</v>
      </c>
      <c r="B168" s="299" t="s">
        <v>4530</v>
      </c>
      <c r="C168" s="300" t="s">
        <v>5485</v>
      </c>
      <c r="D168" s="341">
        <f>'CE MINISTERIALE 2019'!D168</f>
        <v>0</v>
      </c>
      <c r="G168" s="291"/>
      <c r="H168" s="291"/>
      <c r="J168" s="285"/>
      <c r="L168" s="291"/>
    </row>
    <row r="169" spans="1:12" s="272" customFormat="1" ht="38.25">
      <c r="A169" s="303" t="s">
        <v>1506</v>
      </c>
      <c r="B169" s="299" t="s">
        <v>4532</v>
      </c>
      <c r="C169" s="300" t="s">
        <v>5486</v>
      </c>
      <c r="D169" s="341">
        <f>'CE MINISTERIALE 2019'!D169</f>
        <v>0</v>
      </c>
      <c r="G169" s="291"/>
      <c r="H169" s="291"/>
      <c r="J169" s="285"/>
      <c r="L169" s="291"/>
    </row>
    <row r="170" spans="1:12" s="272" customFormat="1" ht="25.5">
      <c r="A170" s="303"/>
      <c r="B170" s="299" t="s">
        <v>4534</v>
      </c>
      <c r="C170" s="300" t="s">
        <v>5487</v>
      </c>
      <c r="D170" s="341">
        <f>'CE MINISTERIALE 2019'!D170</f>
        <v>0</v>
      </c>
      <c r="G170" s="291"/>
      <c r="H170" s="291"/>
      <c r="J170" s="285"/>
      <c r="L170" s="291"/>
    </row>
    <row r="171" spans="1:12" s="298" customFormat="1" ht="24.95" customHeight="1">
      <c r="A171" s="306"/>
      <c r="B171" s="296" t="s">
        <v>1011</v>
      </c>
      <c r="C171" s="297" t="s">
        <v>3650</v>
      </c>
      <c r="D171" s="309">
        <f>'CE MINISTERIALE 2019'!D171</f>
        <v>836499</v>
      </c>
      <c r="E171" s="272"/>
      <c r="F171" s="290"/>
      <c r="G171" s="291"/>
      <c r="H171" s="291"/>
      <c r="J171" s="285"/>
      <c r="L171" s="291"/>
    </row>
    <row r="172" spans="1:12" s="298" customFormat="1" ht="25.5">
      <c r="A172" s="306" t="s">
        <v>299</v>
      </c>
      <c r="B172" s="299" t="s">
        <v>1013</v>
      </c>
      <c r="C172" s="300" t="s">
        <v>3651</v>
      </c>
      <c r="D172" s="341">
        <f>'CE MINISTERIALE 2019'!D172</f>
        <v>0</v>
      </c>
      <c r="E172" s="272"/>
      <c r="F172" s="273"/>
      <c r="G172" s="291"/>
      <c r="H172" s="291"/>
      <c r="J172" s="285"/>
      <c r="L172" s="291"/>
    </row>
    <row r="173" spans="1:12" s="298" customFormat="1" ht="25.5">
      <c r="A173" s="306" t="s">
        <v>1506</v>
      </c>
      <c r="B173" s="299" t="s">
        <v>1015</v>
      </c>
      <c r="C173" s="300" t="s">
        <v>3652</v>
      </c>
      <c r="D173" s="341">
        <f>'CE MINISTERIALE 2019'!D173</f>
        <v>811499</v>
      </c>
      <c r="E173" s="272"/>
      <c r="F173" s="273"/>
      <c r="G173" s="291"/>
      <c r="H173" s="291"/>
      <c r="J173" s="285"/>
      <c r="L173" s="291"/>
    </row>
    <row r="174" spans="1:12" s="298" customFormat="1" ht="24.95" customHeight="1">
      <c r="A174" s="306"/>
      <c r="B174" s="299" t="s">
        <v>1017</v>
      </c>
      <c r="C174" s="300" t="s">
        <v>3653</v>
      </c>
      <c r="D174" s="341">
        <f>'CE MINISTERIALE 2019'!D174</f>
        <v>25000</v>
      </c>
      <c r="E174" s="272"/>
      <c r="F174" s="273"/>
      <c r="G174" s="291"/>
      <c r="H174" s="291"/>
      <c r="J174" s="285"/>
      <c r="L174" s="291"/>
    </row>
    <row r="175" spans="1:12" s="298" customFormat="1" ht="24.95" customHeight="1">
      <c r="A175" s="306"/>
      <c r="B175" s="296" t="s">
        <v>1019</v>
      </c>
      <c r="C175" s="297" t="s">
        <v>3654</v>
      </c>
      <c r="D175" s="309">
        <f>'CE MINISTERIALE 2019'!D175</f>
        <v>71464000</v>
      </c>
      <c r="E175" s="307"/>
      <c r="F175" s="291"/>
      <c r="G175" s="291"/>
      <c r="H175" s="291"/>
      <c r="J175" s="285"/>
      <c r="L175" s="291"/>
    </row>
    <row r="176" spans="1:12" s="298" customFormat="1" ht="24.95" customHeight="1">
      <c r="A176" s="306"/>
      <c r="B176" s="299" t="s">
        <v>1021</v>
      </c>
      <c r="C176" s="300" t="s">
        <v>3655</v>
      </c>
      <c r="D176" s="341">
        <f>'CE MINISTERIALE 2019'!D176</f>
        <v>50616000</v>
      </c>
      <c r="E176" s="272"/>
      <c r="F176" s="273"/>
      <c r="G176" s="291"/>
      <c r="H176" s="291"/>
      <c r="J176" s="285"/>
      <c r="L176" s="291"/>
    </row>
    <row r="177" spans="1:12" s="298" customFormat="1" ht="24.95" customHeight="1">
      <c r="A177" s="306"/>
      <c r="B177" s="299" t="s">
        <v>1023</v>
      </c>
      <c r="C177" s="300" t="s">
        <v>3656</v>
      </c>
      <c r="D177" s="341">
        <f>'CE MINISTERIALE 2019'!D177</f>
        <v>2074000</v>
      </c>
      <c r="E177" s="272"/>
      <c r="F177" s="273"/>
      <c r="G177" s="291"/>
      <c r="H177" s="291"/>
      <c r="J177" s="285"/>
      <c r="L177" s="291"/>
    </row>
    <row r="178" spans="1:12" s="298" customFormat="1" ht="24.95" customHeight="1">
      <c r="A178" s="306"/>
      <c r="B178" s="299" t="s">
        <v>1025</v>
      </c>
      <c r="C178" s="300" t="s">
        <v>3657</v>
      </c>
      <c r="D178" s="341">
        <f>'CE MINISTERIALE 2019'!D178</f>
        <v>18774000</v>
      </c>
      <c r="E178" s="272"/>
      <c r="F178" s="273"/>
      <c r="G178" s="291"/>
      <c r="H178" s="291"/>
      <c r="J178" s="285"/>
      <c r="L178" s="291"/>
    </row>
    <row r="179" spans="1:12" s="298" customFormat="1" ht="24.95" customHeight="1">
      <c r="A179" s="306"/>
      <c r="B179" s="296" t="s">
        <v>1027</v>
      </c>
      <c r="C179" s="297" t="s">
        <v>3658</v>
      </c>
      <c r="D179" s="341">
        <f>'CE MINISTERIALE 2019'!D179</f>
        <v>896000</v>
      </c>
      <c r="E179" s="307"/>
      <c r="G179" s="291"/>
      <c r="H179" s="291"/>
      <c r="J179" s="285"/>
      <c r="L179" s="291"/>
    </row>
    <row r="180" spans="1:12" s="298" customFormat="1" ht="24.95" customHeight="1">
      <c r="A180" s="306"/>
      <c r="B180" s="296" t="s">
        <v>1029</v>
      </c>
      <c r="C180" s="297" t="s">
        <v>3659</v>
      </c>
      <c r="D180" s="341">
        <f>'CE MINISTERIALE 2019'!D180</f>
        <v>6508000</v>
      </c>
      <c r="E180" s="307"/>
      <c r="G180" s="291"/>
      <c r="H180" s="291"/>
      <c r="J180" s="285"/>
      <c r="L180" s="291"/>
    </row>
    <row r="181" spans="1:12" s="298" customFormat="1" ht="24.95" customHeight="1">
      <c r="A181" s="306"/>
      <c r="B181" s="296" t="s">
        <v>1031</v>
      </c>
      <c r="C181" s="297" t="s">
        <v>3660</v>
      </c>
      <c r="D181" s="341">
        <f>'CE MINISTERIALE 2019'!D181</f>
        <v>82000</v>
      </c>
      <c r="E181" s="307"/>
      <c r="G181" s="291"/>
      <c r="H181" s="291"/>
      <c r="J181" s="285"/>
      <c r="L181" s="291"/>
    </row>
    <row r="182" spans="1:12" s="298" customFormat="1" ht="24.95" customHeight="1">
      <c r="A182" s="306"/>
      <c r="B182" s="296" t="s">
        <v>1033</v>
      </c>
      <c r="C182" s="297" t="s">
        <v>5488</v>
      </c>
      <c r="D182" s="341">
        <f>'CE MINISTERIALE 2019'!D182</f>
        <v>13000</v>
      </c>
      <c r="E182" s="307"/>
      <c r="G182" s="291"/>
      <c r="H182" s="291"/>
      <c r="J182" s="285"/>
      <c r="L182" s="291"/>
    </row>
    <row r="183" spans="1:12" s="298" customFormat="1" ht="24.95" customHeight="1">
      <c r="A183" s="306"/>
      <c r="B183" s="296" t="s">
        <v>1035</v>
      </c>
      <c r="C183" s="297" t="s">
        <v>5489</v>
      </c>
      <c r="D183" s="341">
        <f>'CE MINISTERIALE 2019'!D183</f>
        <v>5602000</v>
      </c>
      <c r="E183" s="307"/>
      <c r="G183" s="291"/>
      <c r="H183" s="291"/>
      <c r="J183" s="285"/>
      <c r="L183" s="291"/>
    </row>
    <row r="184" spans="1:12" s="298" customFormat="1" ht="25.5">
      <c r="A184" s="306" t="s">
        <v>299</v>
      </c>
      <c r="B184" s="296" t="s">
        <v>1037</v>
      </c>
      <c r="C184" s="297" t="s">
        <v>5490</v>
      </c>
      <c r="D184" s="309">
        <f>'CE MINISTERIALE 2019'!D184</f>
        <v>0</v>
      </c>
      <c r="E184" s="307"/>
      <c r="J184" s="285"/>
      <c r="L184" s="291"/>
    </row>
    <row r="185" spans="1:12" s="307" customFormat="1" ht="24.95" customHeight="1">
      <c r="A185" s="306" t="s">
        <v>299</v>
      </c>
      <c r="B185" s="296" t="s">
        <v>4536</v>
      </c>
      <c r="C185" s="297" t="s">
        <v>5491</v>
      </c>
      <c r="D185" s="341">
        <f>'CE MINISTERIALE 2019'!D185</f>
        <v>0</v>
      </c>
      <c r="J185" s="285"/>
      <c r="L185" s="291"/>
    </row>
    <row r="186" spans="1:12" s="307" customFormat="1" ht="24.95" customHeight="1">
      <c r="A186" s="391"/>
      <c r="B186" s="310"/>
      <c r="C186" s="311"/>
      <c r="D186" s="312">
        <f>'CE MINISTERIALE 2019'!D186</f>
        <v>0</v>
      </c>
      <c r="J186" s="285"/>
      <c r="L186" s="291"/>
    </row>
    <row r="187" spans="1:12" s="307" customFormat="1" ht="24.95" customHeight="1">
      <c r="A187" s="306" t="s">
        <v>299</v>
      </c>
      <c r="B187" s="296" t="s">
        <v>4538</v>
      </c>
      <c r="C187" s="297" t="s">
        <v>5492</v>
      </c>
      <c r="D187" s="341">
        <f>'CE MINISTERIALE 2019'!D187</f>
        <v>0</v>
      </c>
      <c r="J187" s="285"/>
      <c r="L187" s="291"/>
    </row>
    <row r="188" spans="1:12" s="307" customFormat="1" ht="24.95" customHeight="1">
      <c r="A188" s="306" t="s">
        <v>299</v>
      </c>
      <c r="B188" s="296" t="s">
        <v>4540</v>
      </c>
      <c r="C188" s="297" t="s">
        <v>5493</v>
      </c>
      <c r="D188" s="341">
        <f>'CE MINISTERIALE 2019'!D188</f>
        <v>0</v>
      </c>
      <c r="J188" s="285"/>
      <c r="L188" s="291"/>
    </row>
    <row r="189" spans="1:12" s="307" customFormat="1" ht="24.95" customHeight="1">
      <c r="A189" s="306" t="s">
        <v>299</v>
      </c>
      <c r="B189" s="296" t="s">
        <v>4542</v>
      </c>
      <c r="C189" s="297" t="s">
        <v>5494</v>
      </c>
      <c r="D189" s="341">
        <f>'CE MINISTERIALE 2019'!D189</f>
        <v>0</v>
      </c>
      <c r="J189" s="285"/>
      <c r="L189" s="291"/>
    </row>
    <row r="190" spans="1:12" s="307" customFormat="1" ht="24.95" customHeight="1">
      <c r="A190" s="306" t="s">
        <v>299</v>
      </c>
      <c r="B190" s="296" t="s">
        <v>4544</v>
      </c>
      <c r="C190" s="297" t="s">
        <v>5495</v>
      </c>
      <c r="D190" s="341">
        <f>'CE MINISTERIALE 2019'!D190</f>
        <v>0</v>
      </c>
      <c r="J190" s="285"/>
      <c r="L190" s="291"/>
    </row>
    <row r="191" spans="1:12" s="307" customFormat="1" ht="24.95" customHeight="1">
      <c r="A191" s="306" t="s">
        <v>299</v>
      </c>
      <c r="B191" s="296" t="s">
        <v>4546</v>
      </c>
      <c r="C191" s="297" t="s">
        <v>5496</v>
      </c>
      <c r="D191" s="341">
        <f>'CE MINISTERIALE 2019'!D191</f>
        <v>0</v>
      </c>
      <c r="J191" s="285"/>
      <c r="L191" s="291"/>
    </row>
    <row r="192" spans="1:12" s="307" customFormat="1" ht="24.95" customHeight="1">
      <c r="A192" s="306" t="s">
        <v>299</v>
      </c>
      <c r="B192" s="296" t="s">
        <v>4548</v>
      </c>
      <c r="C192" s="297" t="s">
        <v>5497</v>
      </c>
      <c r="D192" s="341">
        <f>'CE MINISTERIALE 2019'!D192</f>
        <v>0</v>
      </c>
      <c r="J192" s="285"/>
      <c r="L192" s="291"/>
    </row>
    <row r="193" spans="1:12" s="298" customFormat="1" ht="24.95" customHeight="1">
      <c r="A193" s="306"/>
      <c r="B193" s="292" t="s">
        <v>1039</v>
      </c>
      <c r="C193" s="293" t="s">
        <v>5498</v>
      </c>
      <c r="D193" s="288">
        <f>'CE MINISTERIALE 2019'!D193</f>
        <v>18430000</v>
      </c>
      <c r="E193" s="272"/>
      <c r="F193" s="290"/>
      <c r="G193" s="291"/>
      <c r="H193" s="291"/>
      <c r="J193" s="285"/>
      <c r="L193" s="291"/>
    </row>
    <row r="194" spans="1:12" s="298" customFormat="1" ht="24.95" customHeight="1">
      <c r="A194" s="306"/>
      <c r="B194" s="296" t="s">
        <v>1041</v>
      </c>
      <c r="C194" s="297" t="s">
        <v>3661</v>
      </c>
      <c r="D194" s="341">
        <f>'CE MINISTERIALE 2019'!D194</f>
        <v>4773000</v>
      </c>
      <c r="E194" s="272"/>
      <c r="F194" s="273"/>
      <c r="G194" s="291"/>
      <c r="H194" s="291"/>
      <c r="J194" s="285"/>
      <c r="L194" s="291"/>
    </row>
    <row r="195" spans="1:12" s="298" customFormat="1" ht="24.95" customHeight="1">
      <c r="A195" s="306"/>
      <c r="B195" s="296" t="s">
        <v>1043</v>
      </c>
      <c r="C195" s="297" t="s">
        <v>3662</v>
      </c>
      <c r="D195" s="341">
        <f>'CE MINISTERIALE 2019'!D195</f>
        <v>3430000</v>
      </c>
      <c r="E195" s="272"/>
      <c r="F195" s="273"/>
      <c r="G195" s="291"/>
      <c r="H195" s="291"/>
      <c r="J195" s="285"/>
      <c r="L195" s="291"/>
    </row>
    <row r="196" spans="1:12" s="298" customFormat="1" ht="24.95" customHeight="1">
      <c r="A196" s="306"/>
      <c r="B196" s="296" t="s">
        <v>1045</v>
      </c>
      <c r="C196" s="297" t="s">
        <v>3663</v>
      </c>
      <c r="D196" s="341">
        <f>'CE MINISTERIALE 2019'!D196</f>
        <v>4951000</v>
      </c>
      <c r="E196" s="272"/>
      <c r="F196" s="273"/>
      <c r="G196" s="291"/>
      <c r="H196" s="291"/>
      <c r="J196" s="285"/>
      <c r="L196" s="291"/>
    </row>
    <row r="197" spans="1:12" s="298" customFormat="1" ht="24.95" customHeight="1">
      <c r="A197" s="306"/>
      <c r="B197" s="296" t="s">
        <v>1624</v>
      </c>
      <c r="C197" s="297" t="s">
        <v>5499</v>
      </c>
      <c r="D197" s="341">
        <f>'CE MINISTERIALE 2019'!D197</f>
        <v>1621000</v>
      </c>
      <c r="E197" s="272"/>
      <c r="F197" s="273"/>
      <c r="G197" s="291"/>
      <c r="H197" s="291"/>
      <c r="J197" s="285"/>
      <c r="L197" s="291"/>
    </row>
    <row r="198" spans="1:12" s="298" customFormat="1" ht="24.95" customHeight="1">
      <c r="A198" s="306"/>
      <c r="B198" s="296" t="s">
        <v>1626</v>
      </c>
      <c r="C198" s="297" t="s">
        <v>3664</v>
      </c>
      <c r="D198" s="341">
        <f>'CE MINISTERIALE 2019'!D198</f>
        <v>3245000</v>
      </c>
      <c r="E198" s="272"/>
      <c r="F198" s="273"/>
      <c r="G198" s="291"/>
      <c r="H198" s="291"/>
      <c r="J198" s="285"/>
      <c r="L198" s="291"/>
    </row>
    <row r="199" spans="1:12" s="298" customFormat="1" ht="24.95" customHeight="1">
      <c r="A199" s="306"/>
      <c r="B199" s="296" t="s">
        <v>1628</v>
      </c>
      <c r="C199" s="297" t="s">
        <v>5500</v>
      </c>
      <c r="D199" s="341">
        <f>'CE MINISTERIALE 2019'!D199</f>
        <v>410000</v>
      </c>
      <c r="E199" s="272"/>
      <c r="F199" s="273"/>
      <c r="G199" s="291"/>
      <c r="H199" s="291"/>
      <c r="J199" s="285"/>
      <c r="L199" s="291"/>
    </row>
    <row r="200" spans="1:12" s="298" customFormat="1" ht="25.5">
      <c r="A200" s="306" t="s">
        <v>299</v>
      </c>
      <c r="B200" s="296" t="s">
        <v>1630</v>
      </c>
      <c r="C200" s="297" t="s">
        <v>5501</v>
      </c>
      <c r="D200" s="341">
        <f>'CE MINISTERIALE 2019'!D200</f>
        <v>0</v>
      </c>
      <c r="E200" s="272"/>
      <c r="F200" s="273"/>
      <c r="G200" s="291"/>
      <c r="H200" s="291"/>
      <c r="J200" s="285"/>
      <c r="L200" s="291"/>
    </row>
    <row r="201" spans="1:12" s="298" customFormat="1" ht="24.95" customHeight="1">
      <c r="A201" s="306"/>
      <c r="B201" s="286" t="s">
        <v>1632</v>
      </c>
      <c r="C201" s="287" t="s">
        <v>3665</v>
      </c>
      <c r="D201" s="288">
        <f>'CE MINISTERIALE 2019'!D201</f>
        <v>438198734</v>
      </c>
      <c r="E201" s="272"/>
      <c r="F201" s="290"/>
      <c r="G201" s="291"/>
      <c r="H201" s="291"/>
      <c r="J201" s="285"/>
      <c r="L201" s="291"/>
    </row>
    <row r="202" spans="1:12" s="298" customFormat="1" ht="24.95" customHeight="1">
      <c r="A202" s="306"/>
      <c r="B202" s="292" t="s">
        <v>1634</v>
      </c>
      <c r="C202" s="293" t="s">
        <v>5502</v>
      </c>
      <c r="D202" s="288">
        <f>'CE MINISTERIALE 2019'!D202</f>
        <v>364031734</v>
      </c>
      <c r="E202" s="272"/>
      <c r="F202" s="290"/>
      <c r="G202" s="291"/>
      <c r="H202" s="291"/>
      <c r="J202" s="285"/>
      <c r="L202" s="291"/>
    </row>
    <row r="203" spans="1:12" s="298" customFormat="1" ht="24.95" customHeight="1">
      <c r="A203" s="306"/>
      <c r="B203" s="292" t="s">
        <v>1636</v>
      </c>
      <c r="C203" s="293" t="s">
        <v>5503</v>
      </c>
      <c r="D203" s="288">
        <f>'CE MINISTERIALE 2019'!D203</f>
        <v>74176216</v>
      </c>
      <c r="E203" s="272"/>
      <c r="F203" s="290"/>
      <c r="G203" s="291"/>
      <c r="H203" s="291"/>
      <c r="J203" s="285"/>
      <c r="L203" s="291"/>
    </row>
    <row r="204" spans="1:12" s="298" customFormat="1" ht="24.95" customHeight="1">
      <c r="A204" s="306"/>
      <c r="B204" s="296" t="s">
        <v>1638</v>
      </c>
      <c r="C204" s="297" t="s">
        <v>3666</v>
      </c>
      <c r="D204" s="288">
        <f>'CE MINISTERIALE 2019'!D204</f>
        <v>74059000</v>
      </c>
      <c r="E204" s="272"/>
      <c r="F204" s="290"/>
      <c r="G204" s="291"/>
      <c r="H204" s="291"/>
      <c r="J204" s="285"/>
      <c r="L204" s="291"/>
    </row>
    <row r="205" spans="1:12" s="298" customFormat="1" ht="25.5">
      <c r="A205" s="306"/>
      <c r="B205" s="296" t="s">
        <v>1639</v>
      </c>
      <c r="C205" s="297" t="s">
        <v>3667</v>
      </c>
      <c r="D205" s="341">
        <f>'CE MINISTERIALE 2019'!D205</f>
        <v>45995000</v>
      </c>
      <c r="E205" s="272"/>
      <c r="F205" s="273"/>
      <c r="G205" s="291"/>
      <c r="H205" s="291"/>
      <c r="J205" s="285"/>
      <c r="L205" s="291"/>
    </row>
    <row r="206" spans="1:12" s="298" customFormat="1" ht="25.5">
      <c r="A206" s="306"/>
      <c r="B206" s="296" t="s">
        <v>1641</v>
      </c>
      <c r="C206" s="297" t="s">
        <v>3668</v>
      </c>
      <c r="D206" s="341">
        <f>'CE MINISTERIALE 2019'!D206</f>
        <v>13148000</v>
      </c>
      <c r="E206" s="272"/>
      <c r="F206" s="273"/>
      <c r="G206" s="291"/>
      <c r="H206" s="291"/>
      <c r="J206" s="285"/>
      <c r="L206" s="291"/>
    </row>
    <row r="207" spans="1:12" s="298" customFormat="1" ht="24.95" customHeight="1">
      <c r="A207" s="306"/>
      <c r="B207" s="296" t="s">
        <v>1643</v>
      </c>
      <c r="C207" s="297" t="s">
        <v>3669</v>
      </c>
      <c r="D207" s="341">
        <f>'CE MINISTERIALE 2019'!D207</f>
        <v>10141000</v>
      </c>
      <c r="E207" s="272"/>
      <c r="F207" s="273"/>
      <c r="G207" s="291"/>
      <c r="H207" s="291"/>
      <c r="J207" s="285"/>
      <c r="L207" s="291"/>
    </row>
    <row r="208" spans="1:12" s="298" customFormat="1" ht="25.5">
      <c r="A208" s="306"/>
      <c r="B208" s="296" t="s">
        <v>1645</v>
      </c>
      <c r="C208" s="297" t="s">
        <v>3670</v>
      </c>
      <c r="D208" s="341">
        <f>'CE MINISTERIALE 2019'!D208</f>
        <v>4775000</v>
      </c>
      <c r="E208" s="272"/>
      <c r="F208" s="273"/>
      <c r="G208" s="291"/>
      <c r="H208" s="291"/>
      <c r="J208" s="285"/>
      <c r="L208" s="291"/>
    </row>
    <row r="209" spans="1:12" s="298" customFormat="1" ht="25.5">
      <c r="A209" s="306" t="s">
        <v>299</v>
      </c>
      <c r="B209" s="296" t="s">
        <v>1647</v>
      </c>
      <c r="C209" s="297" t="s">
        <v>3671</v>
      </c>
      <c r="D209" s="341">
        <f>'CE MINISTERIALE 2019'!D209</f>
        <v>0</v>
      </c>
      <c r="E209" s="272"/>
      <c r="F209" s="273"/>
      <c r="G209" s="291"/>
      <c r="H209" s="291"/>
      <c r="J209" s="285"/>
      <c r="L209" s="291"/>
    </row>
    <row r="210" spans="1:12" s="298" customFormat="1" ht="25.5">
      <c r="A210" s="306" t="s">
        <v>1506</v>
      </c>
      <c r="B210" s="296" t="s">
        <v>1649</v>
      </c>
      <c r="C210" s="297" t="s">
        <v>3672</v>
      </c>
      <c r="D210" s="341">
        <f>'CE MINISTERIALE 2019'!D210</f>
        <v>117216</v>
      </c>
      <c r="E210" s="272"/>
      <c r="F210" s="273"/>
      <c r="G210" s="291"/>
      <c r="H210" s="291"/>
      <c r="J210" s="285"/>
      <c r="L210" s="291"/>
    </row>
    <row r="211" spans="1:12" s="298" customFormat="1" ht="25.5">
      <c r="A211" s="306"/>
      <c r="B211" s="292" t="s">
        <v>1252</v>
      </c>
      <c r="C211" s="293" t="s">
        <v>5504</v>
      </c>
      <c r="D211" s="288">
        <f>'CE MINISTERIALE 2019'!D211</f>
        <v>43543967</v>
      </c>
      <c r="E211" s="272"/>
      <c r="F211" s="290"/>
      <c r="G211" s="291"/>
      <c r="H211" s="291"/>
      <c r="J211" s="285"/>
      <c r="L211" s="291"/>
    </row>
    <row r="212" spans="1:12" s="298" customFormat="1" ht="24.95" customHeight="1">
      <c r="A212" s="306"/>
      <c r="B212" s="296" t="s">
        <v>1254</v>
      </c>
      <c r="C212" s="297" t="s">
        <v>3673</v>
      </c>
      <c r="D212" s="341">
        <f>'CE MINISTERIALE 2019'!D212</f>
        <v>43239000</v>
      </c>
      <c r="E212" s="272"/>
      <c r="F212" s="273"/>
      <c r="G212" s="291"/>
      <c r="H212" s="291"/>
      <c r="J212" s="285"/>
      <c r="L212" s="291"/>
    </row>
    <row r="213" spans="1:12" s="298" customFormat="1" ht="25.5">
      <c r="A213" s="306" t="s">
        <v>299</v>
      </c>
      <c r="B213" s="296" t="s">
        <v>1256</v>
      </c>
      <c r="C213" s="297" t="s">
        <v>3674</v>
      </c>
      <c r="D213" s="341">
        <f>'CE MINISTERIALE 2019'!D213</f>
        <v>0</v>
      </c>
      <c r="E213" s="272"/>
      <c r="F213" s="273"/>
      <c r="G213" s="291"/>
      <c r="H213" s="291"/>
      <c r="J213" s="285"/>
      <c r="L213" s="291"/>
    </row>
    <row r="214" spans="1:12" s="273" customFormat="1" ht="25.5">
      <c r="A214" s="303" t="s">
        <v>1506</v>
      </c>
      <c r="B214" s="296" t="s">
        <v>1258</v>
      </c>
      <c r="C214" s="297" t="s">
        <v>3675</v>
      </c>
      <c r="D214" s="341">
        <f>'CE MINISTERIALE 2019'!D214</f>
        <v>304967</v>
      </c>
      <c r="E214" s="272"/>
      <c r="G214" s="291"/>
      <c r="H214" s="291"/>
      <c r="J214" s="285"/>
      <c r="L214" s="291"/>
    </row>
    <row r="215" spans="1:12" s="273" customFormat="1" ht="25.5">
      <c r="A215" s="303"/>
      <c r="B215" s="292" t="s">
        <v>1260</v>
      </c>
      <c r="C215" s="293" t="s">
        <v>5505</v>
      </c>
      <c r="D215" s="288">
        <f>'CE MINISTERIALE 2019'!D215</f>
        <v>19799687</v>
      </c>
      <c r="E215" s="272"/>
      <c r="F215" s="290"/>
      <c r="G215" s="291"/>
      <c r="H215" s="291"/>
      <c r="J215" s="285"/>
      <c r="L215" s="291"/>
    </row>
    <row r="216" spans="1:12" s="273" customFormat="1" ht="25.5">
      <c r="A216" s="392" t="s">
        <v>299</v>
      </c>
      <c r="B216" s="296" t="s">
        <v>1262</v>
      </c>
      <c r="C216" s="297" t="s">
        <v>3676</v>
      </c>
      <c r="D216" s="341">
        <f>'CE MINISTERIALE 2019'!D216</f>
        <v>0</v>
      </c>
      <c r="E216" s="272"/>
      <c r="G216" s="291"/>
      <c r="H216" s="291"/>
      <c r="J216" s="285"/>
      <c r="L216" s="291"/>
    </row>
    <row r="217" spans="1:12" s="272" customFormat="1" ht="38.25">
      <c r="A217" s="392" t="s">
        <v>299</v>
      </c>
      <c r="B217" s="296" t="s">
        <v>4550</v>
      </c>
      <c r="C217" s="297" t="s">
        <v>5506</v>
      </c>
      <c r="D217" s="341">
        <f>'CE MINISTERIALE 2019'!D217</f>
        <v>0</v>
      </c>
      <c r="G217" s="291"/>
      <c r="H217" s="291"/>
      <c r="J217" s="285"/>
      <c r="L217" s="291"/>
    </row>
    <row r="218" spans="1:12" s="273" customFormat="1" ht="25.5">
      <c r="A218" s="303"/>
      <c r="B218" s="296" t="s">
        <v>1264</v>
      </c>
      <c r="C218" s="297" t="s">
        <v>5507</v>
      </c>
      <c r="D218" s="341">
        <f>'CE MINISTERIALE 2019'!D218</f>
        <v>0</v>
      </c>
      <c r="E218" s="272"/>
      <c r="G218" s="291"/>
      <c r="H218" s="291"/>
      <c r="J218" s="285"/>
      <c r="L218" s="291"/>
    </row>
    <row r="219" spans="1:12" s="272" customFormat="1" ht="38.25">
      <c r="A219" s="303"/>
      <c r="B219" s="296" t="s">
        <v>4553</v>
      </c>
      <c r="C219" s="297" t="s">
        <v>5508</v>
      </c>
      <c r="D219" s="341">
        <f>'CE MINISTERIALE 2019'!D219</f>
        <v>0</v>
      </c>
      <c r="G219" s="291"/>
      <c r="H219" s="291"/>
      <c r="J219" s="285"/>
      <c r="L219" s="291"/>
    </row>
    <row r="220" spans="1:12" s="273" customFormat="1" ht="25.5">
      <c r="A220" s="303" t="s">
        <v>1506</v>
      </c>
      <c r="B220" s="296" t="s">
        <v>1265</v>
      </c>
      <c r="C220" s="297" t="s">
        <v>5509</v>
      </c>
      <c r="D220" s="341">
        <f>'CE MINISTERIALE 2019'!D220</f>
        <v>1892059</v>
      </c>
      <c r="E220" s="272"/>
      <c r="G220" s="291"/>
      <c r="H220" s="291"/>
      <c r="J220" s="285"/>
      <c r="L220" s="291"/>
    </row>
    <row r="221" spans="1:12" s="272" customFormat="1" ht="38.25">
      <c r="A221" s="303" t="s">
        <v>1506</v>
      </c>
      <c r="B221" s="296" t="s">
        <v>4556</v>
      </c>
      <c r="C221" s="297" t="s">
        <v>5510</v>
      </c>
      <c r="D221" s="341">
        <f>'CE MINISTERIALE 2019'!D221</f>
        <v>182378</v>
      </c>
      <c r="G221" s="291"/>
      <c r="H221" s="291"/>
      <c r="J221" s="285"/>
      <c r="L221" s="291"/>
    </row>
    <row r="222" spans="1:12" s="273" customFormat="1" ht="18.75">
      <c r="A222" s="303"/>
      <c r="B222" s="296" t="s">
        <v>1266</v>
      </c>
      <c r="C222" s="297" t="s">
        <v>5511</v>
      </c>
      <c r="D222" s="341">
        <f>'CE MINISTERIALE 2019'!D222</f>
        <v>948000</v>
      </c>
      <c r="E222" s="272"/>
      <c r="G222" s="291"/>
      <c r="H222" s="291"/>
      <c r="J222" s="285"/>
      <c r="L222" s="291"/>
    </row>
    <row r="223" spans="1:12" s="273" customFormat="1" ht="18.75">
      <c r="A223" s="303"/>
      <c r="B223" s="296" t="s">
        <v>1267</v>
      </c>
      <c r="C223" s="297" t="s">
        <v>5512</v>
      </c>
      <c r="D223" s="288">
        <f>'CE MINISTERIALE 2019'!D223</f>
        <v>16777250</v>
      </c>
      <c r="E223" s="272"/>
      <c r="F223" s="290"/>
      <c r="G223" s="291"/>
      <c r="H223" s="291"/>
      <c r="J223" s="285"/>
      <c r="L223" s="291"/>
    </row>
    <row r="224" spans="1:12" s="273" customFormat="1" ht="25.5">
      <c r="A224" s="303"/>
      <c r="B224" s="299" t="s">
        <v>1268</v>
      </c>
      <c r="C224" s="300" t="s">
        <v>5513</v>
      </c>
      <c r="D224" s="341">
        <f>'CE MINISTERIALE 2019'!D224</f>
        <v>234000</v>
      </c>
      <c r="E224" s="272"/>
      <c r="G224" s="291"/>
      <c r="H224" s="291"/>
      <c r="J224" s="285"/>
      <c r="L224" s="291"/>
    </row>
    <row r="225" spans="1:12" s="273" customFormat="1" ht="38.25">
      <c r="A225" s="303"/>
      <c r="B225" s="299" t="s">
        <v>4561</v>
      </c>
      <c r="C225" s="300" t="s">
        <v>5514</v>
      </c>
      <c r="D225" s="341">
        <f>'CE MINISTERIALE 2019'!D225</f>
        <v>0</v>
      </c>
      <c r="E225" s="272"/>
      <c r="G225" s="291"/>
      <c r="H225" s="291"/>
      <c r="J225" s="285"/>
      <c r="L225" s="291"/>
    </row>
    <row r="226" spans="1:12" s="273" customFormat="1" ht="25.5">
      <c r="A226" s="303"/>
      <c r="B226" s="299" t="s">
        <v>1269</v>
      </c>
      <c r="C226" s="300" t="s">
        <v>5515</v>
      </c>
      <c r="D226" s="341">
        <f>'CE MINISTERIALE 2019'!D226</f>
        <v>0</v>
      </c>
      <c r="E226" s="272"/>
      <c r="G226" s="291"/>
      <c r="H226" s="291"/>
      <c r="J226" s="285"/>
      <c r="L226" s="291"/>
    </row>
    <row r="227" spans="1:12" s="273" customFormat="1" ht="38.25">
      <c r="A227" s="303"/>
      <c r="B227" s="299" t="s">
        <v>4564</v>
      </c>
      <c r="C227" s="300" t="s">
        <v>5516</v>
      </c>
      <c r="D227" s="341">
        <f>'CE MINISTERIALE 2019'!D227</f>
        <v>0</v>
      </c>
      <c r="E227" s="272"/>
      <c r="G227" s="291"/>
      <c r="H227" s="291"/>
      <c r="J227" s="285"/>
      <c r="L227" s="291"/>
    </row>
    <row r="228" spans="1:12" s="273" customFormat="1" ht="25.5">
      <c r="A228" s="303"/>
      <c r="B228" s="299" t="s">
        <v>1270</v>
      </c>
      <c r="C228" s="300" t="s">
        <v>5517</v>
      </c>
      <c r="D228" s="341">
        <f>'CE MINISTERIALE 2019'!D228</f>
        <v>6354000</v>
      </c>
      <c r="E228" s="272"/>
      <c r="G228" s="291"/>
      <c r="H228" s="291"/>
      <c r="J228" s="285"/>
      <c r="L228" s="291"/>
    </row>
    <row r="229" spans="1:12" s="273" customFormat="1" ht="38.25">
      <c r="A229" s="303"/>
      <c r="B229" s="299" t="s">
        <v>4567</v>
      </c>
      <c r="C229" s="300" t="s">
        <v>5518</v>
      </c>
      <c r="D229" s="341">
        <f>'CE MINISTERIALE 2019'!D229</f>
        <v>0</v>
      </c>
      <c r="E229" s="272"/>
      <c r="G229" s="291"/>
      <c r="H229" s="291"/>
      <c r="J229" s="285"/>
      <c r="L229" s="291"/>
    </row>
    <row r="230" spans="1:12" s="273" customFormat="1" ht="25.5">
      <c r="A230" s="303"/>
      <c r="B230" s="299" t="s">
        <v>1271</v>
      </c>
      <c r="C230" s="300" t="s">
        <v>5519</v>
      </c>
      <c r="D230" s="341">
        <f>'CE MINISTERIALE 2019'!D230</f>
        <v>10189250</v>
      </c>
      <c r="E230" s="272"/>
      <c r="G230" s="291"/>
      <c r="H230" s="291"/>
      <c r="J230" s="285"/>
      <c r="L230" s="291"/>
    </row>
    <row r="231" spans="1:12" s="273" customFormat="1" ht="38.25">
      <c r="A231" s="303"/>
      <c r="B231" s="299" t="s">
        <v>4570</v>
      </c>
      <c r="C231" s="300" t="s">
        <v>5520</v>
      </c>
      <c r="D231" s="341">
        <f>'CE MINISTERIALE 2019'!D231</f>
        <v>0</v>
      </c>
      <c r="E231" s="272"/>
      <c r="G231" s="291"/>
      <c r="H231" s="291"/>
      <c r="J231" s="285"/>
      <c r="L231" s="291"/>
    </row>
    <row r="232" spans="1:12" s="273" customFormat="1" ht="25.5">
      <c r="A232" s="303"/>
      <c r="B232" s="296" t="s">
        <v>1272</v>
      </c>
      <c r="C232" s="297" t="s">
        <v>5521</v>
      </c>
      <c r="D232" s="341">
        <f>'CE MINISTERIALE 2019'!D232</f>
        <v>0</v>
      </c>
      <c r="E232" s="272"/>
      <c r="G232" s="291"/>
      <c r="H232" s="291"/>
      <c r="J232" s="285"/>
      <c r="L232" s="291"/>
    </row>
    <row r="233" spans="1:12" s="273" customFormat="1" ht="51">
      <c r="A233" s="303"/>
      <c r="B233" s="299" t="s">
        <v>4573</v>
      </c>
      <c r="C233" s="300" t="s">
        <v>5522</v>
      </c>
      <c r="D233" s="341">
        <f>'CE MINISTERIALE 2019'!D233</f>
        <v>0</v>
      </c>
      <c r="E233" s="272"/>
      <c r="G233" s="291"/>
      <c r="H233" s="291"/>
      <c r="J233" s="285"/>
      <c r="L233" s="291"/>
    </row>
    <row r="234" spans="1:12" s="298" customFormat="1" ht="25.5">
      <c r="A234" s="306"/>
      <c r="B234" s="292" t="s">
        <v>1273</v>
      </c>
      <c r="C234" s="293" t="s">
        <v>5523</v>
      </c>
      <c r="D234" s="288">
        <f>'CE MINISTERIALE 2019'!D234</f>
        <v>175000</v>
      </c>
      <c r="E234" s="272"/>
      <c r="F234" s="290"/>
      <c r="G234" s="291"/>
      <c r="H234" s="291"/>
      <c r="J234" s="285"/>
      <c r="L234" s="291"/>
    </row>
    <row r="235" spans="1:12" s="298" customFormat="1" ht="25.5">
      <c r="A235" s="306" t="s">
        <v>299</v>
      </c>
      <c r="B235" s="296" t="s">
        <v>1275</v>
      </c>
      <c r="C235" s="297" t="s">
        <v>3677</v>
      </c>
      <c r="D235" s="341">
        <f>'CE MINISTERIALE 2019'!D235</f>
        <v>0</v>
      </c>
      <c r="E235" s="272"/>
      <c r="F235" s="273"/>
      <c r="G235" s="291"/>
      <c r="H235" s="291"/>
      <c r="J235" s="285"/>
      <c r="L235" s="291"/>
    </row>
    <row r="236" spans="1:12" s="298" customFormat="1" ht="25.5">
      <c r="A236" s="389"/>
      <c r="B236" s="296" t="s">
        <v>1277</v>
      </c>
      <c r="C236" s="297" t="s">
        <v>3678</v>
      </c>
      <c r="D236" s="341">
        <f>'CE MINISTERIALE 2019'!D236</f>
        <v>0</v>
      </c>
      <c r="E236" s="272"/>
      <c r="F236" s="273"/>
      <c r="G236" s="291"/>
      <c r="H236" s="291"/>
      <c r="J236" s="285"/>
      <c r="L236" s="291"/>
    </row>
    <row r="237" spans="1:12" s="298" customFormat="1" ht="25.5">
      <c r="A237" s="389" t="s">
        <v>1511</v>
      </c>
      <c r="B237" s="296" t="s">
        <v>1279</v>
      </c>
      <c r="C237" s="297" t="s">
        <v>3679</v>
      </c>
      <c r="D237" s="341">
        <f>'CE MINISTERIALE 2019'!D237</f>
        <v>0</v>
      </c>
      <c r="E237" s="272"/>
      <c r="F237" s="273"/>
      <c r="G237" s="291"/>
      <c r="H237" s="291"/>
      <c r="J237" s="285"/>
      <c r="L237" s="291"/>
    </row>
    <row r="238" spans="1:12" s="298" customFormat="1" ht="18.75">
      <c r="A238" s="389"/>
      <c r="B238" s="296" t="s">
        <v>42</v>
      </c>
      <c r="C238" s="297" t="s">
        <v>3680</v>
      </c>
      <c r="D238" s="341">
        <f>'CE MINISTERIALE 2019'!D238</f>
        <v>5000</v>
      </c>
      <c r="E238" s="272"/>
      <c r="F238" s="273"/>
      <c r="G238" s="291"/>
      <c r="H238" s="291"/>
      <c r="J238" s="285"/>
      <c r="L238" s="291"/>
    </row>
    <row r="239" spans="1:12" s="298" customFormat="1" ht="18.75">
      <c r="A239" s="389"/>
      <c r="B239" s="296" t="s">
        <v>44</v>
      </c>
      <c r="C239" s="297" t="s">
        <v>3681</v>
      </c>
      <c r="D239" s="341">
        <f>'CE MINISTERIALE 2019'!D239</f>
        <v>170000</v>
      </c>
      <c r="E239" s="272"/>
      <c r="F239" s="273"/>
      <c r="G239" s="291"/>
      <c r="H239" s="291"/>
      <c r="J239" s="285"/>
      <c r="L239" s="291"/>
    </row>
    <row r="240" spans="1:12" s="298" customFormat="1" ht="25.5">
      <c r="A240" s="306"/>
      <c r="B240" s="292" t="s">
        <v>46</v>
      </c>
      <c r="C240" s="293" t="s">
        <v>5524</v>
      </c>
      <c r="D240" s="288">
        <f>'CE MINISTERIALE 2019'!D240</f>
        <v>20073000</v>
      </c>
      <c r="E240" s="272"/>
      <c r="F240" s="290"/>
      <c r="G240" s="291"/>
      <c r="H240" s="291"/>
      <c r="J240" s="285"/>
      <c r="L240" s="291"/>
    </row>
    <row r="241" spans="1:12" s="298" customFormat="1" ht="25.5">
      <c r="A241" s="306" t="s">
        <v>299</v>
      </c>
      <c r="B241" s="296" t="s">
        <v>48</v>
      </c>
      <c r="C241" s="297" t="s">
        <v>3682</v>
      </c>
      <c r="D241" s="341">
        <f>'CE MINISTERIALE 2019'!D241</f>
        <v>0</v>
      </c>
      <c r="E241" s="272"/>
      <c r="F241" s="273"/>
      <c r="G241" s="291"/>
      <c r="H241" s="291"/>
      <c r="J241" s="285"/>
      <c r="L241" s="291"/>
    </row>
    <row r="242" spans="1:12" s="298" customFormat="1" ht="25.5">
      <c r="A242" s="306"/>
      <c r="B242" s="296" t="s">
        <v>50</v>
      </c>
      <c r="C242" s="297" t="s">
        <v>3683</v>
      </c>
      <c r="D242" s="341">
        <f>'CE MINISTERIALE 2019'!D242</f>
        <v>1224000</v>
      </c>
      <c r="E242" s="272"/>
      <c r="F242" s="273"/>
      <c r="G242" s="291"/>
      <c r="H242" s="291"/>
      <c r="J242" s="285"/>
      <c r="L242" s="291"/>
    </row>
    <row r="243" spans="1:12" s="273" customFormat="1" ht="25.5">
      <c r="A243" s="303" t="s">
        <v>1506</v>
      </c>
      <c r="B243" s="296" t="s">
        <v>52</v>
      </c>
      <c r="C243" s="297" t="s">
        <v>3684</v>
      </c>
      <c r="D243" s="341">
        <f>'CE MINISTERIALE 2019'!D243</f>
        <v>0</v>
      </c>
      <c r="E243" s="272"/>
      <c r="G243" s="291"/>
      <c r="H243" s="291"/>
      <c r="J243" s="285"/>
      <c r="L243" s="291"/>
    </row>
    <row r="244" spans="1:12" s="273" customFormat="1" ht="18.75">
      <c r="A244" s="303"/>
      <c r="B244" s="296" t="s">
        <v>54</v>
      </c>
      <c r="C244" s="297" t="s">
        <v>3685</v>
      </c>
      <c r="D244" s="341">
        <f>'CE MINISTERIALE 2019'!D244</f>
        <v>18849000</v>
      </c>
      <c r="E244" s="272"/>
      <c r="G244" s="291"/>
      <c r="H244" s="291"/>
      <c r="J244" s="285"/>
      <c r="L244" s="291"/>
    </row>
    <row r="245" spans="1:12" s="273" customFormat="1" ht="25.5">
      <c r="A245" s="303"/>
      <c r="B245" s="292" t="s">
        <v>56</v>
      </c>
      <c r="C245" s="293" t="s">
        <v>5525</v>
      </c>
      <c r="D245" s="288">
        <f>'CE MINISTERIALE 2019'!D245</f>
        <v>8715000</v>
      </c>
      <c r="E245" s="272"/>
      <c r="F245" s="290"/>
      <c r="G245" s="291"/>
      <c r="H245" s="291"/>
      <c r="J245" s="285"/>
      <c r="L245" s="291"/>
    </row>
    <row r="246" spans="1:12" s="273" customFormat="1" ht="25.5">
      <c r="A246" s="303" t="s">
        <v>299</v>
      </c>
      <c r="B246" s="296" t="s">
        <v>58</v>
      </c>
      <c r="C246" s="297" t="s">
        <v>3686</v>
      </c>
      <c r="D246" s="341">
        <f>'CE MINISTERIALE 2019'!D246</f>
        <v>0</v>
      </c>
      <c r="E246" s="272"/>
      <c r="G246" s="291"/>
      <c r="H246" s="291"/>
      <c r="J246" s="285"/>
      <c r="L246" s="291"/>
    </row>
    <row r="247" spans="1:12" s="273" customFormat="1" ht="25.5">
      <c r="A247" s="303"/>
      <c r="B247" s="296" t="s">
        <v>60</v>
      </c>
      <c r="C247" s="297" t="s">
        <v>3687</v>
      </c>
      <c r="D247" s="341">
        <f>'CE MINISTERIALE 2019'!D247</f>
        <v>0</v>
      </c>
      <c r="E247" s="272"/>
      <c r="G247" s="291"/>
      <c r="H247" s="291"/>
      <c r="J247" s="285"/>
      <c r="L247" s="291"/>
    </row>
    <row r="248" spans="1:12" s="273" customFormat="1" ht="25.5">
      <c r="A248" s="303" t="s">
        <v>1506</v>
      </c>
      <c r="B248" s="296" t="s">
        <v>62</v>
      </c>
      <c r="C248" s="297" t="s">
        <v>3688</v>
      </c>
      <c r="D248" s="341">
        <f>'CE MINISTERIALE 2019'!D248</f>
        <v>0</v>
      </c>
      <c r="E248" s="272"/>
      <c r="G248" s="291"/>
      <c r="H248" s="291"/>
      <c r="J248" s="285"/>
      <c r="L248" s="291"/>
    </row>
    <row r="249" spans="1:12" s="273" customFormat="1" ht="18.75">
      <c r="A249" s="303"/>
      <c r="B249" s="296" t="s">
        <v>64</v>
      </c>
      <c r="C249" s="297" t="s">
        <v>3689</v>
      </c>
      <c r="D249" s="341">
        <f>'CE MINISTERIALE 2019'!D249</f>
        <v>8715000</v>
      </c>
      <c r="E249" s="272"/>
      <c r="G249" s="291"/>
      <c r="H249" s="291"/>
      <c r="J249" s="285"/>
      <c r="L249" s="291"/>
    </row>
    <row r="250" spans="1:12" s="273" customFormat="1" ht="25.5">
      <c r="A250" s="303"/>
      <c r="B250" s="292" t="s">
        <v>66</v>
      </c>
      <c r="C250" s="293" t="s">
        <v>5526</v>
      </c>
      <c r="D250" s="288">
        <f>'CE MINISTERIALE 2019'!D250</f>
        <v>49401101</v>
      </c>
      <c r="E250" s="272"/>
      <c r="F250" s="290"/>
      <c r="G250" s="291"/>
      <c r="H250" s="291"/>
      <c r="J250" s="285"/>
      <c r="L250" s="291"/>
    </row>
    <row r="251" spans="1:12" s="273" customFormat="1" ht="25.5">
      <c r="A251" s="303" t="s">
        <v>299</v>
      </c>
      <c r="B251" s="296" t="s">
        <v>68</v>
      </c>
      <c r="C251" s="297" t="s">
        <v>3690</v>
      </c>
      <c r="D251" s="341">
        <f>'CE MINISTERIALE 2019'!D251</f>
        <v>0</v>
      </c>
      <c r="E251" s="272"/>
      <c r="G251" s="291"/>
      <c r="H251" s="291"/>
      <c r="J251" s="285"/>
      <c r="L251" s="291"/>
    </row>
    <row r="252" spans="1:12" s="273" customFormat="1" ht="25.5">
      <c r="A252" s="303"/>
      <c r="B252" s="296" t="s">
        <v>70</v>
      </c>
      <c r="C252" s="297" t="s">
        <v>3691</v>
      </c>
      <c r="D252" s="341">
        <f>'CE MINISTERIALE 2019'!D252</f>
        <v>395000</v>
      </c>
      <c r="E252" s="272"/>
      <c r="G252" s="291"/>
      <c r="H252" s="291"/>
      <c r="J252" s="285"/>
      <c r="L252" s="291"/>
    </row>
    <row r="253" spans="1:12" s="273" customFormat="1" ht="25.5">
      <c r="A253" s="303" t="s">
        <v>1506</v>
      </c>
      <c r="B253" s="296" t="s">
        <v>72</v>
      </c>
      <c r="C253" s="297" t="s">
        <v>3692</v>
      </c>
      <c r="D253" s="341">
        <f>'CE MINISTERIALE 2019'!D253</f>
        <v>11582101</v>
      </c>
      <c r="E253" s="272"/>
      <c r="G253" s="291"/>
      <c r="H253" s="291"/>
      <c r="J253" s="285"/>
      <c r="L253" s="291"/>
    </row>
    <row r="254" spans="1:12" s="273" customFormat="1" ht="18.75">
      <c r="A254" s="303"/>
      <c r="B254" s="296" t="s">
        <v>74</v>
      </c>
      <c r="C254" s="297" t="s">
        <v>3693</v>
      </c>
      <c r="D254" s="288">
        <f>'CE MINISTERIALE 2019'!D254</f>
        <v>35596000</v>
      </c>
      <c r="E254" s="272"/>
      <c r="F254" s="290"/>
      <c r="G254" s="291"/>
      <c r="H254" s="291"/>
      <c r="J254" s="285"/>
      <c r="L254" s="291"/>
    </row>
    <row r="255" spans="1:12" s="273" customFormat="1" ht="25.5">
      <c r="A255" s="303"/>
      <c r="B255" s="299" t="s">
        <v>76</v>
      </c>
      <c r="C255" s="300" t="s">
        <v>5527</v>
      </c>
      <c r="D255" s="341">
        <f>'CE MINISTERIALE 2019'!D255</f>
        <v>0</v>
      </c>
      <c r="E255" s="272"/>
      <c r="G255" s="291"/>
      <c r="H255" s="291"/>
      <c r="J255" s="285"/>
      <c r="L255" s="291"/>
    </row>
    <row r="256" spans="1:12" s="273" customFormat="1" ht="25.5">
      <c r="A256" s="303"/>
      <c r="B256" s="299" t="s">
        <v>78</v>
      </c>
      <c r="C256" s="300" t="s">
        <v>5528</v>
      </c>
      <c r="D256" s="341">
        <f>'CE MINISTERIALE 2019'!D256</f>
        <v>0</v>
      </c>
      <c r="E256" s="272"/>
      <c r="G256" s="291"/>
      <c r="H256" s="291"/>
      <c r="J256" s="285"/>
      <c r="L256" s="291"/>
    </row>
    <row r="257" spans="1:12" s="273" customFormat="1" ht="25.5">
      <c r="A257" s="303"/>
      <c r="B257" s="299" t="s">
        <v>579</v>
      </c>
      <c r="C257" s="300" t="s">
        <v>5529</v>
      </c>
      <c r="D257" s="341">
        <f>'CE MINISTERIALE 2019'!D257</f>
        <v>35596000</v>
      </c>
      <c r="E257" s="272"/>
      <c r="G257" s="291"/>
      <c r="H257" s="291"/>
      <c r="J257" s="285"/>
      <c r="L257" s="291"/>
    </row>
    <row r="258" spans="1:12" s="273" customFormat="1" ht="25.5">
      <c r="A258" s="303"/>
      <c r="B258" s="299" t="s">
        <v>581</v>
      </c>
      <c r="C258" s="300" t="s">
        <v>5530</v>
      </c>
      <c r="D258" s="341">
        <f>'CE MINISTERIALE 2019'!D258</f>
        <v>0</v>
      </c>
      <c r="E258" s="272"/>
      <c r="G258" s="291"/>
      <c r="H258" s="291"/>
      <c r="J258" s="285"/>
      <c r="L258" s="291"/>
    </row>
    <row r="259" spans="1:12" s="273" customFormat="1" ht="25.5">
      <c r="A259" s="303"/>
      <c r="B259" s="296" t="s">
        <v>583</v>
      </c>
      <c r="C259" s="297" t="s">
        <v>3694</v>
      </c>
      <c r="D259" s="341">
        <f>'CE MINISTERIALE 2019'!D259</f>
        <v>1828000</v>
      </c>
      <c r="E259" s="272"/>
      <c r="G259" s="291"/>
      <c r="H259" s="291"/>
      <c r="J259" s="285"/>
      <c r="L259" s="291"/>
    </row>
    <row r="260" spans="1:12" s="273" customFormat="1" ht="25.5">
      <c r="A260" s="303"/>
      <c r="B260" s="292" t="s">
        <v>585</v>
      </c>
      <c r="C260" s="293" t="s">
        <v>5531</v>
      </c>
      <c r="D260" s="288">
        <f>'CE MINISTERIALE 2019'!D260</f>
        <v>10622345</v>
      </c>
      <c r="E260" s="272"/>
      <c r="F260" s="290"/>
      <c r="G260" s="291"/>
      <c r="H260" s="291"/>
      <c r="J260" s="285"/>
      <c r="L260" s="291"/>
    </row>
    <row r="261" spans="1:12" s="273" customFormat="1" ht="25.5">
      <c r="A261" s="303" t="s">
        <v>299</v>
      </c>
      <c r="B261" s="296" t="s">
        <v>587</v>
      </c>
      <c r="C261" s="297" t="s">
        <v>3695</v>
      </c>
      <c r="D261" s="341">
        <f>'CE MINISTERIALE 2019'!D261</f>
        <v>0</v>
      </c>
      <c r="E261" s="272"/>
      <c r="G261" s="291"/>
      <c r="H261" s="291"/>
      <c r="J261" s="285"/>
      <c r="L261" s="291"/>
    </row>
    <row r="262" spans="1:12" s="298" customFormat="1" ht="25.5">
      <c r="A262" s="306"/>
      <c r="B262" s="296" t="s">
        <v>589</v>
      </c>
      <c r="C262" s="297" t="s">
        <v>3696</v>
      </c>
      <c r="D262" s="341">
        <f>'CE MINISTERIALE 2019'!D262</f>
        <v>867000</v>
      </c>
      <c r="E262" s="272"/>
      <c r="F262" s="273"/>
      <c r="G262" s="291"/>
      <c r="H262" s="291"/>
      <c r="J262" s="285"/>
      <c r="L262" s="291"/>
    </row>
    <row r="263" spans="1:12" s="298" customFormat="1" ht="25.5">
      <c r="A263" s="306" t="s">
        <v>1511</v>
      </c>
      <c r="B263" s="296" t="s">
        <v>591</v>
      </c>
      <c r="C263" s="297" t="s">
        <v>5532</v>
      </c>
      <c r="D263" s="341">
        <f>'CE MINISTERIALE 2019'!D263</f>
        <v>1463000</v>
      </c>
      <c r="E263" s="272"/>
      <c r="F263" s="273"/>
      <c r="G263" s="291"/>
      <c r="H263" s="291"/>
      <c r="J263" s="285"/>
      <c r="L263" s="291"/>
    </row>
    <row r="264" spans="1:12" s="298" customFormat="1" ht="18.75">
      <c r="A264" s="306"/>
      <c r="B264" s="296" t="s">
        <v>593</v>
      </c>
      <c r="C264" s="297" t="s">
        <v>3697</v>
      </c>
      <c r="D264" s="341">
        <f>'CE MINISTERIALE 2019'!D264</f>
        <v>4275345</v>
      </c>
      <c r="E264" s="272"/>
      <c r="F264" s="273"/>
      <c r="G264" s="291"/>
      <c r="H264" s="291"/>
      <c r="J264" s="285"/>
      <c r="L264" s="291"/>
    </row>
    <row r="265" spans="1:12" s="298" customFormat="1" ht="18.75">
      <c r="A265" s="389"/>
      <c r="B265" s="296" t="s">
        <v>595</v>
      </c>
      <c r="C265" s="297" t="s">
        <v>5533</v>
      </c>
      <c r="D265" s="341">
        <f>'CE MINISTERIALE 2019'!D265</f>
        <v>4017000</v>
      </c>
      <c r="E265" s="272"/>
      <c r="F265" s="273"/>
      <c r="G265" s="291"/>
      <c r="H265" s="291"/>
      <c r="J265" s="285"/>
      <c r="L265" s="291"/>
    </row>
    <row r="266" spans="1:12" s="298" customFormat="1" ht="25.5">
      <c r="A266" s="306"/>
      <c r="B266" s="292" t="s">
        <v>597</v>
      </c>
      <c r="C266" s="293" t="s">
        <v>5534</v>
      </c>
      <c r="D266" s="288">
        <f>'CE MINISTERIALE 2019'!D266</f>
        <v>3244619</v>
      </c>
      <c r="E266" s="272"/>
      <c r="F266" s="290"/>
      <c r="G266" s="291"/>
      <c r="H266" s="291"/>
      <c r="J266" s="285"/>
      <c r="L266" s="291"/>
    </row>
    <row r="267" spans="1:12" s="298" customFormat="1" ht="25.5">
      <c r="A267" s="306" t="s">
        <v>299</v>
      </c>
      <c r="B267" s="296" t="s">
        <v>599</v>
      </c>
      <c r="C267" s="297" t="s">
        <v>3698</v>
      </c>
      <c r="D267" s="341">
        <f>'CE MINISTERIALE 2019'!D267</f>
        <v>0</v>
      </c>
      <c r="E267" s="272"/>
      <c r="F267" s="273"/>
      <c r="G267" s="291"/>
      <c r="H267" s="291"/>
      <c r="J267" s="285"/>
      <c r="L267" s="291"/>
    </row>
    <row r="268" spans="1:12" s="298" customFormat="1" ht="25.5">
      <c r="A268" s="306"/>
      <c r="B268" s="296" t="s">
        <v>601</v>
      </c>
      <c r="C268" s="297" t="s">
        <v>3699</v>
      </c>
      <c r="D268" s="341">
        <f>'CE MINISTERIALE 2019'!D268</f>
        <v>95000</v>
      </c>
      <c r="E268" s="272"/>
      <c r="F268" s="273"/>
      <c r="G268" s="291"/>
      <c r="H268" s="291"/>
      <c r="J268" s="285"/>
      <c r="L268" s="291"/>
    </row>
    <row r="269" spans="1:12" s="298" customFormat="1" ht="25.5">
      <c r="A269" s="306" t="s">
        <v>1506</v>
      </c>
      <c r="B269" s="296" t="s">
        <v>603</v>
      </c>
      <c r="C269" s="297" t="s">
        <v>3700</v>
      </c>
      <c r="D269" s="341">
        <f>'CE MINISTERIALE 2019'!D269</f>
        <v>1086619</v>
      </c>
      <c r="E269" s="272"/>
      <c r="F269" s="273"/>
      <c r="G269" s="291"/>
      <c r="H269" s="291"/>
      <c r="J269" s="285"/>
      <c r="L269" s="291"/>
    </row>
    <row r="270" spans="1:12" s="298" customFormat="1" ht="18.75">
      <c r="A270" s="306"/>
      <c r="B270" s="296" t="s">
        <v>605</v>
      </c>
      <c r="C270" s="297" t="s">
        <v>3701</v>
      </c>
      <c r="D270" s="341">
        <f>'CE MINISTERIALE 2019'!D270</f>
        <v>2063000</v>
      </c>
      <c r="E270" s="272"/>
      <c r="F270" s="273"/>
      <c r="G270" s="291"/>
      <c r="H270" s="291"/>
      <c r="J270" s="285"/>
      <c r="L270" s="291"/>
    </row>
    <row r="271" spans="1:12" s="298" customFormat="1" ht="18.75">
      <c r="A271" s="389"/>
      <c r="B271" s="296" t="s">
        <v>607</v>
      </c>
      <c r="C271" s="297" t="s">
        <v>3702</v>
      </c>
      <c r="D271" s="341">
        <f>'CE MINISTERIALE 2019'!D271</f>
        <v>0</v>
      </c>
      <c r="E271" s="272"/>
      <c r="F271" s="273"/>
      <c r="G271" s="291"/>
      <c r="H271" s="291"/>
      <c r="J271" s="285"/>
      <c r="L271" s="291"/>
    </row>
    <row r="272" spans="1:12" s="298" customFormat="1" ht="25.5">
      <c r="A272" s="306"/>
      <c r="B272" s="296" t="s">
        <v>609</v>
      </c>
      <c r="C272" s="297" t="s">
        <v>5535</v>
      </c>
      <c r="D272" s="341">
        <f>'CE MINISTERIALE 2019'!D272</f>
        <v>0</v>
      </c>
      <c r="E272" s="272"/>
      <c r="F272" s="273"/>
      <c r="G272" s="291"/>
      <c r="H272" s="291"/>
      <c r="J272" s="285"/>
      <c r="L272" s="291"/>
    </row>
    <row r="273" spans="1:12" s="298" customFormat="1" ht="25.5">
      <c r="A273" s="306"/>
      <c r="B273" s="292" t="s">
        <v>611</v>
      </c>
      <c r="C273" s="293" t="s">
        <v>5536</v>
      </c>
      <c r="D273" s="288">
        <f>'CE MINISTERIALE 2019'!D273</f>
        <v>-273318</v>
      </c>
      <c r="E273" s="272"/>
      <c r="F273" s="290"/>
      <c r="G273" s="291"/>
      <c r="H273" s="291"/>
      <c r="J273" s="285"/>
      <c r="L273" s="291"/>
    </row>
    <row r="274" spans="1:12" s="298" customFormat="1" ht="25.5">
      <c r="A274" s="306" t="s">
        <v>299</v>
      </c>
      <c r="B274" s="296" t="s">
        <v>613</v>
      </c>
      <c r="C274" s="297" t="s">
        <v>3703</v>
      </c>
      <c r="D274" s="341">
        <f>'CE MINISTERIALE 2019'!D274</f>
        <v>0</v>
      </c>
      <c r="E274" s="272"/>
      <c r="F274" s="273"/>
      <c r="G274" s="291"/>
      <c r="H274" s="291"/>
      <c r="J274" s="285"/>
      <c r="L274" s="291"/>
    </row>
    <row r="275" spans="1:12" s="298" customFormat="1" ht="25.5">
      <c r="A275" s="306"/>
      <c r="B275" s="296" t="s">
        <v>615</v>
      </c>
      <c r="C275" s="297" t="s">
        <v>3704</v>
      </c>
      <c r="D275" s="341">
        <f>'CE MINISTERIALE 2019'!D275</f>
        <v>0</v>
      </c>
      <c r="E275" s="272"/>
      <c r="F275" s="273"/>
      <c r="G275" s="291"/>
      <c r="H275" s="291"/>
      <c r="J275" s="285"/>
      <c r="L275" s="291"/>
    </row>
    <row r="276" spans="1:12" s="298" customFormat="1" ht="25.5">
      <c r="A276" s="306" t="s">
        <v>1506</v>
      </c>
      <c r="B276" s="296" t="s">
        <v>617</v>
      </c>
      <c r="C276" s="297" t="s">
        <v>3705</v>
      </c>
      <c r="D276" s="341">
        <f>'CE MINISTERIALE 2019'!D276</f>
        <v>-279318</v>
      </c>
      <c r="E276" s="272"/>
      <c r="F276" s="273"/>
      <c r="G276" s="291"/>
      <c r="H276" s="291"/>
      <c r="J276" s="285"/>
      <c r="L276" s="291"/>
    </row>
    <row r="277" spans="1:12" s="298" customFormat="1" ht="18.75">
      <c r="A277" s="306"/>
      <c r="B277" s="296" t="s">
        <v>619</v>
      </c>
      <c r="C277" s="297" t="s">
        <v>3706</v>
      </c>
      <c r="D277" s="341">
        <f>'CE MINISTERIALE 2019'!D277</f>
        <v>6000</v>
      </c>
      <c r="E277" s="272"/>
      <c r="F277" s="273"/>
      <c r="G277" s="291"/>
      <c r="H277" s="291"/>
      <c r="J277" s="285"/>
      <c r="L277" s="291"/>
    </row>
    <row r="278" spans="1:12" s="298" customFormat="1" ht="38.25">
      <c r="A278" s="306"/>
      <c r="B278" s="296" t="s">
        <v>626</v>
      </c>
      <c r="C278" s="297" t="s">
        <v>3707</v>
      </c>
      <c r="D278" s="341">
        <f>'CE MINISTERIALE 2019'!D278</f>
        <v>0</v>
      </c>
      <c r="E278" s="272"/>
      <c r="F278" s="273"/>
      <c r="G278" s="291"/>
      <c r="H278" s="291"/>
      <c r="J278" s="285"/>
      <c r="L278" s="291"/>
    </row>
    <row r="279" spans="1:12" s="298" customFormat="1" ht="25.5">
      <c r="A279" s="306"/>
      <c r="B279" s="292" t="s">
        <v>628</v>
      </c>
      <c r="C279" s="293" t="s">
        <v>5537</v>
      </c>
      <c r="D279" s="288">
        <f>'CE MINISTERIALE 2019'!D279</f>
        <v>30810776</v>
      </c>
      <c r="E279" s="272"/>
      <c r="F279" s="290"/>
      <c r="G279" s="291"/>
      <c r="H279" s="291"/>
      <c r="J279" s="285"/>
      <c r="L279" s="291"/>
    </row>
    <row r="280" spans="1:12" s="298" customFormat="1" ht="25.5">
      <c r="A280" s="306" t="s">
        <v>299</v>
      </c>
      <c r="B280" s="296" t="s">
        <v>630</v>
      </c>
      <c r="C280" s="297" t="s">
        <v>5538</v>
      </c>
      <c r="D280" s="341">
        <f>'CE MINISTERIALE 2019'!D280</f>
        <v>0</v>
      </c>
      <c r="E280" s="272"/>
      <c r="F280" s="273"/>
      <c r="G280" s="291"/>
      <c r="H280" s="291"/>
      <c r="J280" s="285"/>
      <c r="L280" s="291"/>
    </row>
    <row r="281" spans="1:12" s="298" customFormat="1" ht="25.5">
      <c r="A281" s="306"/>
      <c r="B281" s="296" t="s">
        <v>632</v>
      </c>
      <c r="C281" s="297" t="s">
        <v>5539</v>
      </c>
      <c r="D281" s="341">
        <f>'CE MINISTERIALE 2019'!D281</f>
        <v>0</v>
      </c>
      <c r="E281" s="272"/>
      <c r="F281" s="273"/>
      <c r="G281" s="291"/>
      <c r="H281" s="291"/>
      <c r="J281" s="285"/>
      <c r="L281" s="291"/>
    </row>
    <row r="282" spans="1:12" s="298" customFormat="1" ht="25.5">
      <c r="A282" s="306" t="s">
        <v>1506</v>
      </c>
      <c r="B282" s="296" t="s">
        <v>634</v>
      </c>
      <c r="C282" s="297" t="s">
        <v>5540</v>
      </c>
      <c r="D282" s="341">
        <f>'CE MINISTERIALE 2019'!D282</f>
        <v>202126</v>
      </c>
      <c r="E282" s="272"/>
      <c r="F282" s="273"/>
      <c r="G282" s="291"/>
      <c r="H282" s="291"/>
      <c r="J282" s="285"/>
      <c r="L282" s="291"/>
    </row>
    <row r="283" spans="1:12" s="298" customFormat="1" ht="18.75">
      <c r="A283" s="306"/>
      <c r="B283" s="296" t="s">
        <v>636</v>
      </c>
      <c r="C283" s="297" t="s">
        <v>3708</v>
      </c>
      <c r="D283" s="341">
        <f>'CE MINISTERIALE 2019'!D283</f>
        <v>30608650</v>
      </c>
      <c r="E283" s="272"/>
      <c r="F283" s="273"/>
      <c r="G283" s="291"/>
      <c r="H283" s="291"/>
      <c r="J283" s="285"/>
      <c r="L283" s="291"/>
    </row>
    <row r="284" spans="1:12" s="298" customFormat="1" ht="25.5">
      <c r="A284" s="306"/>
      <c r="B284" s="292" t="s">
        <v>638</v>
      </c>
      <c r="C284" s="293" t="s">
        <v>5541</v>
      </c>
      <c r="D284" s="288">
        <f>'CE MINISTERIALE 2019'!D284</f>
        <v>63157954</v>
      </c>
      <c r="E284" s="272"/>
      <c r="F284" s="290"/>
      <c r="G284" s="291"/>
      <c r="H284" s="291"/>
      <c r="J284" s="285"/>
      <c r="L284" s="291"/>
    </row>
    <row r="285" spans="1:12" s="298" customFormat="1" ht="25.5">
      <c r="A285" s="306" t="s">
        <v>299</v>
      </c>
      <c r="B285" s="296" t="s">
        <v>640</v>
      </c>
      <c r="C285" s="297" t="s">
        <v>3709</v>
      </c>
      <c r="D285" s="288">
        <f>'CE MINISTERIALE 2019'!D285</f>
        <v>0</v>
      </c>
      <c r="E285" s="272"/>
      <c r="F285" s="290"/>
      <c r="G285" s="291"/>
      <c r="H285" s="291"/>
      <c r="J285" s="285"/>
      <c r="L285" s="291"/>
    </row>
    <row r="286" spans="1:12" s="273" customFormat="1" ht="18.75">
      <c r="A286" s="303" t="s">
        <v>299</v>
      </c>
      <c r="B286" s="299" t="s">
        <v>4575</v>
      </c>
      <c r="C286" s="300" t="s">
        <v>5542</v>
      </c>
      <c r="D286" s="341">
        <f>'CE MINISTERIALE 2019'!D286</f>
        <v>0</v>
      </c>
      <c r="E286" s="272"/>
      <c r="G286" s="291"/>
      <c r="H286" s="291"/>
      <c r="J286" s="285"/>
      <c r="L286" s="291"/>
    </row>
    <row r="287" spans="1:12" s="273" customFormat="1" ht="25.5">
      <c r="A287" s="303" t="s">
        <v>299</v>
      </c>
      <c r="B287" s="299" t="s">
        <v>4577</v>
      </c>
      <c r="C287" s="300" t="s">
        <v>5543</v>
      </c>
      <c r="D287" s="341">
        <f>'CE MINISTERIALE 2019'!D287</f>
        <v>0</v>
      </c>
      <c r="E287" s="272"/>
      <c r="G287" s="291"/>
      <c r="H287" s="291"/>
      <c r="J287" s="285"/>
      <c r="L287" s="291"/>
    </row>
    <row r="288" spans="1:12" s="298" customFormat="1" ht="25.5">
      <c r="A288" s="306"/>
      <c r="B288" s="296" t="s">
        <v>642</v>
      </c>
      <c r="C288" s="297" t="s">
        <v>3710</v>
      </c>
      <c r="D288" s="341">
        <f>'CE MINISTERIALE 2019'!D288</f>
        <v>31976000</v>
      </c>
      <c r="E288" s="272"/>
      <c r="F288" s="273"/>
      <c r="G288" s="291"/>
      <c r="H288" s="291"/>
      <c r="J288" s="285"/>
      <c r="L288" s="291"/>
    </row>
    <row r="289" spans="1:12" s="298" customFormat="1" ht="51">
      <c r="A289" s="306" t="s">
        <v>1506</v>
      </c>
      <c r="B289" s="296" t="s">
        <v>4579</v>
      </c>
      <c r="C289" s="297" t="s">
        <v>5544</v>
      </c>
      <c r="D289" s="341">
        <f>'CE MINISTERIALE 2019'!D289</f>
        <v>974954</v>
      </c>
      <c r="E289" s="272"/>
      <c r="F289" s="273"/>
      <c r="G289" s="291"/>
      <c r="H289" s="291"/>
      <c r="J289" s="285"/>
      <c r="L289" s="291"/>
    </row>
    <row r="290" spans="1:12" s="298" customFormat="1" ht="25.5">
      <c r="A290" s="306" t="s">
        <v>1511</v>
      </c>
      <c r="B290" s="296" t="s">
        <v>644</v>
      </c>
      <c r="C290" s="297" t="s">
        <v>5545</v>
      </c>
      <c r="D290" s="341">
        <f>'CE MINISTERIALE 2019'!D290</f>
        <v>390000</v>
      </c>
      <c r="E290" s="272"/>
      <c r="F290" s="273"/>
      <c r="G290" s="291"/>
      <c r="H290" s="291"/>
      <c r="J290" s="285"/>
      <c r="L290" s="291"/>
    </row>
    <row r="291" spans="1:12" s="298" customFormat="1" ht="18.75">
      <c r="A291" s="306"/>
      <c r="B291" s="296" t="s">
        <v>645</v>
      </c>
      <c r="C291" s="297" t="s">
        <v>5546</v>
      </c>
      <c r="D291" s="341">
        <f>'CE MINISTERIALE 2019'!D291</f>
        <v>27498000</v>
      </c>
      <c r="E291" s="272"/>
      <c r="F291" s="273"/>
      <c r="G291" s="291"/>
      <c r="H291" s="291"/>
      <c r="J291" s="285"/>
      <c r="L291" s="291"/>
    </row>
    <row r="292" spans="1:12" s="298" customFormat="1" ht="18.75">
      <c r="A292" s="306"/>
      <c r="B292" s="296" t="s">
        <v>646</v>
      </c>
      <c r="C292" s="297" t="s">
        <v>5547</v>
      </c>
      <c r="D292" s="341">
        <f>'CE MINISTERIALE 2019'!D292</f>
        <v>2319000</v>
      </c>
      <c r="E292" s="272"/>
      <c r="F292" s="273"/>
      <c r="G292" s="291"/>
      <c r="H292" s="291"/>
      <c r="J292" s="285"/>
      <c r="L292" s="291"/>
    </row>
    <row r="293" spans="1:12" s="298" customFormat="1" ht="25.5">
      <c r="A293" s="389"/>
      <c r="B293" s="292" t="s">
        <v>647</v>
      </c>
      <c r="C293" s="293" t="s">
        <v>5548</v>
      </c>
      <c r="D293" s="288">
        <f>'CE MINISTERIALE 2019'!D293</f>
        <v>2203000</v>
      </c>
      <c r="E293" s="272"/>
      <c r="F293" s="290"/>
      <c r="G293" s="291"/>
      <c r="H293" s="291"/>
      <c r="J293" s="285"/>
      <c r="L293" s="291"/>
    </row>
    <row r="294" spans="1:12" s="298" customFormat="1" ht="25.5">
      <c r="A294" s="306"/>
      <c r="B294" s="296" t="s">
        <v>649</v>
      </c>
      <c r="C294" s="297" t="s">
        <v>5549</v>
      </c>
      <c r="D294" s="341">
        <f>'CE MINISTERIALE 2019'!D294</f>
        <v>0</v>
      </c>
      <c r="E294" s="272"/>
      <c r="F294" s="273"/>
      <c r="G294" s="291"/>
      <c r="H294" s="291"/>
      <c r="J294" s="285"/>
      <c r="L294" s="291"/>
    </row>
    <row r="295" spans="1:12" s="298" customFormat="1" ht="25.5">
      <c r="A295" s="306"/>
      <c r="B295" s="296" t="s">
        <v>651</v>
      </c>
      <c r="C295" s="297" t="s">
        <v>3711</v>
      </c>
      <c r="D295" s="341">
        <f>'CE MINISTERIALE 2019'!D295</f>
        <v>2082000</v>
      </c>
      <c r="E295" s="272"/>
      <c r="F295" s="273"/>
      <c r="G295" s="291"/>
      <c r="H295" s="291"/>
      <c r="J295" s="285"/>
      <c r="L295" s="291"/>
    </row>
    <row r="296" spans="1:12" s="298" customFormat="1" ht="38.25">
      <c r="A296" s="306"/>
      <c r="B296" s="296" t="s">
        <v>653</v>
      </c>
      <c r="C296" s="297" t="s">
        <v>3712</v>
      </c>
      <c r="D296" s="341">
        <f>'CE MINISTERIALE 2019'!D296</f>
        <v>0</v>
      </c>
      <c r="E296" s="272"/>
      <c r="F296" s="273"/>
      <c r="G296" s="291"/>
      <c r="H296" s="291"/>
      <c r="J296" s="285"/>
      <c r="L296" s="291"/>
    </row>
    <row r="297" spans="1:12" s="298" customFormat="1" ht="38.25">
      <c r="A297" s="306"/>
      <c r="B297" s="296" t="s">
        <v>316</v>
      </c>
      <c r="C297" s="297" t="s">
        <v>3713</v>
      </c>
      <c r="D297" s="341">
        <f>'CE MINISTERIALE 2019'!D297</f>
        <v>90000</v>
      </c>
      <c r="E297" s="272"/>
      <c r="F297" s="273"/>
      <c r="G297" s="291"/>
      <c r="H297" s="291"/>
      <c r="J297" s="285"/>
      <c r="L297" s="291"/>
    </row>
    <row r="298" spans="1:12" s="298" customFormat="1" ht="51">
      <c r="A298" s="306" t="s">
        <v>299</v>
      </c>
      <c r="B298" s="296" t="s">
        <v>318</v>
      </c>
      <c r="C298" s="297" t="s">
        <v>3714</v>
      </c>
      <c r="D298" s="341">
        <f>'CE MINISTERIALE 2019'!D298</f>
        <v>0</v>
      </c>
      <c r="E298" s="272"/>
      <c r="F298" s="273"/>
      <c r="G298" s="291"/>
      <c r="H298" s="291"/>
      <c r="J298" s="285"/>
      <c r="L298" s="291"/>
    </row>
    <row r="299" spans="1:12" s="298" customFormat="1" ht="25.5">
      <c r="A299" s="306"/>
      <c r="B299" s="296" t="s">
        <v>320</v>
      </c>
      <c r="C299" s="297" t="s">
        <v>3715</v>
      </c>
      <c r="D299" s="341">
        <f>'CE MINISTERIALE 2019'!D299</f>
        <v>31000</v>
      </c>
      <c r="E299" s="272"/>
      <c r="F299" s="273"/>
      <c r="G299" s="291"/>
      <c r="H299" s="291"/>
      <c r="J299" s="285"/>
      <c r="L299" s="291"/>
    </row>
    <row r="300" spans="1:12" s="298" customFormat="1" ht="38.25">
      <c r="A300" s="306" t="s">
        <v>299</v>
      </c>
      <c r="B300" s="296" t="s">
        <v>322</v>
      </c>
      <c r="C300" s="297" t="s">
        <v>3716</v>
      </c>
      <c r="D300" s="341">
        <f>'CE MINISTERIALE 2019'!D300</f>
        <v>0</v>
      </c>
      <c r="E300" s="272"/>
      <c r="F300" s="273"/>
      <c r="G300" s="291"/>
      <c r="H300" s="291"/>
      <c r="J300" s="285"/>
      <c r="L300" s="291"/>
    </row>
    <row r="301" spans="1:12" s="298" customFormat="1" ht="25.5">
      <c r="A301" s="306"/>
      <c r="B301" s="292" t="s">
        <v>324</v>
      </c>
      <c r="C301" s="293" t="s">
        <v>5550</v>
      </c>
      <c r="D301" s="288">
        <f>'CE MINISTERIALE 2019'!D301</f>
        <v>4483000</v>
      </c>
      <c r="E301" s="272"/>
      <c r="F301" s="290"/>
      <c r="G301" s="291"/>
      <c r="H301" s="291"/>
      <c r="J301" s="285"/>
      <c r="L301" s="291"/>
    </row>
    <row r="302" spans="1:12" s="298" customFormat="1" ht="18.75">
      <c r="A302" s="389"/>
      <c r="B302" s="296" t="s">
        <v>326</v>
      </c>
      <c r="C302" s="297" t="s">
        <v>5551</v>
      </c>
      <c r="D302" s="341">
        <f>'CE MINISTERIALE 2019'!D302</f>
        <v>75000</v>
      </c>
      <c r="E302" s="272"/>
      <c r="F302" s="273"/>
      <c r="G302" s="291"/>
      <c r="H302" s="291"/>
      <c r="J302" s="285"/>
      <c r="L302" s="291"/>
    </row>
    <row r="303" spans="1:12" s="298" customFormat="1" ht="18.75">
      <c r="A303" s="389"/>
      <c r="B303" s="296" t="s">
        <v>328</v>
      </c>
      <c r="C303" s="297" t="s">
        <v>3717</v>
      </c>
      <c r="D303" s="341">
        <f>'CE MINISTERIALE 2019'!D303</f>
        <v>281000</v>
      </c>
      <c r="E303" s="272"/>
      <c r="F303" s="273"/>
      <c r="G303" s="291"/>
      <c r="H303" s="291"/>
      <c r="J303" s="285"/>
      <c r="L303" s="291"/>
    </row>
    <row r="304" spans="1:12" s="298" customFormat="1" ht="25.5">
      <c r="A304" s="306"/>
      <c r="B304" s="296" t="s">
        <v>330</v>
      </c>
      <c r="C304" s="297" t="s">
        <v>3718</v>
      </c>
      <c r="D304" s="341">
        <f>'CE MINISTERIALE 2019'!D304</f>
        <v>0</v>
      </c>
      <c r="E304" s="272"/>
      <c r="F304" s="273"/>
      <c r="G304" s="291"/>
      <c r="H304" s="291"/>
      <c r="J304" s="285"/>
      <c r="L304" s="291"/>
    </row>
    <row r="305" spans="1:12" s="298" customFormat="1" ht="18.75">
      <c r="A305" s="389"/>
      <c r="B305" s="296" t="s">
        <v>332</v>
      </c>
      <c r="C305" s="297" t="s">
        <v>3719</v>
      </c>
      <c r="D305" s="341">
        <f>'CE MINISTERIALE 2019'!D305</f>
        <v>0</v>
      </c>
      <c r="E305" s="272"/>
      <c r="F305" s="273"/>
      <c r="G305" s="291"/>
      <c r="H305" s="291"/>
      <c r="J305" s="285"/>
      <c r="L305" s="291"/>
    </row>
    <row r="306" spans="1:12" s="298" customFormat="1" ht="25.5">
      <c r="A306" s="389"/>
      <c r="B306" s="296" t="s">
        <v>334</v>
      </c>
      <c r="C306" s="297" t="s">
        <v>3720</v>
      </c>
      <c r="D306" s="341">
        <f>'CE MINISTERIALE 2019'!D306</f>
        <v>4127000</v>
      </c>
      <c r="E306" s="272"/>
      <c r="F306" s="273"/>
      <c r="G306" s="291"/>
      <c r="H306" s="291"/>
      <c r="J306" s="285"/>
      <c r="L306" s="291"/>
    </row>
    <row r="307" spans="1:12" s="298" customFormat="1" ht="25.5">
      <c r="A307" s="389" t="s">
        <v>299</v>
      </c>
      <c r="B307" s="296" t="s">
        <v>336</v>
      </c>
      <c r="C307" s="297" t="s">
        <v>3721</v>
      </c>
      <c r="D307" s="341">
        <f>'CE MINISTERIALE 2019'!D307</f>
        <v>0</v>
      </c>
      <c r="E307" s="272"/>
      <c r="F307" s="273"/>
      <c r="G307" s="291"/>
      <c r="H307" s="291"/>
      <c r="J307" s="285"/>
      <c r="L307" s="291"/>
    </row>
    <row r="308" spans="1:12" s="307" customFormat="1" ht="25.5">
      <c r="A308" s="306" t="s">
        <v>299</v>
      </c>
      <c r="B308" s="296" t="s">
        <v>4584</v>
      </c>
      <c r="C308" s="297" t="s">
        <v>5552</v>
      </c>
      <c r="D308" s="341">
        <f>'CE MINISTERIALE 2019'!D308</f>
        <v>0</v>
      </c>
      <c r="E308" s="272"/>
      <c r="F308" s="272"/>
      <c r="G308" s="313"/>
      <c r="H308" s="313"/>
      <c r="J308" s="285"/>
      <c r="L308" s="291"/>
    </row>
    <row r="309" spans="1:12" s="298" customFormat="1" ht="38.25">
      <c r="A309" s="306"/>
      <c r="B309" s="292" t="s">
        <v>1224</v>
      </c>
      <c r="C309" s="293" t="s">
        <v>5553</v>
      </c>
      <c r="D309" s="288">
        <f>'CE MINISTERIALE 2019'!D309</f>
        <v>3366000</v>
      </c>
      <c r="E309" s="272"/>
      <c r="F309" s="290"/>
      <c r="G309" s="291"/>
      <c r="H309" s="291"/>
      <c r="J309" s="285"/>
      <c r="L309" s="291"/>
    </row>
    <row r="310" spans="1:12" s="273" customFormat="1" ht="25.5">
      <c r="A310" s="303" t="s">
        <v>299</v>
      </c>
      <c r="B310" s="296" t="s">
        <v>1226</v>
      </c>
      <c r="C310" s="297" t="s">
        <v>5554</v>
      </c>
      <c r="D310" s="341">
        <f>'CE MINISTERIALE 2019'!D310</f>
        <v>0</v>
      </c>
      <c r="E310" s="272"/>
      <c r="G310" s="291"/>
      <c r="H310" s="291"/>
      <c r="J310" s="285"/>
      <c r="L310" s="291"/>
    </row>
    <row r="311" spans="1:12" s="273" customFormat="1" ht="25.5">
      <c r="A311" s="303"/>
      <c r="B311" s="296" t="s">
        <v>1227</v>
      </c>
      <c r="C311" s="297" t="s">
        <v>5555</v>
      </c>
      <c r="D311" s="341">
        <f>'CE MINISTERIALE 2019'!D311</f>
        <v>0</v>
      </c>
      <c r="E311" s="272"/>
      <c r="G311" s="291"/>
      <c r="H311" s="291"/>
      <c r="J311" s="285"/>
      <c r="L311" s="291"/>
    </row>
    <row r="312" spans="1:12" s="273" customFormat="1" ht="38.25">
      <c r="A312" s="303"/>
      <c r="B312" s="296" t="s">
        <v>1228</v>
      </c>
      <c r="C312" s="297" t="s">
        <v>5556</v>
      </c>
      <c r="D312" s="288">
        <f>'CE MINISTERIALE 2019'!D312</f>
        <v>3366000</v>
      </c>
      <c r="E312" s="272"/>
      <c r="F312" s="290"/>
      <c r="G312" s="291"/>
      <c r="H312" s="291"/>
      <c r="J312" s="285"/>
      <c r="L312" s="291"/>
    </row>
    <row r="313" spans="1:12" s="273" customFormat="1" ht="25.5">
      <c r="A313" s="303"/>
      <c r="B313" s="299" t="s">
        <v>1229</v>
      </c>
      <c r="C313" s="300" t="s">
        <v>5557</v>
      </c>
      <c r="D313" s="341">
        <f>'CE MINISTERIALE 2019'!D313</f>
        <v>0</v>
      </c>
      <c r="E313" s="272"/>
      <c r="G313" s="291"/>
      <c r="H313" s="291"/>
      <c r="J313" s="285"/>
      <c r="L313" s="291"/>
    </row>
    <row r="314" spans="1:12" s="273" customFormat="1" ht="25.5">
      <c r="A314" s="303"/>
      <c r="B314" s="299" t="s">
        <v>1231</v>
      </c>
      <c r="C314" s="300" t="s">
        <v>5558</v>
      </c>
      <c r="D314" s="341">
        <f>'CE MINISTERIALE 2019'!D314</f>
        <v>5000</v>
      </c>
      <c r="E314" s="272"/>
      <c r="G314" s="291"/>
      <c r="H314" s="291"/>
      <c r="J314" s="285"/>
      <c r="L314" s="291"/>
    </row>
    <row r="315" spans="1:12" s="273" customFormat="1" ht="25.5">
      <c r="A315" s="303"/>
      <c r="B315" s="299" t="s">
        <v>1233</v>
      </c>
      <c r="C315" s="300" t="s">
        <v>5559</v>
      </c>
      <c r="D315" s="341">
        <f>'CE MINISTERIALE 2019'!D315</f>
        <v>406000</v>
      </c>
      <c r="E315" s="272"/>
      <c r="G315" s="291"/>
      <c r="H315" s="291"/>
      <c r="J315" s="285"/>
      <c r="L315" s="291"/>
    </row>
    <row r="316" spans="1:12" s="273" customFormat="1" ht="25.5">
      <c r="A316" s="303"/>
      <c r="B316" s="299" t="s">
        <v>1234</v>
      </c>
      <c r="C316" s="300" t="s">
        <v>5560</v>
      </c>
      <c r="D316" s="341">
        <f>'CE MINISTERIALE 2019'!D316</f>
        <v>0</v>
      </c>
      <c r="E316" s="272"/>
      <c r="G316" s="291"/>
      <c r="H316" s="291"/>
      <c r="J316" s="285"/>
      <c r="L316" s="291"/>
    </row>
    <row r="317" spans="1:12" s="273" customFormat="1" ht="18.75">
      <c r="A317" s="303"/>
      <c r="B317" s="299" t="s">
        <v>1236</v>
      </c>
      <c r="C317" s="300" t="s">
        <v>5561</v>
      </c>
      <c r="D317" s="341">
        <f>'CE MINISTERIALE 2019'!D317</f>
        <v>2703000</v>
      </c>
      <c r="E317" s="272"/>
      <c r="G317" s="291"/>
      <c r="H317" s="291"/>
      <c r="J317" s="285"/>
      <c r="L317" s="291"/>
    </row>
    <row r="318" spans="1:12" s="273" customFormat="1" ht="25.5">
      <c r="A318" s="303"/>
      <c r="B318" s="299" t="s">
        <v>1238</v>
      </c>
      <c r="C318" s="300" t="s">
        <v>5562</v>
      </c>
      <c r="D318" s="341">
        <f>'CE MINISTERIALE 2019'!D318</f>
        <v>252000</v>
      </c>
      <c r="E318" s="272"/>
      <c r="G318" s="291"/>
      <c r="H318" s="291"/>
      <c r="J318" s="285"/>
      <c r="L318" s="291"/>
    </row>
    <row r="319" spans="1:12" s="273" customFormat="1" ht="25.5">
      <c r="A319" s="303"/>
      <c r="B319" s="296" t="s">
        <v>1240</v>
      </c>
      <c r="C319" s="297" t="s">
        <v>5563</v>
      </c>
      <c r="D319" s="288">
        <f>'CE MINISTERIALE 2019'!D319</f>
        <v>0</v>
      </c>
      <c r="E319" s="272"/>
      <c r="F319" s="290"/>
      <c r="G319" s="291"/>
      <c r="H319" s="291"/>
      <c r="J319" s="285"/>
      <c r="L319" s="291"/>
    </row>
    <row r="320" spans="1:12" s="273" customFormat="1" ht="38.25">
      <c r="A320" s="303" t="s">
        <v>299</v>
      </c>
      <c r="B320" s="299" t="s">
        <v>1242</v>
      </c>
      <c r="C320" s="300" t="s">
        <v>5564</v>
      </c>
      <c r="D320" s="341">
        <f>'CE MINISTERIALE 2019'!D320</f>
        <v>0</v>
      </c>
      <c r="E320" s="272"/>
      <c r="G320" s="291"/>
      <c r="H320" s="291"/>
      <c r="J320" s="285"/>
      <c r="L320" s="291"/>
    </row>
    <row r="321" spans="1:12" s="273" customFormat="1" ht="38.25">
      <c r="A321" s="303"/>
      <c r="B321" s="299" t="s">
        <v>1244</v>
      </c>
      <c r="C321" s="300" t="s">
        <v>5565</v>
      </c>
      <c r="D321" s="341">
        <f>'CE MINISTERIALE 2019'!D321</f>
        <v>0</v>
      </c>
      <c r="E321" s="272"/>
      <c r="G321" s="291"/>
      <c r="H321" s="291"/>
      <c r="J321" s="285"/>
      <c r="L321" s="291"/>
    </row>
    <row r="322" spans="1:12" s="273" customFormat="1" ht="38.25">
      <c r="A322" s="303" t="s">
        <v>1511</v>
      </c>
      <c r="B322" s="299" t="s">
        <v>1246</v>
      </c>
      <c r="C322" s="300" t="s">
        <v>5566</v>
      </c>
      <c r="D322" s="341">
        <f>'CE MINISTERIALE 2019'!D322</f>
        <v>0</v>
      </c>
      <c r="E322" s="272"/>
      <c r="G322" s="291"/>
      <c r="H322" s="291"/>
      <c r="J322" s="285"/>
      <c r="L322" s="291"/>
    </row>
    <row r="323" spans="1:12" s="273" customFormat="1" ht="25.5">
      <c r="A323" s="303"/>
      <c r="B323" s="292" t="s">
        <v>1965</v>
      </c>
      <c r="C323" s="293" t="s">
        <v>5567</v>
      </c>
      <c r="D323" s="288">
        <f>'CE MINISTERIALE 2019'!D323</f>
        <v>30533387</v>
      </c>
      <c r="E323" s="272"/>
      <c r="F323" s="290"/>
      <c r="G323" s="291"/>
      <c r="H323" s="291"/>
      <c r="J323" s="285"/>
      <c r="L323" s="291"/>
    </row>
    <row r="324" spans="1:12" s="273" customFormat="1" ht="38.25">
      <c r="A324" s="392" t="s">
        <v>299</v>
      </c>
      <c r="B324" s="296" t="s">
        <v>1967</v>
      </c>
      <c r="C324" s="297" t="s">
        <v>5568</v>
      </c>
      <c r="D324" s="341">
        <f>'CE MINISTERIALE 2019'!D324</f>
        <v>0</v>
      </c>
      <c r="E324" s="272"/>
      <c r="G324" s="291"/>
      <c r="H324" s="291"/>
      <c r="J324" s="285"/>
      <c r="L324" s="291"/>
    </row>
    <row r="325" spans="1:12" s="273" customFormat="1" ht="38.25">
      <c r="A325" s="303"/>
      <c r="B325" s="296" t="s">
        <v>1969</v>
      </c>
      <c r="C325" s="297" t="s">
        <v>5569</v>
      </c>
      <c r="D325" s="341">
        <f>'CE MINISTERIALE 2019'!D325</f>
        <v>0</v>
      </c>
      <c r="E325" s="272"/>
      <c r="G325" s="291"/>
      <c r="H325" s="291"/>
      <c r="J325" s="285"/>
      <c r="L325" s="291"/>
    </row>
    <row r="326" spans="1:12" s="273" customFormat="1" ht="38.25">
      <c r="A326" s="303" t="s">
        <v>1511</v>
      </c>
      <c r="B326" s="296" t="s">
        <v>182</v>
      </c>
      <c r="C326" s="297" t="s">
        <v>5570</v>
      </c>
      <c r="D326" s="341">
        <f>'CE MINISTERIALE 2019'!D326</f>
        <v>4460000</v>
      </c>
      <c r="E326" s="272"/>
      <c r="G326" s="291"/>
      <c r="H326" s="291"/>
      <c r="J326" s="285"/>
      <c r="L326" s="291"/>
    </row>
    <row r="327" spans="1:12" s="273" customFormat="1" ht="25.5">
      <c r="A327" s="392"/>
      <c r="B327" s="296" t="s">
        <v>184</v>
      </c>
      <c r="C327" s="297" t="s">
        <v>5571</v>
      </c>
      <c r="D327" s="341">
        <f>'CE MINISTERIALE 2019'!D327</f>
        <v>550000</v>
      </c>
      <c r="E327" s="272"/>
      <c r="G327" s="291"/>
      <c r="H327" s="291"/>
      <c r="J327" s="285"/>
      <c r="L327" s="291"/>
    </row>
    <row r="328" spans="1:12" s="298" customFormat="1" ht="25.5">
      <c r="A328" s="389"/>
      <c r="B328" s="296" t="s">
        <v>186</v>
      </c>
      <c r="C328" s="297" t="s">
        <v>5572</v>
      </c>
      <c r="D328" s="341">
        <f>'CE MINISTERIALE 2019'!D328</f>
        <v>6230387</v>
      </c>
      <c r="E328" s="272"/>
      <c r="F328" s="273"/>
      <c r="G328" s="291"/>
      <c r="H328" s="291"/>
      <c r="J328" s="285"/>
      <c r="L328" s="291"/>
    </row>
    <row r="329" spans="1:12" s="298" customFormat="1" ht="25.5">
      <c r="A329" s="389" t="s">
        <v>299</v>
      </c>
      <c r="B329" s="296" t="s">
        <v>4590</v>
      </c>
      <c r="C329" s="297" t="s">
        <v>5573</v>
      </c>
      <c r="D329" s="341">
        <f>'CE MINISTERIALE 2019'!D329</f>
        <v>0</v>
      </c>
      <c r="E329" s="272"/>
      <c r="F329" s="273"/>
      <c r="G329" s="291"/>
      <c r="H329" s="291"/>
      <c r="J329" s="285"/>
      <c r="L329" s="291"/>
    </row>
    <row r="330" spans="1:12" s="298" customFormat="1" ht="25.5">
      <c r="A330" s="389" t="s">
        <v>1511</v>
      </c>
      <c r="B330" s="296" t="s">
        <v>4592</v>
      </c>
      <c r="C330" s="297" t="s">
        <v>5574</v>
      </c>
      <c r="D330" s="341">
        <f>'CE MINISTERIALE 2019'!D330</f>
        <v>19293000</v>
      </c>
      <c r="E330" s="272"/>
      <c r="F330" s="273"/>
      <c r="G330" s="291"/>
      <c r="H330" s="291"/>
      <c r="J330" s="285"/>
      <c r="L330" s="291"/>
    </row>
    <row r="331" spans="1:12" s="298" customFormat="1" ht="25.5">
      <c r="A331" s="393" t="s">
        <v>1506</v>
      </c>
      <c r="B331" s="292" t="s">
        <v>848</v>
      </c>
      <c r="C331" s="293" t="s">
        <v>5575</v>
      </c>
      <c r="D331" s="341">
        <f>'CE MINISTERIALE 2019'!D331</f>
        <v>0</v>
      </c>
      <c r="E331" s="272"/>
      <c r="F331" s="273"/>
      <c r="G331" s="291"/>
      <c r="H331" s="291"/>
      <c r="J331" s="285"/>
      <c r="L331" s="291"/>
    </row>
    <row r="332" spans="1:12" s="298" customFormat="1" ht="24.95" customHeight="1">
      <c r="A332" s="389"/>
      <c r="B332" s="292" t="s">
        <v>849</v>
      </c>
      <c r="C332" s="293" t="s">
        <v>5576</v>
      </c>
      <c r="D332" s="288">
        <f>'CE MINISTERIALE 2019'!D332</f>
        <v>74167000</v>
      </c>
      <c r="E332" s="272"/>
      <c r="F332" s="273"/>
      <c r="G332" s="291"/>
      <c r="H332" s="291"/>
      <c r="J332" s="285"/>
      <c r="L332" s="291"/>
    </row>
    <row r="333" spans="1:12" s="298" customFormat="1" ht="24.95" customHeight="1">
      <c r="A333" s="306"/>
      <c r="B333" s="292" t="s">
        <v>851</v>
      </c>
      <c r="C333" s="293" t="s">
        <v>5577</v>
      </c>
      <c r="D333" s="288">
        <f>'CE MINISTERIALE 2019'!D333</f>
        <v>71662000</v>
      </c>
      <c r="E333" s="272"/>
      <c r="F333" s="290"/>
      <c r="G333" s="291"/>
      <c r="H333" s="291"/>
      <c r="J333" s="285"/>
      <c r="L333" s="291"/>
    </row>
    <row r="334" spans="1:12" s="298" customFormat="1" ht="24.95" customHeight="1">
      <c r="A334" s="306"/>
      <c r="B334" s="296" t="s">
        <v>853</v>
      </c>
      <c r="C334" s="297" t="s">
        <v>3722</v>
      </c>
      <c r="D334" s="341">
        <f>'CE MINISTERIALE 2019'!D334</f>
        <v>8467000</v>
      </c>
      <c r="E334" s="272"/>
      <c r="F334" s="273"/>
      <c r="G334" s="291"/>
      <c r="H334" s="291"/>
      <c r="J334" s="285"/>
      <c r="L334" s="291"/>
    </row>
    <row r="335" spans="1:12" s="298" customFormat="1" ht="24.95" customHeight="1">
      <c r="A335" s="306"/>
      <c r="B335" s="296" t="s">
        <v>855</v>
      </c>
      <c r="C335" s="297" t="s">
        <v>3723</v>
      </c>
      <c r="D335" s="341">
        <f>'CE MINISTERIALE 2019'!D335</f>
        <v>14665000</v>
      </c>
      <c r="E335" s="272"/>
      <c r="F335" s="273"/>
      <c r="G335" s="291"/>
      <c r="H335" s="291"/>
      <c r="J335" s="285"/>
      <c r="L335" s="291"/>
    </row>
    <row r="336" spans="1:12" s="298" customFormat="1" ht="24.95" customHeight="1">
      <c r="A336" s="306"/>
      <c r="B336" s="296" t="s">
        <v>857</v>
      </c>
      <c r="C336" s="297" t="s">
        <v>858</v>
      </c>
      <c r="D336" s="288">
        <f>'CE MINISTERIALE 2019'!D336</f>
        <v>676000</v>
      </c>
      <c r="E336" s="272"/>
      <c r="F336" s="290"/>
      <c r="G336" s="291"/>
      <c r="H336" s="291"/>
      <c r="J336" s="285"/>
      <c r="L336" s="291"/>
    </row>
    <row r="337" spans="1:12" s="307" customFormat="1" ht="24.95" customHeight="1">
      <c r="A337" s="306"/>
      <c r="B337" s="296" t="s">
        <v>4595</v>
      </c>
      <c r="C337" s="297" t="s">
        <v>5578</v>
      </c>
      <c r="D337" s="341">
        <f>'CE MINISTERIALE 2019'!D337</f>
        <v>676000</v>
      </c>
      <c r="E337" s="272"/>
      <c r="F337" s="272"/>
      <c r="G337" s="291"/>
      <c r="H337" s="291"/>
      <c r="J337" s="285"/>
      <c r="L337" s="291"/>
    </row>
    <row r="338" spans="1:12" s="307" customFormat="1" ht="24.95" customHeight="1">
      <c r="A338" s="306"/>
      <c r="B338" s="296" t="s">
        <v>4597</v>
      </c>
      <c r="C338" s="297" t="s">
        <v>5579</v>
      </c>
      <c r="D338" s="341">
        <f>'CE MINISTERIALE 2019'!D338</f>
        <v>0</v>
      </c>
      <c r="E338" s="272"/>
      <c r="F338" s="272"/>
      <c r="G338" s="291"/>
      <c r="H338" s="291"/>
      <c r="J338" s="285"/>
      <c r="L338" s="291"/>
    </row>
    <row r="339" spans="1:12" s="298" customFormat="1" ht="24.95" customHeight="1">
      <c r="A339" s="306"/>
      <c r="B339" s="296" t="s">
        <v>859</v>
      </c>
      <c r="C339" s="297" t="s">
        <v>3724</v>
      </c>
      <c r="D339" s="341">
        <f>'CE MINISTERIALE 2019'!D339</f>
        <v>2728000</v>
      </c>
      <c r="E339" s="272"/>
      <c r="F339" s="273"/>
      <c r="G339" s="291"/>
      <c r="H339" s="291"/>
      <c r="J339" s="285"/>
      <c r="L339" s="291"/>
    </row>
    <row r="340" spans="1:12" s="298" customFormat="1" ht="24.95" customHeight="1">
      <c r="A340" s="306"/>
      <c r="B340" s="296" t="s">
        <v>861</v>
      </c>
      <c r="C340" s="297" t="s">
        <v>3725</v>
      </c>
      <c r="D340" s="341">
        <f>'CE MINISTERIALE 2019'!D340</f>
        <v>140000</v>
      </c>
      <c r="E340" s="272"/>
      <c r="F340" s="273"/>
      <c r="G340" s="291"/>
      <c r="H340" s="291"/>
      <c r="J340" s="285"/>
      <c r="L340" s="291"/>
    </row>
    <row r="341" spans="1:12" s="298" customFormat="1" ht="24.95" customHeight="1">
      <c r="A341" s="306"/>
      <c r="B341" s="296" t="s">
        <v>863</v>
      </c>
      <c r="C341" s="297" t="s">
        <v>5580</v>
      </c>
      <c r="D341" s="341">
        <f>'CE MINISTERIALE 2019'!D341</f>
        <v>360000</v>
      </c>
      <c r="E341" s="272"/>
      <c r="F341" s="273"/>
      <c r="G341" s="291"/>
      <c r="H341" s="291"/>
      <c r="J341" s="285"/>
      <c r="L341" s="291"/>
    </row>
    <row r="342" spans="1:12" s="298" customFormat="1" ht="24.95" customHeight="1">
      <c r="A342" s="306"/>
      <c r="B342" s="296" t="s">
        <v>865</v>
      </c>
      <c r="C342" s="297" t="s">
        <v>3726</v>
      </c>
      <c r="D342" s="341">
        <f>'CE MINISTERIALE 2019'!D342</f>
        <v>2473000</v>
      </c>
      <c r="E342" s="272"/>
      <c r="F342" s="273"/>
      <c r="G342" s="291"/>
      <c r="H342" s="291"/>
      <c r="J342" s="285"/>
      <c r="L342" s="291"/>
    </row>
    <row r="343" spans="1:12" s="298" customFormat="1" ht="24.95" customHeight="1">
      <c r="A343" s="306"/>
      <c r="B343" s="296" t="s">
        <v>867</v>
      </c>
      <c r="C343" s="297" t="s">
        <v>3727</v>
      </c>
      <c r="D343" s="341">
        <f>'CE MINISTERIALE 2019'!D343</f>
        <v>1850000</v>
      </c>
      <c r="E343" s="272"/>
      <c r="F343" s="273"/>
      <c r="G343" s="291"/>
      <c r="H343" s="291"/>
      <c r="J343" s="285"/>
      <c r="L343" s="291"/>
    </row>
    <row r="344" spans="1:12" s="298" customFormat="1" ht="24.95" customHeight="1">
      <c r="A344" s="306"/>
      <c r="B344" s="296" t="s">
        <v>869</v>
      </c>
      <c r="C344" s="297" t="s">
        <v>3728</v>
      </c>
      <c r="D344" s="341">
        <f>'CE MINISTERIALE 2019'!D344</f>
        <v>12040000</v>
      </c>
      <c r="E344" s="272"/>
      <c r="F344" s="273"/>
      <c r="G344" s="291"/>
      <c r="H344" s="291"/>
      <c r="J344" s="285"/>
      <c r="L344" s="291"/>
    </row>
    <row r="345" spans="1:12" s="298" customFormat="1" ht="24.95" customHeight="1">
      <c r="A345" s="306"/>
      <c r="B345" s="296" t="s">
        <v>871</v>
      </c>
      <c r="C345" s="297" t="s">
        <v>3729</v>
      </c>
      <c r="D345" s="341">
        <f>'CE MINISTERIALE 2019'!D345</f>
        <v>2235000</v>
      </c>
      <c r="E345" s="272"/>
      <c r="F345" s="273"/>
      <c r="G345" s="291"/>
      <c r="H345" s="291"/>
      <c r="J345" s="285"/>
      <c r="L345" s="291"/>
    </row>
    <row r="346" spans="1:12" s="298" customFormat="1" ht="24.95" customHeight="1">
      <c r="A346" s="389"/>
      <c r="B346" s="296" t="s">
        <v>873</v>
      </c>
      <c r="C346" s="297" t="s">
        <v>3730</v>
      </c>
      <c r="D346" s="288">
        <f>'CE MINISTERIALE 2019'!D346</f>
        <v>7645000</v>
      </c>
      <c r="E346" s="272"/>
      <c r="F346" s="290"/>
      <c r="G346" s="291"/>
      <c r="H346" s="291"/>
      <c r="J346" s="285"/>
      <c r="L346" s="291"/>
    </row>
    <row r="347" spans="1:12" s="298" customFormat="1" ht="24.95" customHeight="1">
      <c r="A347" s="389"/>
      <c r="B347" s="299" t="s">
        <v>875</v>
      </c>
      <c r="C347" s="300" t="s">
        <v>3731</v>
      </c>
      <c r="D347" s="341">
        <f>'CE MINISTERIALE 2019'!D347</f>
        <v>7500000</v>
      </c>
      <c r="E347" s="272"/>
      <c r="F347" s="273"/>
      <c r="G347" s="313"/>
      <c r="H347" s="313"/>
      <c r="J347" s="285"/>
      <c r="L347" s="291"/>
    </row>
    <row r="348" spans="1:12" s="298" customFormat="1" ht="25.5">
      <c r="A348" s="389"/>
      <c r="B348" s="299" t="s">
        <v>877</v>
      </c>
      <c r="C348" s="300" t="s">
        <v>3732</v>
      </c>
      <c r="D348" s="341">
        <f>'CE MINISTERIALE 2019'!D348</f>
        <v>145000</v>
      </c>
      <c r="E348" s="272"/>
      <c r="F348" s="273"/>
      <c r="G348" s="291"/>
      <c r="H348" s="291"/>
      <c r="J348" s="285"/>
      <c r="L348" s="291"/>
    </row>
    <row r="349" spans="1:12" s="298" customFormat="1" ht="24.95" customHeight="1">
      <c r="A349" s="389"/>
      <c r="B349" s="296" t="s">
        <v>879</v>
      </c>
      <c r="C349" s="297" t="s">
        <v>5581</v>
      </c>
      <c r="D349" s="288">
        <f>'CE MINISTERIALE 2019'!D349</f>
        <v>18383000</v>
      </c>
      <c r="E349" s="272"/>
      <c r="F349" s="290"/>
      <c r="G349" s="291"/>
      <c r="H349" s="291"/>
      <c r="J349" s="285"/>
      <c r="L349" s="291"/>
    </row>
    <row r="350" spans="1:12" s="298" customFormat="1" ht="38.25">
      <c r="A350" s="389" t="s">
        <v>299</v>
      </c>
      <c r="B350" s="299" t="s">
        <v>881</v>
      </c>
      <c r="C350" s="300" t="s">
        <v>5582</v>
      </c>
      <c r="D350" s="341">
        <f>'CE MINISTERIALE 2019'!D350</f>
        <v>0</v>
      </c>
      <c r="E350" s="272"/>
      <c r="F350" s="273"/>
      <c r="G350" s="291"/>
      <c r="H350" s="291"/>
      <c r="J350" s="285"/>
      <c r="L350" s="291"/>
    </row>
    <row r="351" spans="1:12" s="298" customFormat="1" ht="25.5">
      <c r="A351" s="306"/>
      <c r="B351" s="299" t="s">
        <v>883</v>
      </c>
      <c r="C351" s="300" t="s">
        <v>5583</v>
      </c>
      <c r="D351" s="341">
        <f>'CE MINISTERIALE 2019'!D351</f>
        <v>99000</v>
      </c>
      <c r="E351" s="272"/>
      <c r="F351" s="273"/>
      <c r="G351" s="291"/>
      <c r="H351" s="291"/>
      <c r="J351" s="285"/>
      <c r="L351" s="291"/>
    </row>
    <row r="352" spans="1:12" s="298" customFormat="1" ht="25.5">
      <c r="A352" s="389"/>
      <c r="B352" s="299" t="s">
        <v>885</v>
      </c>
      <c r="C352" s="300" t="s">
        <v>5584</v>
      </c>
      <c r="D352" s="341">
        <f>'CE MINISTERIALE 2019'!D352</f>
        <v>18284000</v>
      </c>
      <c r="E352" s="272"/>
      <c r="F352" s="273"/>
      <c r="G352" s="291"/>
      <c r="H352" s="291"/>
      <c r="J352" s="285"/>
      <c r="L352" s="291"/>
    </row>
    <row r="353" spans="1:12" s="298" customFormat="1" ht="25.5">
      <c r="A353" s="306"/>
      <c r="B353" s="292" t="s">
        <v>887</v>
      </c>
      <c r="C353" s="293" t="s">
        <v>5585</v>
      </c>
      <c r="D353" s="288">
        <f>'CE MINISTERIALE 2019'!D353</f>
        <v>552000</v>
      </c>
      <c r="E353" s="272"/>
      <c r="F353" s="290"/>
      <c r="G353" s="291"/>
      <c r="H353" s="291"/>
      <c r="J353" s="285"/>
      <c r="L353" s="291"/>
    </row>
    <row r="354" spans="1:12" s="298" customFormat="1" ht="25.5">
      <c r="A354" s="306" t="s">
        <v>299</v>
      </c>
      <c r="B354" s="296" t="s">
        <v>889</v>
      </c>
      <c r="C354" s="297" t="s">
        <v>5586</v>
      </c>
      <c r="D354" s="341">
        <f>'CE MINISTERIALE 2019'!D354</f>
        <v>0</v>
      </c>
      <c r="E354" s="272"/>
      <c r="F354" s="273"/>
      <c r="G354" s="291"/>
      <c r="H354" s="291"/>
      <c r="J354" s="285"/>
      <c r="L354" s="291"/>
    </row>
    <row r="355" spans="1:12" s="298" customFormat="1" ht="25.5">
      <c r="A355" s="306"/>
      <c r="B355" s="296" t="s">
        <v>891</v>
      </c>
      <c r="C355" s="297" t="s">
        <v>5587</v>
      </c>
      <c r="D355" s="341">
        <f>'CE MINISTERIALE 2019'!D355</f>
        <v>0</v>
      </c>
      <c r="E355" s="272"/>
      <c r="F355" s="273"/>
      <c r="G355" s="291"/>
      <c r="H355" s="291"/>
      <c r="J355" s="285"/>
      <c r="L355" s="291"/>
    </row>
    <row r="356" spans="1:12" s="298" customFormat="1" ht="38.25">
      <c r="A356" s="306"/>
      <c r="B356" s="296" t="s">
        <v>893</v>
      </c>
      <c r="C356" s="297" t="s">
        <v>5588</v>
      </c>
      <c r="D356" s="288">
        <f>'CE MINISTERIALE 2019'!D356</f>
        <v>271000</v>
      </c>
      <c r="E356" s="272"/>
      <c r="F356" s="290"/>
      <c r="G356" s="291"/>
      <c r="H356" s="291"/>
      <c r="J356" s="285"/>
      <c r="L356" s="291"/>
    </row>
    <row r="357" spans="1:12" s="298" customFormat="1" ht="25.5">
      <c r="A357" s="306"/>
      <c r="B357" s="299" t="s">
        <v>895</v>
      </c>
      <c r="C357" s="300" t="s">
        <v>5589</v>
      </c>
      <c r="D357" s="341">
        <f>'CE MINISTERIALE 2019'!D357</f>
        <v>51000</v>
      </c>
      <c r="E357" s="272"/>
      <c r="F357" s="273"/>
      <c r="G357" s="291"/>
      <c r="H357" s="291"/>
      <c r="J357" s="285"/>
      <c r="L357" s="291"/>
    </row>
    <row r="358" spans="1:12" s="298" customFormat="1" ht="25.5">
      <c r="A358" s="306"/>
      <c r="B358" s="299" t="s">
        <v>897</v>
      </c>
      <c r="C358" s="300" t="s">
        <v>5590</v>
      </c>
      <c r="D358" s="341">
        <f>'CE MINISTERIALE 2019'!D358</f>
        <v>195000</v>
      </c>
      <c r="E358" s="272"/>
      <c r="F358" s="273"/>
      <c r="G358" s="291"/>
      <c r="H358" s="291"/>
      <c r="J358" s="285"/>
      <c r="L358" s="291"/>
    </row>
    <row r="359" spans="1:12" s="298" customFormat="1" ht="25.5">
      <c r="A359" s="306"/>
      <c r="B359" s="299" t="s">
        <v>899</v>
      </c>
      <c r="C359" s="300" t="s">
        <v>5591</v>
      </c>
      <c r="D359" s="341">
        <f>'CE MINISTERIALE 2019'!D359</f>
        <v>0</v>
      </c>
      <c r="E359" s="272"/>
      <c r="F359" s="273"/>
      <c r="G359" s="291"/>
      <c r="H359" s="291"/>
      <c r="J359" s="285"/>
      <c r="L359" s="291"/>
    </row>
    <row r="360" spans="1:12" s="298" customFormat="1" ht="18.75">
      <c r="A360" s="306"/>
      <c r="B360" s="299" t="s">
        <v>901</v>
      </c>
      <c r="C360" s="300" t="s">
        <v>5592</v>
      </c>
      <c r="D360" s="341">
        <f>'CE MINISTERIALE 2019'!D360</f>
        <v>0</v>
      </c>
      <c r="E360" s="272"/>
      <c r="F360" s="273"/>
      <c r="G360" s="291"/>
      <c r="H360" s="291"/>
      <c r="J360" s="285"/>
      <c r="L360" s="291"/>
    </row>
    <row r="361" spans="1:12" s="298" customFormat="1" ht="25.5">
      <c r="A361" s="306"/>
      <c r="B361" s="299" t="s">
        <v>903</v>
      </c>
      <c r="C361" s="300" t="s">
        <v>5593</v>
      </c>
      <c r="D361" s="341">
        <f>'CE MINISTERIALE 2019'!D361</f>
        <v>25000</v>
      </c>
      <c r="E361" s="272"/>
      <c r="F361" s="273"/>
      <c r="G361" s="291"/>
      <c r="H361" s="291"/>
      <c r="J361" s="285"/>
      <c r="L361" s="291"/>
    </row>
    <row r="362" spans="1:12" s="307" customFormat="1" ht="63.75">
      <c r="A362" s="306"/>
      <c r="B362" s="299" t="s">
        <v>4599</v>
      </c>
      <c r="C362" s="300" t="s">
        <v>5594</v>
      </c>
      <c r="D362" s="341">
        <f>'CE MINISTERIALE 2019'!D362</f>
        <v>0</v>
      </c>
      <c r="E362" s="272"/>
      <c r="F362" s="272"/>
      <c r="G362" s="291"/>
      <c r="H362" s="291"/>
      <c r="J362" s="285"/>
      <c r="L362" s="291"/>
    </row>
    <row r="363" spans="1:12" s="298" customFormat="1" ht="25.5">
      <c r="A363" s="306"/>
      <c r="B363" s="296" t="s">
        <v>905</v>
      </c>
      <c r="C363" s="297" t="s">
        <v>5595</v>
      </c>
      <c r="D363" s="288">
        <f>'CE MINISTERIALE 2019'!D363</f>
        <v>281000</v>
      </c>
      <c r="E363" s="272"/>
      <c r="F363" s="290"/>
      <c r="G363" s="291"/>
      <c r="H363" s="291"/>
      <c r="J363" s="285"/>
      <c r="L363" s="291"/>
    </row>
    <row r="364" spans="1:12" s="298" customFormat="1" ht="38.25">
      <c r="A364" s="306" t="s">
        <v>299</v>
      </c>
      <c r="B364" s="299" t="s">
        <v>22</v>
      </c>
      <c r="C364" s="300" t="s">
        <v>5596</v>
      </c>
      <c r="D364" s="341">
        <f>'CE MINISTERIALE 2019'!D364</f>
        <v>0</v>
      </c>
      <c r="E364" s="272"/>
      <c r="F364" s="273"/>
      <c r="G364" s="291"/>
      <c r="H364" s="291"/>
      <c r="J364" s="285"/>
      <c r="L364" s="291"/>
    </row>
    <row r="365" spans="1:12" s="298" customFormat="1" ht="38.25">
      <c r="A365" s="306"/>
      <c r="B365" s="299" t="s">
        <v>24</v>
      </c>
      <c r="C365" s="300" t="s">
        <v>5597</v>
      </c>
      <c r="D365" s="341">
        <f>'CE MINISTERIALE 2019'!D365</f>
        <v>281000</v>
      </c>
      <c r="E365" s="272"/>
      <c r="F365" s="273"/>
      <c r="G365" s="291"/>
      <c r="H365" s="291"/>
      <c r="J365" s="285"/>
      <c r="L365" s="291"/>
    </row>
    <row r="366" spans="1:12" s="298" customFormat="1" ht="38.25">
      <c r="A366" s="306" t="s">
        <v>1511</v>
      </c>
      <c r="B366" s="299" t="s">
        <v>26</v>
      </c>
      <c r="C366" s="300" t="s">
        <v>5598</v>
      </c>
      <c r="D366" s="341">
        <f>'CE MINISTERIALE 2019'!D366</f>
        <v>0</v>
      </c>
      <c r="E366" s="272"/>
      <c r="F366" s="273"/>
      <c r="G366" s="291"/>
      <c r="H366" s="291"/>
      <c r="J366" s="285"/>
      <c r="L366" s="291"/>
    </row>
    <row r="367" spans="1:12" s="298" customFormat="1" ht="18.75">
      <c r="A367" s="306"/>
      <c r="B367" s="292" t="s">
        <v>28</v>
      </c>
      <c r="C367" s="293" t="s">
        <v>5599</v>
      </c>
      <c r="D367" s="288">
        <f>'CE MINISTERIALE 2019'!D367</f>
        <v>1953000</v>
      </c>
      <c r="E367" s="272"/>
      <c r="F367" s="290"/>
      <c r="G367" s="291"/>
      <c r="H367" s="291"/>
      <c r="J367" s="285"/>
      <c r="L367" s="291"/>
    </row>
    <row r="368" spans="1:12" s="298" customFormat="1" ht="25.5">
      <c r="A368" s="306"/>
      <c r="B368" s="296" t="s">
        <v>30</v>
      </c>
      <c r="C368" s="297" t="s">
        <v>3733</v>
      </c>
      <c r="D368" s="341">
        <f>'CE MINISTERIALE 2019'!D368</f>
        <v>149000</v>
      </c>
      <c r="E368" s="272"/>
      <c r="F368" s="273"/>
      <c r="G368" s="291"/>
      <c r="H368" s="291"/>
      <c r="J368" s="285"/>
      <c r="L368" s="291"/>
    </row>
    <row r="369" spans="1:12" s="298" customFormat="1" ht="25.5">
      <c r="A369" s="306"/>
      <c r="B369" s="296" t="s">
        <v>32</v>
      </c>
      <c r="C369" s="297" t="s">
        <v>3734</v>
      </c>
      <c r="D369" s="341">
        <f>'CE MINISTERIALE 2019'!D369</f>
        <v>1804000</v>
      </c>
      <c r="E369" s="272"/>
      <c r="F369" s="273"/>
      <c r="G369" s="291"/>
      <c r="H369" s="291"/>
      <c r="J369" s="285"/>
      <c r="L369" s="291"/>
    </row>
    <row r="370" spans="1:12" s="298" customFormat="1" ht="25.5">
      <c r="A370" s="306"/>
      <c r="B370" s="286" t="s">
        <v>34</v>
      </c>
      <c r="C370" s="287" t="s">
        <v>5600</v>
      </c>
      <c r="D370" s="288">
        <f>'CE MINISTERIALE 2019'!D370</f>
        <v>27121000</v>
      </c>
      <c r="E370" s="272"/>
      <c r="F370" s="290"/>
      <c r="G370" s="291"/>
      <c r="H370" s="291"/>
      <c r="J370" s="285"/>
      <c r="L370" s="291"/>
    </row>
    <row r="371" spans="1:12" s="298" customFormat="1" ht="25.5">
      <c r="A371" s="306"/>
      <c r="B371" s="292" t="s">
        <v>36</v>
      </c>
      <c r="C371" s="293" t="s">
        <v>3735</v>
      </c>
      <c r="D371" s="341">
        <f>'CE MINISTERIALE 2019'!D371</f>
        <v>8860000</v>
      </c>
      <c r="E371" s="272"/>
      <c r="F371" s="273"/>
      <c r="G371" s="291"/>
      <c r="H371" s="291"/>
      <c r="J371" s="285"/>
      <c r="L371" s="291"/>
    </row>
    <row r="372" spans="1:12" s="298" customFormat="1" ht="25.5">
      <c r="A372" s="389"/>
      <c r="B372" s="292" t="s">
        <v>38</v>
      </c>
      <c r="C372" s="293" t="s">
        <v>3736</v>
      </c>
      <c r="D372" s="341">
        <f>'CE MINISTERIALE 2019'!D372</f>
        <v>31000</v>
      </c>
      <c r="E372" s="272"/>
      <c r="F372" s="273"/>
      <c r="G372" s="291"/>
      <c r="H372" s="291"/>
      <c r="J372" s="285"/>
      <c r="L372" s="291"/>
    </row>
    <row r="373" spans="1:12" s="298" customFormat="1" ht="25.5">
      <c r="A373" s="389"/>
      <c r="B373" s="292" t="s">
        <v>40</v>
      </c>
      <c r="C373" s="293" t="s">
        <v>5601</v>
      </c>
      <c r="D373" s="341">
        <f>'CE MINISTERIALE 2019'!D373</f>
        <v>9002000</v>
      </c>
      <c r="E373" s="272"/>
      <c r="F373" s="273"/>
      <c r="G373" s="291"/>
      <c r="H373" s="291"/>
      <c r="J373" s="285"/>
      <c r="L373" s="291"/>
    </row>
    <row r="374" spans="1:12" s="298" customFormat="1" ht="25.5">
      <c r="A374" s="389"/>
      <c r="B374" s="292" t="s">
        <v>526</v>
      </c>
      <c r="C374" s="293" t="s">
        <v>3737</v>
      </c>
      <c r="D374" s="341">
        <f>'CE MINISTERIALE 2019'!D374</f>
        <v>0</v>
      </c>
      <c r="E374" s="272"/>
      <c r="F374" s="273"/>
      <c r="G374" s="291"/>
      <c r="H374" s="291"/>
      <c r="J374" s="285"/>
      <c r="L374" s="291"/>
    </row>
    <row r="375" spans="1:12" s="298" customFormat="1" ht="25.5">
      <c r="A375" s="389"/>
      <c r="B375" s="292" t="s">
        <v>528</v>
      </c>
      <c r="C375" s="293" t="s">
        <v>3738</v>
      </c>
      <c r="D375" s="341">
        <f>'CE MINISTERIALE 2019'!D375</f>
        <v>400000</v>
      </c>
      <c r="E375" s="272"/>
      <c r="F375" s="273"/>
      <c r="G375" s="291"/>
      <c r="H375" s="291"/>
      <c r="J375" s="285"/>
      <c r="L375" s="291"/>
    </row>
    <row r="376" spans="1:12" s="298" customFormat="1" ht="25.5">
      <c r="A376" s="389"/>
      <c r="B376" s="292" t="s">
        <v>530</v>
      </c>
      <c r="C376" s="293" t="s">
        <v>3739</v>
      </c>
      <c r="D376" s="341">
        <f>'CE MINISTERIALE 2019'!D376</f>
        <v>8828000</v>
      </c>
      <c r="E376" s="272"/>
      <c r="F376" s="273"/>
      <c r="G376" s="291"/>
      <c r="H376" s="291"/>
      <c r="J376" s="285"/>
      <c r="L376" s="291"/>
    </row>
    <row r="377" spans="1:12" s="298" customFormat="1" ht="25.5">
      <c r="A377" s="394" t="s">
        <v>299</v>
      </c>
      <c r="B377" s="292" t="s">
        <v>532</v>
      </c>
      <c r="C377" s="293" t="s">
        <v>3740</v>
      </c>
      <c r="D377" s="341">
        <f>'CE MINISTERIALE 2019'!D377</f>
        <v>0</v>
      </c>
      <c r="E377" s="272"/>
      <c r="F377" s="273"/>
      <c r="G377" s="291"/>
      <c r="H377" s="291"/>
      <c r="J377" s="285"/>
      <c r="L377" s="291"/>
    </row>
    <row r="378" spans="1:12" s="298" customFormat="1" ht="24.95" customHeight="1">
      <c r="A378" s="306"/>
      <c r="B378" s="286" t="s">
        <v>534</v>
      </c>
      <c r="C378" s="287" t="s">
        <v>5602</v>
      </c>
      <c r="D378" s="288">
        <f>'CE MINISTERIALE 2019'!D378</f>
        <v>14298000</v>
      </c>
      <c r="E378" s="272"/>
      <c r="F378" s="290"/>
      <c r="G378" s="291"/>
      <c r="H378" s="291"/>
      <c r="J378" s="285"/>
      <c r="L378" s="291"/>
    </row>
    <row r="379" spans="1:12" s="298" customFormat="1" ht="24.95" customHeight="1">
      <c r="A379" s="306"/>
      <c r="B379" s="292" t="s">
        <v>536</v>
      </c>
      <c r="C379" s="293" t="s">
        <v>5603</v>
      </c>
      <c r="D379" s="341">
        <f>'CE MINISTERIALE 2019'!D379</f>
        <v>5332000</v>
      </c>
      <c r="E379" s="272"/>
      <c r="F379" s="273"/>
      <c r="G379" s="291"/>
      <c r="H379" s="291"/>
      <c r="J379" s="285"/>
      <c r="L379" s="291"/>
    </row>
    <row r="380" spans="1:12" s="298" customFormat="1" ht="24.95" customHeight="1">
      <c r="A380" s="306"/>
      <c r="B380" s="292" t="s">
        <v>538</v>
      </c>
      <c r="C380" s="293" t="s">
        <v>3741</v>
      </c>
      <c r="D380" s="288">
        <f>'CE MINISTERIALE 2019'!D380</f>
        <v>8966000</v>
      </c>
      <c r="E380" s="272"/>
      <c r="F380" s="290"/>
      <c r="G380" s="291"/>
      <c r="H380" s="291"/>
      <c r="J380" s="285"/>
      <c r="L380" s="291"/>
    </row>
    <row r="381" spans="1:12" s="298" customFormat="1" ht="24.95" customHeight="1">
      <c r="A381" s="306"/>
      <c r="B381" s="296" t="s">
        <v>540</v>
      </c>
      <c r="C381" s="297" t="s">
        <v>5604</v>
      </c>
      <c r="D381" s="341">
        <f>'CE MINISTERIALE 2019'!D381</f>
        <v>5759000</v>
      </c>
      <c r="E381" s="272"/>
      <c r="F381" s="273"/>
      <c r="G381" s="291"/>
      <c r="H381" s="291"/>
      <c r="J381" s="285"/>
      <c r="L381" s="291"/>
    </row>
    <row r="382" spans="1:12" s="298" customFormat="1" ht="24.95" customHeight="1">
      <c r="A382" s="306"/>
      <c r="B382" s="296" t="s">
        <v>542</v>
      </c>
      <c r="C382" s="297" t="s">
        <v>5605</v>
      </c>
      <c r="D382" s="341">
        <f>'CE MINISTERIALE 2019'!D382</f>
        <v>3207000</v>
      </c>
      <c r="E382" s="272"/>
      <c r="F382" s="273"/>
      <c r="G382" s="291"/>
      <c r="H382" s="291"/>
      <c r="J382" s="285"/>
      <c r="L382" s="291"/>
    </row>
    <row r="383" spans="1:12" s="298" customFormat="1" ht="24.95" customHeight="1">
      <c r="A383" s="306"/>
      <c r="B383" s="292" t="s">
        <v>544</v>
      </c>
      <c r="C383" s="293" t="s">
        <v>3742</v>
      </c>
      <c r="D383" s="288">
        <f>'CE MINISTERIALE 2019'!D383</f>
        <v>0</v>
      </c>
      <c r="E383" s="272"/>
      <c r="F383" s="290"/>
      <c r="G383" s="291"/>
      <c r="H383" s="291"/>
      <c r="J383" s="285"/>
      <c r="L383" s="291"/>
    </row>
    <row r="384" spans="1:12" s="298" customFormat="1" ht="24.95" customHeight="1">
      <c r="A384" s="306"/>
      <c r="B384" s="296" t="s">
        <v>546</v>
      </c>
      <c r="C384" s="297" t="s">
        <v>5606</v>
      </c>
      <c r="D384" s="341">
        <f>'CE MINISTERIALE 2019'!D384</f>
        <v>0</v>
      </c>
      <c r="E384" s="272"/>
      <c r="F384" s="273"/>
      <c r="G384" s="291"/>
      <c r="H384" s="291"/>
      <c r="J384" s="285"/>
      <c r="L384" s="291"/>
    </row>
    <row r="385" spans="1:12" s="298" customFormat="1" ht="24.95" customHeight="1">
      <c r="A385" s="306"/>
      <c r="B385" s="296" t="s">
        <v>548</v>
      </c>
      <c r="C385" s="297" t="s">
        <v>5607</v>
      </c>
      <c r="D385" s="341">
        <f>'CE MINISTERIALE 2019'!D385</f>
        <v>0</v>
      </c>
      <c r="E385" s="272"/>
      <c r="F385" s="273"/>
      <c r="G385" s="291"/>
      <c r="H385" s="291"/>
      <c r="J385" s="285"/>
      <c r="L385" s="291"/>
    </row>
    <row r="386" spans="1:12" s="273" customFormat="1" ht="24.95" customHeight="1">
      <c r="A386" s="303"/>
      <c r="B386" s="292" t="s">
        <v>4601</v>
      </c>
      <c r="C386" s="293" t="s">
        <v>5608</v>
      </c>
      <c r="D386" s="341">
        <f>'CE MINISTERIALE 2019'!D386</f>
        <v>0</v>
      </c>
      <c r="E386" s="272"/>
      <c r="G386" s="291"/>
      <c r="H386" s="291"/>
      <c r="J386" s="285"/>
      <c r="L386" s="291"/>
    </row>
    <row r="387" spans="1:12" s="273" customFormat="1" ht="25.5">
      <c r="A387" s="395" t="s">
        <v>299</v>
      </c>
      <c r="B387" s="292" t="s">
        <v>550</v>
      </c>
      <c r="C387" s="293" t="s">
        <v>3743</v>
      </c>
      <c r="D387" s="341">
        <f>'CE MINISTERIALE 2019'!D387</f>
        <v>0</v>
      </c>
      <c r="E387" s="272"/>
      <c r="G387" s="291"/>
      <c r="H387" s="291"/>
      <c r="J387" s="285"/>
      <c r="L387" s="291"/>
    </row>
    <row r="388" spans="1:12" s="298" customFormat="1" ht="24.95" customHeight="1">
      <c r="A388" s="306"/>
      <c r="B388" s="314" t="s">
        <v>551</v>
      </c>
      <c r="C388" s="315" t="s">
        <v>5609</v>
      </c>
      <c r="D388" s="288">
        <f>'CE MINISTERIALE 2019'!D388</f>
        <v>707257000</v>
      </c>
      <c r="E388" s="272"/>
      <c r="F388" s="290"/>
      <c r="G388" s="291"/>
      <c r="H388" s="291"/>
      <c r="J388" s="285"/>
      <c r="L388" s="291"/>
    </row>
    <row r="389" spans="1:12" s="298" customFormat="1" ht="24.95" customHeight="1">
      <c r="A389" s="306"/>
      <c r="B389" s="286" t="s">
        <v>553</v>
      </c>
      <c r="C389" s="287" t="s">
        <v>5610</v>
      </c>
      <c r="D389" s="288">
        <f>'CE MINISTERIALE 2019'!D389</f>
        <v>555315000</v>
      </c>
      <c r="E389" s="272"/>
      <c r="F389" s="290"/>
      <c r="G389" s="291"/>
      <c r="H389" s="291"/>
      <c r="J389" s="285"/>
      <c r="L389" s="291"/>
    </row>
    <row r="390" spans="1:12" s="298" customFormat="1" ht="25.5">
      <c r="A390" s="306"/>
      <c r="B390" s="292" t="s">
        <v>555</v>
      </c>
      <c r="C390" s="293" t="s">
        <v>3744</v>
      </c>
      <c r="D390" s="288">
        <f>'CE MINISTERIALE 2019'!D390</f>
        <v>274284000</v>
      </c>
      <c r="E390" s="272"/>
      <c r="F390" s="290"/>
      <c r="G390" s="291"/>
      <c r="H390" s="291"/>
      <c r="J390" s="285"/>
      <c r="L390" s="291"/>
    </row>
    <row r="391" spans="1:12" s="298" customFormat="1" ht="18.75">
      <c r="A391" s="306"/>
      <c r="B391" s="296" t="s">
        <v>557</v>
      </c>
      <c r="C391" s="297" t="s">
        <v>3745</v>
      </c>
      <c r="D391" s="288">
        <f>'CE MINISTERIALE 2019'!D391</f>
        <v>242404000</v>
      </c>
      <c r="E391" s="272"/>
      <c r="F391" s="290"/>
      <c r="G391" s="291"/>
      <c r="H391" s="291"/>
      <c r="J391" s="285"/>
      <c r="L391" s="291"/>
    </row>
    <row r="392" spans="1:12" s="298" customFormat="1" ht="25.5">
      <c r="A392" s="389"/>
      <c r="B392" s="296" t="s">
        <v>559</v>
      </c>
      <c r="C392" s="297" t="s">
        <v>3746</v>
      </c>
      <c r="D392" s="341">
        <f>'CE MINISTERIALE 2019'!D392</f>
        <v>182722000</v>
      </c>
      <c r="E392" s="272"/>
      <c r="F392" s="273"/>
      <c r="G392" s="291"/>
      <c r="H392" s="291"/>
      <c r="J392" s="285"/>
      <c r="L392" s="291"/>
    </row>
    <row r="393" spans="1:12" s="298" customFormat="1" ht="25.5">
      <c r="A393" s="389"/>
      <c r="B393" s="296" t="s">
        <v>562</v>
      </c>
      <c r="C393" s="297" t="s">
        <v>3747</v>
      </c>
      <c r="D393" s="341">
        <f>'CE MINISTERIALE 2019'!D393</f>
        <v>59620000</v>
      </c>
      <c r="E393" s="272"/>
      <c r="F393" s="273"/>
      <c r="G393" s="291"/>
      <c r="H393" s="291"/>
      <c r="J393" s="285"/>
      <c r="L393" s="291"/>
    </row>
    <row r="394" spans="1:12" s="298" customFormat="1" ht="25.5">
      <c r="A394" s="389"/>
      <c r="B394" s="296" t="s">
        <v>564</v>
      </c>
      <c r="C394" s="297" t="s">
        <v>3748</v>
      </c>
      <c r="D394" s="341">
        <f>'CE MINISTERIALE 2019'!D394</f>
        <v>62000</v>
      </c>
      <c r="E394" s="272"/>
      <c r="F394" s="273"/>
      <c r="G394" s="291"/>
      <c r="H394" s="291"/>
      <c r="J394" s="285"/>
      <c r="L394" s="291"/>
    </row>
    <row r="395" spans="1:12" s="298" customFormat="1" ht="18.75">
      <c r="A395" s="306"/>
      <c r="B395" s="296" t="s">
        <v>566</v>
      </c>
      <c r="C395" s="297" t="s">
        <v>3749</v>
      </c>
      <c r="D395" s="288">
        <f>'CE MINISTERIALE 2019'!D395</f>
        <v>31880000</v>
      </c>
      <c r="E395" s="272"/>
      <c r="F395" s="290"/>
      <c r="G395" s="291"/>
      <c r="H395" s="291"/>
      <c r="J395" s="285"/>
      <c r="L395" s="291"/>
    </row>
    <row r="396" spans="1:12" s="298" customFormat="1" ht="25.5">
      <c r="A396" s="389"/>
      <c r="B396" s="296" t="s">
        <v>568</v>
      </c>
      <c r="C396" s="297" t="s">
        <v>3750</v>
      </c>
      <c r="D396" s="341">
        <f>'CE MINISTERIALE 2019'!D396</f>
        <v>29161000</v>
      </c>
      <c r="E396" s="272"/>
      <c r="F396" s="273"/>
      <c r="G396" s="291"/>
      <c r="H396" s="291"/>
      <c r="J396" s="285"/>
      <c r="L396" s="291"/>
    </row>
    <row r="397" spans="1:12" s="298" customFormat="1" ht="25.5">
      <c r="A397" s="389"/>
      <c r="B397" s="296" t="s">
        <v>570</v>
      </c>
      <c r="C397" s="297" t="s">
        <v>3751</v>
      </c>
      <c r="D397" s="341">
        <f>'CE MINISTERIALE 2019'!D397</f>
        <v>2719000</v>
      </c>
      <c r="E397" s="272"/>
      <c r="F397" s="273"/>
      <c r="G397" s="291"/>
      <c r="H397" s="291"/>
      <c r="J397" s="285"/>
      <c r="L397" s="291"/>
    </row>
    <row r="398" spans="1:12" s="298" customFormat="1" ht="25.5">
      <c r="A398" s="389"/>
      <c r="B398" s="296" t="s">
        <v>572</v>
      </c>
      <c r="C398" s="297" t="s">
        <v>3752</v>
      </c>
      <c r="D398" s="341">
        <f>'CE MINISTERIALE 2019'!D398</f>
        <v>0</v>
      </c>
      <c r="E398" s="272"/>
      <c r="F398" s="273"/>
      <c r="G398" s="291"/>
      <c r="H398" s="291"/>
      <c r="J398" s="285"/>
      <c r="L398" s="291"/>
    </row>
    <row r="399" spans="1:12" s="298" customFormat="1" ht="25.5">
      <c r="A399" s="306"/>
      <c r="B399" s="292" t="s">
        <v>574</v>
      </c>
      <c r="C399" s="293" t="s">
        <v>3753</v>
      </c>
      <c r="D399" s="288">
        <f>'CE MINISTERIALE 2019'!D399</f>
        <v>281031000</v>
      </c>
      <c r="E399" s="272"/>
      <c r="F399" s="290"/>
      <c r="G399" s="291"/>
      <c r="H399" s="291"/>
      <c r="J399" s="285"/>
      <c r="L399" s="291"/>
    </row>
    <row r="400" spans="1:12" s="298" customFormat="1" ht="25.5">
      <c r="A400" s="389"/>
      <c r="B400" s="296" t="s">
        <v>576</v>
      </c>
      <c r="C400" s="297" t="s">
        <v>3754</v>
      </c>
      <c r="D400" s="341">
        <f>'CE MINISTERIALE 2019'!D400</f>
        <v>234255000</v>
      </c>
      <c r="E400" s="272"/>
      <c r="F400" s="273"/>
      <c r="G400" s="291"/>
      <c r="H400" s="291"/>
      <c r="J400" s="285"/>
      <c r="L400" s="291"/>
    </row>
    <row r="401" spans="1:12" s="298" customFormat="1" ht="25.5">
      <c r="A401" s="389"/>
      <c r="B401" s="296" t="s">
        <v>1360</v>
      </c>
      <c r="C401" s="297" t="s">
        <v>5611</v>
      </c>
      <c r="D401" s="341">
        <f>'CE MINISTERIALE 2019'!D401</f>
        <v>46776000</v>
      </c>
      <c r="E401" s="272"/>
      <c r="F401" s="273"/>
      <c r="G401" s="291"/>
      <c r="H401" s="291"/>
      <c r="J401" s="285"/>
      <c r="L401" s="291"/>
    </row>
    <row r="402" spans="1:12" s="298" customFormat="1" ht="25.5">
      <c r="A402" s="389"/>
      <c r="B402" s="296" t="s">
        <v>1362</v>
      </c>
      <c r="C402" s="297" t="s">
        <v>3755</v>
      </c>
      <c r="D402" s="341">
        <f>'CE MINISTERIALE 2019'!D402</f>
        <v>0</v>
      </c>
      <c r="E402" s="272"/>
      <c r="F402" s="273"/>
      <c r="G402" s="291"/>
      <c r="H402" s="291"/>
      <c r="J402" s="285"/>
      <c r="L402" s="291"/>
    </row>
    <row r="403" spans="1:12" s="298" customFormat="1" ht="18.75">
      <c r="A403" s="306"/>
      <c r="B403" s="286" t="s">
        <v>1364</v>
      </c>
      <c r="C403" s="287" t="s">
        <v>5612</v>
      </c>
      <c r="D403" s="288">
        <f>'CE MINISTERIALE 2019'!D403</f>
        <v>3567000</v>
      </c>
      <c r="E403" s="272"/>
      <c r="F403" s="290"/>
      <c r="G403" s="291"/>
      <c r="H403" s="291"/>
      <c r="J403" s="285"/>
      <c r="L403" s="291"/>
    </row>
    <row r="404" spans="1:12" s="298" customFormat="1" ht="25.5">
      <c r="A404" s="306"/>
      <c r="B404" s="292" t="s">
        <v>1366</v>
      </c>
      <c r="C404" s="293" t="s">
        <v>3756</v>
      </c>
      <c r="D404" s="288">
        <f>'CE MINISTERIALE 2019'!D404</f>
        <v>1617000</v>
      </c>
      <c r="E404" s="272"/>
      <c r="F404" s="290"/>
      <c r="G404" s="291"/>
      <c r="H404" s="291"/>
      <c r="J404" s="285"/>
      <c r="L404" s="291"/>
    </row>
    <row r="405" spans="1:12" s="298" customFormat="1" ht="25.5">
      <c r="A405" s="389"/>
      <c r="B405" s="296" t="s">
        <v>1367</v>
      </c>
      <c r="C405" s="297" t="s">
        <v>3757</v>
      </c>
      <c r="D405" s="341">
        <f>'CE MINISTERIALE 2019'!D405</f>
        <v>1595000</v>
      </c>
      <c r="E405" s="272"/>
      <c r="F405" s="273"/>
      <c r="G405" s="291"/>
      <c r="H405" s="291"/>
      <c r="J405" s="285"/>
      <c r="L405" s="291"/>
    </row>
    <row r="406" spans="1:12" s="298" customFormat="1" ht="25.5">
      <c r="A406" s="389"/>
      <c r="B406" s="296" t="s">
        <v>1369</v>
      </c>
      <c r="C406" s="297" t="s">
        <v>3758</v>
      </c>
      <c r="D406" s="341">
        <f>'CE MINISTERIALE 2019'!D406</f>
        <v>22000</v>
      </c>
      <c r="E406" s="272"/>
      <c r="F406" s="273"/>
      <c r="G406" s="291"/>
      <c r="H406" s="291"/>
      <c r="J406" s="285"/>
      <c r="L406" s="291"/>
    </row>
    <row r="407" spans="1:12" s="298" customFormat="1" ht="25.5">
      <c r="A407" s="389"/>
      <c r="B407" s="296" t="s">
        <v>1371</v>
      </c>
      <c r="C407" s="297" t="s">
        <v>3759</v>
      </c>
      <c r="D407" s="341">
        <f>'CE MINISTERIALE 2019'!D407</f>
        <v>0</v>
      </c>
      <c r="E407" s="272"/>
      <c r="F407" s="273"/>
      <c r="G407" s="291"/>
      <c r="H407" s="291"/>
      <c r="J407" s="285"/>
      <c r="L407" s="291"/>
    </row>
    <row r="408" spans="1:12" s="298" customFormat="1" ht="25.5">
      <c r="A408" s="306"/>
      <c r="B408" s="292" t="s">
        <v>1373</v>
      </c>
      <c r="C408" s="293" t="s">
        <v>3760</v>
      </c>
      <c r="D408" s="288">
        <f>'CE MINISTERIALE 2019'!D408</f>
        <v>1950000</v>
      </c>
      <c r="E408" s="272"/>
      <c r="F408" s="290"/>
      <c r="G408" s="291"/>
      <c r="H408" s="291"/>
      <c r="J408" s="285"/>
      <c r="L408" s="291"/>
    </row>
    <row r="409" spans="1:12" s="298" customFormat="1" ht="25.5">
      <c r="A409" s="389"/>
      <c r="B409" s="296" t="s">
        <v>1375</v>
      </c>
      <c r="C409" s="297" t="s">
        <v>3761</v>
      </c>
      <c r="D409" s="341">
        <f>'CE MINISTERIALE 2019'!D409</f>
        <v>1731000</v>
      </c>
      <c r="E409" s="272"/>
      <c r="F409" s="273"/>
      <c r="G409" s="291"/>
      <c r="H409" s="291"/>
      <c r="J409" s="285"/>
      <c r="L409" s="291"/>
    </row>
    <row r="410" spans="1:12" s="298" customFormat="1" ht="25.5">
      <c r="A410" s="389"/>
      <c r="B410" s="296" t="s">
        <v>1377</v>
      </c>
      <c r="C410" s="297" t="s">
        <v>3762</v>
      </c>
      <c r="D410" s="341">
        <f>'CE MINISTERIALE 2019'!D410</f>
        <v>219000</v>
      </c>
      <c r="E410" s="272"/>
      <c r="F410" s="273"/>
      <c r="G410" s="291"/>
      <c r="H410" s="291"/>
      <c r="J410" s="285"/>
      <c r="L410" s="291"/>
    </row>
    <row r="411" spans="1:12" s="298" customFormat="1" ht="25.5">
      <c r="A411" s="389"/>
      <c r="B411" s="296" t="s">
        <v>1379</v>
      </c>
      <c r="C411" s="297" t="s">
        <v>3763</v>
      </c>
      <c r="D411" s="341">
        <f>'CE MINISTERIALE 2019'!D411</f>
        <v>0</v>
      </c>
      <c r="E411" s="272"/>
      <c r="F411" s="273"/>
      <c r="G411" s="291"/>
      <c r="H411" s="291"/>
      <c r="J411" s="285"/>
      <c r="L411" s="291"/>
    </row>
    <row r="412" spans="1:12" s="298" customFormat="1" ht="18.75">
      <c r="A412" s="306"/>
      <c r="B412" s="286" t="s">
        <v>1381</v>
      </c>
      <c r="C412" s="287" t="s">
        <v>5613</v>
      </c>
      <c r="D412" s="288">
        <f>'CE MINISTERIALE 2019'!D412</f>
        <v>87467000</v>
      </c>
      <c r="E412" s="272"/>
      <c r="F412" s="290"/>
      <c r="G412" s="291"/>
      <c r="H412" s="291"/>
      <c r="J412" s="285"/>
      <c r="L412" s="291"/>
    </row>
    <row r="413" spans="1:12" s="298" customFormat="1" ht="25.5">
      <c r="A413" s="306"/>
      <c r="B413" s="292" t="s">
        <v>1383</v>
      </c>
      <c r="C413" s="293" t="s">
        <v>5614</v>
      </c>
      <c r="D413" s="288">
        <f>'CE MINISTERIALE 2019'!D413</f>
        <v>581000</v>
      </c>
      <c r="E413" s="272"/>
      <c r="F413" s="290"/>
      <c r="G413" s="291"/>
      <c r="H413" s="291"/>
      <c r="J413" s="285"/>
      <c r="L413" s="291"/>
    </row>
    <row r="414" spans="1:12" s="298" customFormat="1" ht="25.5">
      <c r="A414" s="389"/>
      <c r="B414" s="296" t="s">
        <v>1385</v>
      </c>
      <c r="C414" s="297" t="s">
        <v>3764</v>
      </c>
      <c r="D414" s="341">
        <f>'CE MINISTERIALE 2019'!D414</f>
        <v>581000</v>
      </c>
      <c r="E414" s="272"/>
      <c r="F414" s="273"/>
      <c r="G414" s="291"/>
      <c r="H414" s="291"/>
      <c r="J414" s="285"/>
      <c r="L414" s="291"/>
    </row>
    <row r="415" spans="1:12" s="298" customFormat="1" ht="25.5">
      <c r="A415" s="389"/>
      <c r="B415" s="296" t="s">
        <v>1387</v>
      </c>
      <c r="C415" s="297" t="s">
        <v>3765</v>
      </c>
      <c r="D415" s="341">
        <f>'CE MINISTERIALE 2019'!D415</f>
        <v>0</v>
      </c>
      <c r="E415" s="272"/>
      <c r="F415" s="273"/>
      <c r="G415" s="291"/>
      <c r="H415" s="291"/>
      <c r="J415" s="285"/>
      <c r="L415" s="291"/>
    </row>
    <row r="416" spans="1:12" s="298" customFormat="1" ht="25.5">
      <c r="A416" s="389"/>
      <c r="B416" s="296" t="s">
        <v>1389</v>
      </c>
      <c r="C416" s="297" t="s">
        <v>3766</v>
      </c>
      <c r="D416" s="341">
        <f>'CE MINISTERIALE 2019'!D416</f>
        <v>0</v>
      </c>
      <c r="E416" s="272"/>
      <c r="F416" s="273"/>
      <c r="G416" s="291"/>
      <c r="H416" s="291"/>
      <c r="J416" s="285"/>
      <c r="L416" s="291"/>
    </row>
    <row r="417" spans="1:12" s="298" customFormat="1" ht="25.5">
      <c r="A417" s="306"/>
      <c r="B417" s="292" t="s">
        <v>311</v>
      </c>
      <c r="C417" s="293" t="s">
        <v>3767</v>
      </c>
      <c r="D417" s="288">
        <f>'CE MINISTERIALE 2019'!D417</f>
        <v>86886000</v>
      </c>
      <c r="E417" s="272"/>
      <c r="F417" s="290"/>
      <c r="G417" s="291"/>
      <c r="H417" s="291"/>
      <c r="J417" s="285"/>
      <c r="L417" s="291"/>
    </row>
    <row r="418" spans="1:12" s="298" customFormat="1" ht="25.5">
      <c r="A418" s="389"/>
      <c r="B418" s="296" t="s">
        <v>1080</v>
      </c>
      <c r="C418" s="297" t="s">
        <v>3768</v>
      </c>
      <c r="D418" s="341">
        <f>'CE MINISTERIALE 2019'!D418</f>
        <v>81796000</v>
      </c>
      <c r="E418" s="272"/>
      <c r="F418" s="273"/>
      <c r="G418" s="291"/>
      <c r="H418" s="291"/>
      <c r="J418" s="285"/>
      <c r="L418" s="291"/>
    </row>
    <row r="419" spans="1:12" s="298" customFormat="1" ht="25.5">
      <c r="A419" s="389"/>
      <c r="B419" s="296" t="s">
        <v>1082</v>
      </c>
      <c r="C419" s="297" t="s">
        <v>3769</v>
      </c>
      <c r="D419" s="341">
        <f>'CE MINISTERIALE 2019'!D419</f>
        <v>5090000</v>
      </c>
      <c r="E419" s="272"/>
      <c r="F419" s="273"/>
      <c r="G419" s="291"/>
      <c r="H419" s="291"/>
      <c r="J419" s="285"/>
      <c r="L419" s="291"/>
    </row>
    <row r="420" spans="1:12" s="298" customFormat="1" ht="25.5">
      <c r="A420" s="389"/>
      <c r="B420" s="296" t="s">
        <v>1084</v>
      </c>
      <c r="C420" s="297" t="s">
        <v>3770</v>
      </c>
      <c r="D420" s="341">
        <f>'CE MINISTERIALE 2019'!D420</f>
        <v>0</v>
      </c>
      <c r="E420" s="272"/>
      <c r="F420" s="273"/>
      <c r="G420" s="291"/>
      <c r="H420" s="291"/>
      <c r="J420" s="285"/>
      <c r="L420" s="291"/>
    </row>
    <row r="421" spans="1:12" s="298" customFormat="1" ht="18.75">
      <c r="A421" s="306"/>
      <c r="B421" s="286" t="s">
        <v>1086</v>
      </c>
      <c r="C421" s="287" t="s">
        <v>5615</v>
      </c>
      <c r="D421" s="288">
        <f>'CE MINISTERIALE 2019'!D421</f>
        <v>60908000</v>
      </c>
      <c r="E421" s="272"/>
      <c r="F421" s="290"/>
      <c r="G421" s="291"/>
      <c r="H421" s="291"/>
      <c r="J421" s="285"/>
      <c r="L421" s="291"/>
    </row>
    <row r="422" spans="1:12" s="298" customFormat="1" ht="25.5">
      <c r="A422" s="306"/>
      <c r="B422" s="292" t="s">
        <v>1088</v>
      </c>
      <c r="C422" s="293" t="s">
        <v>5616</v>
      </c>
      <c r="D422" s="288">
        <f>'CE MINISTERIALE 2019'!D422</f>
        <v>7304000</v>
      </c>
      <c r="E422" s="272"/>
      <c r="F422" s="290"/>
      <c r="G422" s="291"/>
      <c r="H422" s="291"/>
      <c r="J422" s="285"/>
      <c r="L422" s="291"/>
    </row>
    <row r="423" spans="1:12" s="298" customFormat="1" ht="25.5">
      <c r="A423" s="389"/>
      <c r="B423" s="296" t="s">
        <v>1090</v>
      </c>
      <c r="C423" s="297" t="s">
        <v>3771</v>
      </c>
      <c r="D423" s="341">
        <f>'CE MINISTERIALE 2019'!D423</f>
        <v>7035000</v>
      </c>
      <c r="E423" s="272"/>
      <c r="F423" s="273"/>
      <c r="G423" s="291"/>
      <c r="H423" s="291"/>
      <c r="J423" s="285"/>
      <c r="L423" s="291"/>
    </row>
    <row r="424" spans="1:12" s="298" customFormat="1" ht="25.5">
      <c r="A424" s="389"/>
      <c r="B424" s="296" t="s">
        <v>1092</v>
      </c>
      <c r="C424" s="297" t="s">
        <v>3772</v>
      </c>
      <c r="D424" s="341">
        <f>'CE MINISTERIALE 2019'!D424</f>
        <v>269000</v>
      </c>
      <c r="E424" s="272"/>
      <c r="F424" s="273"/>
      <c r="G424" s="291"/>
      <c r="H424" s="291"/>
      <c r="J424" s="285"/>
      <c r="L424" s="291"/>
    </row>
    <row r="425" spans="1:12" s="298" customFormat="1" ht="25.5">
      <c r="A425" s="389"/>
      <c r="B425" s="296" t="s">
        <v>1094</v>
      </c>
      <c r="C425" s="297" t="s">
        <v>3773</v>
      </c>
      <c r="D425" s="341">
        <f>'CE MINISTERIALE 2019'!D425</f>
        <v>0</v>
      </c>
      <c r="E425" s="272"/>
      <c r="F425" s="273"/>
      <c r="G425" s="291"/>
      <c r="H425" s="291"/>
      <c r="J425" s="285"/>
      <c r="L425" s="291"/>
    </row>
    <row r="426" spans="1:12" s="298" customFormat="1" ht="25.5">
      <c r="A426" s="306"/>
      <c r="B426" s="292" t="s">
        <v>1096</v>
      </c>
      <c r="C426" s="293" t="s">
        <v>3774</v>
      </c>
      <c r="D426" s="288">
        <f>'CE MINISTERIALE 2019'!D426</f>
        <v>53604000</v>
      </c>
      <c r="E426" s="272"/>
      <c r="F426" s="290"/>
      <c r="G426" s="291"/>
      <c r="H426" s="291"/>
      <c r="J426" s="285"/>
      <c r="L426" s="291"/>
    </row>
    <row r="427" spans="1:12" s="298" customFormat="1" ht="25.5">
      <c r="A427" s="389"/>
      <c r="B427" s="296" t="s">
        <v>1098</v>
      </c>
      <c r="C427" s="297" t="s">
        <v>3775</v>
      </c>
      <c r="D427" s="341">
        <f>'CE MINISTERIALE 2019'!D427</f>
        <v>48236000</v>
      </c>
      <c r="E427" s="272"/>
      <c r="F427" s="273"/>
      <c r="G427" s="291"/>
      <c r="H427" s="291"/>
      <c r="J427" s="285"/>
      <c r="L427" s="291"/>
    </row>
    <row r="428" spans="1:12" s="298" customFormat="1" ht="25.5">
      <c r="A428" s="389"/>
      <c r="B428" s="296" t="s">
        <v>1100</v>
      </c>
      <c r="C428" s="297" t="s">
        <v>3776</v>
      </c>
      <c r="D428" s="341">
        <f>'CE MINISTERIALE 2019'!D428</f>
        <v>5368000</v>
      </c>
      <c r="E428" s="272"/>
      <c r="F428" s="273"/>
      <c r="G428" s="291"/>
      <c r="H428" s="291"/>
      <c r="J428" s="285"/>
      <c r="L428" s="291"/>
    </row>
    <row r="429" spans="1:12" s="298" customFormat="1" ht="25.5">
      <c r="A429" s="389"/>
      <c r="B429" s="296" t="s">
        <v>1102</v>
      </c>
      <c r="C429" s="297" t="s">
        <v>3777</v>
      </c>
      <c r="D429" s="341">
        <f>'CE MINISTERIALE 2019'!D429</f>
        <v>0</v>
      </c>
      <c r="E429" s="272"/>
      <c r="F429" s="273"/>
      <c r="G429" s="291"/>
      <c r="H429" s="291"/>
      <c r="J429" s="285"/>
      <c r="L429" s="291"/>
    </row>
    <row r="430" spans="1:12" s="298" customFormat="1" ht="18.75">
      <c r="A430" s="306"/>
      <c r="B430" s="286" t="s">
        <v>1104</v>
      </c>
      <c r="C430" s="287" t="s">
        <v>5617</v>
      </c>
      <c r="D430" s="288">
        <f>'CE MINISTERIALE 2019'!D430</f>
        <v>3359000</v>
      </c>
      <c r="E430" s="272"/>
      <c r="F430" s="290"/>
      <c r="G430" s="291"/>
      <c r="H430" s="291"/>
      <c r="J430" s="285"/>
      <c r="L430" s="291"/>
    </row>
    <row r="431" spans="1:12" s="298" customFormat="1" ht="25.5">
      <c r="A431" s="306"/>
      <c r="B431" s="292" t="s">
        <v>1106</v>
      </c>
      <c r="C431" s="293" t="s">
        <v>3778</v>
      </c>
      <c r="D431" s="341">
        <f>'CE MINISTERIALE 2019'!D431</f>
        <v>522000</v>
      </c>
      <c r="E431" s="272"/>
      <c r="F431" s="273"/>
      <c r="G431" s="291"/>
      <c r="H431" s="291"/>
      <c r="J431" s="285"/>
      <c r="L431" s="291"/>
    </row>
    <row r="432" spans="1:12" s="298" customFormat="1" ht="18.75">
      <c r="A432" s="306"/>
      <c r="B432" s="292" t="s">
        <v>1108</v>
      </c>
      <c r="C432" s="293" t="s">
        <v>3779</v>
      </c>
      <c r="D432" s="341">
        <f>'CE MINISTERIALE 2019'!D432</f>
        <v>5000</v>
      </c>
      <c r="E432" s="272"/>
      <c r="F432" s="273"/>
      <c r="G432" s="291"/>
      <c r="H432" s="291"/>
      <c r="J432" s="285"/>
      <c r="L432" s="291"/>
    </row>
    <row r="433" spans="1:12" s="298" customFormat="1" ht="25.5">
      <c r="A433" s="306"/>
      <c r="B433" s="292" t="s">
        <v>1110</v>
      </c>
      <c r="C433" s="293" t="s">
        <v>5618</v>
      </c>
      <c r="D433" s="288">
        <f>'CE MINISTERIALE 2019'!D433</f>
        <v>2832000</v>
      </c>
      <c r="E433" s="272"/>
      <c r="F433" s="290"/>
      <c r="G433" s="291"/>
      <c r="H433" s="291"/>
      <c r="J433" s="285"/>
      <c r="L433" s="291"/>
    </row>
    <row r="434" spans="1:12" s="298" customFormat="1" ht="25.5">
      <c r="A434" s="306"/>
      <c r="B434" s="296" t="s">
        <v>1112</v>
      </c>
      <c r="C434" s="297" t="s">
        <v>3780</v>
      </c>
      <c r="D434" s="341">
        <f>'CE MINISTERIALE 2019'!D434</f>
        <v>1744000</v>
      </c>
      <c r="E434" s="272"/>
      <c r="F434" s="273"/>
      <c r="G434" s="291"/>
      <c r="H434" s="291"/>
      <c r="J434" s="285"/>
      <c r="L434" s="291"/>
    </row>
    <row r="435" spans="1:12" s="298" customFormat="1" ht="18.75">
      <c r="A435" s="389"/>
      <c r="B435" s="296" t="s">
        <v>1114</v>
      </c>
      <c r="C435" s="297" t="s">
        <v>3781</v>
      </c>
      <c r="D435" s="341">
        <f>'CE MINISTERIALE 2019'!D435</f>
        <v>1088000</v>
      </c>
      <c r="E435" s="272"/>
      <c r="F435" s="273"/>
      <c r="G435" s="291"/>
      <c r="H435" s="291"/>
      <c r="J435" s="285"/>
      <c r="L435" s="291"/>
    </row>
    <row r="436" spans="1:12" s="307" customFormat="1" ht="25.5">
      <c r="A436" s="389" t="s">
        <v>299</v>
      </c>
      <c r="B436" s="296" t="s">
        <v>4604</v>
      </c>
      <c r="C436" s="297" t="s">
        <v>5619</v>
      </c>
      <c r="D436" s="341">
        <f>'CE MINISTERIALE 2019'!D436</f>
        <v>0</v>
      </c>
      <c r="E436" s="272"/>
      <c r="F436" s="272"/>
      <c r="G436" s="291"/>
      <c r="H436" s="291"/>
      <c r="J436" s="285"/>
      <c r="L436" s="291"/>
    </row>
    <row r="437" spans="1:12" s="307" customFormat="1" ht="25.5">
      <c r="A437" s="389"/>
      <c r="B437" s="296" t="s">
        <v>4606</v>
      </c>
      <c r="C437" s="297" t="s">
        <v>5620</v>
      </c>
      <c r="D437" s="341">
        <f>'CE MINISTERIALE 2019'!D437</f>
        <v>0</v>
      </c>
      <c r="E437" s="272"/>
      <c r="F437" s="272"/>
      <c r="G437" s="291"/>
      <c r="H437" s="291"/>
      <c r="J437" s="285"/>
      <c r="L437" s="291"/>
    </row>
    <row r="438" spans="1:12" s="298" customFormat="1" ht="18.75">
      <c r="A438" s="306"/>
      <c r="B438" s="314" t="s">
        <v>1116</v>
      </c>
      <c r="C438" s="315" t="s">
        <v>5621</v>
      </c>
      <c r="D438" s="288">
        <f>'CE MINISTERIALE 2019'!D438</f>
        <v>28421000</v>
      </c>
      <c r="E438" s="272"/>
      <c r="F438" s="290"/>
      <c r="G438" s="291"/>
      <c r="H438" s="291"/>
      <c r="J438" s="285"/>
      <c r="L438" s="291"/>
    </row>
    <row r="439" spans="1:12" s="298" customFormat="1" ht="25.5">
      <c r="A439" s="306"/>
      <c r="B439" s="286" t="s">
        <v>1118</v>
      </c>
      <c r="C439" s="287" t="s">
        <v>3782</v>
      </c>
      <c r="D439" s="341">
        <f>'CE MINISTERIALE 2019'!D439</f>
        <v>11993000</v>
      </c>
      <c r="E439" s="272"/>
      <c r="F439" s="273"/>
      <c r="G439" s="291"/>
      <c r="H439" s="291"/>
      <c r="J439" s="285"/>
      <c r="L439" s="291"/>
    </row>
    <row r="440" spans="1:12" s="298" customFormat="1" ht="25.5">
      <c r="A440" s="306"/>
      <c r="B440" s="286" t="s">
        <v>1120</v>
      </c>
      <c r="C440" s="287" t="s">
        <v>3783</v>
      </c>
      <c r="D440" s="288">
        <f>'CE MINISTERIALE 2019'!D440</f>
        <v>16428000</v>
      </c>
      <c r="E440" s="272"/>
      <c r="F440" s="290"/>
      <c r="G440" s="291"/>
      <c r="H440" s="291"/>
      <c r="J440" s="285"/>
      <c r="L440" s="291"/>
    </row>
    <row r="441" spans="1:12" s="273" customFormat="1" ht="18.75">
      <c r="A441" s="303"/>
      <c r="B441" s="292" t="s">
        <v>1122</v>
      </c>
      <c r="C441" s="293" t="s">
        <v>5622</v>
      </c>
      <c r="D441" s="288">
        <f>'CE MINISTERIALE 2019'!D441</f>
        <v>0</v>
      </c>
      <c r="E441" s="272"/>
      <c r="F441" s="290"/>
      <c r="G441" s="291"/>
      <c r="H441" s="291"/>
      <c r="J441" s="285"/>
      <c r="L441" s="291"/>
    </row>
    <row r="442" spans="1:12" s="273" customFormat="1" ht="25.5">
      <c r="A442" s="303"/>
      <c r="B442" s="296" t="s">
        <v>1123</v>
      </c>
      <c r="C442" s="297" t="s">
        <v>5623</v>
      </c>
      <c r="D442" s="341">
        <f>'CE MINISTERIALE 2019'!D442</f>
        <v>0</v>
      </c>
      <c r="E442" s="272"/>
      <c r="G442" s="291"/>
      <c r="H442" s="291"/>
      <c r="J442" s="285"/>
      <c r="L442" s="291"/>
    </row>
    <row r="443" spans="1:12" s="273" customFormat="1" ht="25.5">
      <c r="A443" s="303"/>
      <c r="B443" s="296" t="s">
        <v>1124</v>
      </c>
      <c r="C443" s="297" t="s">
        <v>5624</v>
      </c>
      <c r="D443" s="341">
        <f>'CE MINISTERIALE 2019'!D443</f>
        <v>0</v>
      </c>
      <c r="E443" s="272"/>
      <c r="G443" s="291"/>
      <c r="H443" s="291"/>
      <c r="J443" s="285"/>
      <c r="L443" s="291"/>
    </row>
    <row r="444" spans="1:12" s="273" customFormat="1" ht="25.5">
      <c r="A444" s="303"/>
      <c r="B444" s="286" t="s">
        <v>1125</v>
      </c>
      <c r="C444" s="287" t="s">
        <v>5625</v>
      </c>
      <c r="D444" s="341">
        <f>'CE MINISTERIALE 2019'!D444</f>
        <v>16428000</v>
      </c>
      <c r="E444" s="272"/>
      <c r="G444" s="291"/>
      <c r="H444" s="291"/>
      <c r="J444" s="285"/>
      <c r="L444" s="291"/>
    </row>
    <row r="445" spans="1:12" s="273" customFormat="1" ht="25.5">
      <c r="A445" s="303"/>
      <c r="B445" s="286" t="s">
        <v>1126</v>
      </c>
      <c r="C445" s="287" t="s">
        <v>5626</v>
      </c>
      <c r="D445" s="288">
        <f>'CE MINISTERIALE 2019'!D445</f>
        <v>1300000</v>
      </c>
      <c r="E445" s="272"/>
      <c r="F445" s="290"/>
      <c r="G445" s="291"/>
      <c r="H445" s="291"/>
      <c r="J445" s="285"/>
      <c r="L445" s="291"/>
    </row>
    <row r="446" spans="1:12" s="273" customFormat="1" ht="25.5">
      <c r="A446" s="303"/>
      <c r="B446" s="292" t="s">
        <v>116</v>
      </c>
      <c r="C446" s="293" t="s">
        <v>5627</v>
      </c>
      <c r="D446" s="341">
        <f>'CE MINISTERIALE 2019'!D446</f>
        <v>0</v>
      </c>
      <c r="E446" s="272"/>
      <c r="G446" s="291"/>
      <c r="H446" s="291"/>
      <c r="J446" s="285"/>
      <c r="L446" s="291"/>
    </row>
    <row r="447" spans="1:12" s="273" customFormat="1" ht="18.75">
      <c r="A447" s="303"/>
      <c r="B447" s="292" t="s">
        <v>117</v>
      </c>
      <c r="C447" s="293" t="s">
        <v>5628</v>
      </c>
      <c r="D447" s="341">
        <f>'CE MINISTERIALE 2019'!D447</f>
        <v>1300000</v>
      </c>
      <c r="E447" s="272"/>
      <c r="G447" s="291"/>
      <c r="H447" s="291"/>
      <c r="J447" s="285"/>
      <c r="L447" s="291"/>
    </row>
    <row r="448" spans="1:12" s="273" customFormat="1" ht="18.75">
      <c r="A448" s="303"/>
      <c r="B448" s="286" t="s">
        <v>118</v>
      </c>
      <c r="C448" s="287" t="s">
        <v>5629</v>
      </c>
      <c r="D448" s="288">
        <f>'CE MINISTERIALE 2019'!D448</f>
        <v>114000</v>
      </c>
      <c r="E448" s="272"/>
      <c r="F448" s="290"/>
      <c r="G448" s="291"/>
      <c r="H448" s="291"/>
      <c r="J448" s="285"/>
      <c r="L448" s="291"/>
    </row>
    <row r="449" spans="1:29" s="273" customFormat="1" ht="25.5">
      <c r="A449" s="303"/>
      <c r="B449" s="292" t="s">
        <v>119</v>
      </c>
      <c r="C449" s="293" t="s">
        <v>5630</v>
      </c>
      <c r="D449" s="288">
        <f>'CE MINISTERIALE 2019'!D449</f>
        <v>110000</v>
      </c>
      <c r="E449" s="272"/>
      <c r="F449" s="290"/>
      <c r="G449" s="291"/>
      <c r="H449" s="291"/>
      <c r="J449" s="285"/>
      <c r="L449" s="291"/>
      <c r="AC449" s="358"/>
    </row>
    <row r="450" spans="1:29" s="273" customFormat="1" ht="24.95" customHeight="1">
      <c r="A450" s="303"/>
      <c r="B450" s="296" t="s">
        <v>4617</v>
      </c>
      <c r="C450" s="297" t="s">
        <v>5631</v>
      </c>
      <c r="D450" s="341">
        <f>'CE MINISTERIALE 2019'!D450</f>
        <v>3000</v>
      </c>
      <c r="E450" s="272"/>
      <c r="G450" s="291"/>
      <c r="H450" s="291"/>
      <c r="J450" s="285"/>
      <c r="L450" s="291"/>
    </row>
    <row r="451" spans="1:29" s="273" customFormat="1" ht="24.95" customHeight="1">
      <c r="A451" s="303"/>
      <c r="B451" s="296" t="s">
        <v>4619</v>
      </c>
      <c r="C451" s="297" t="s">
        <v>5632</v>
      </c>
      <c r="D451" s="341">
        <f>'CE MINISTERIALE 2019'!D451</f>
        <v>0</v>
      </c>
      <c r="E451" s="272"/>
      <c r="G451" s="291"/>
      <c r="H451" s="291"/>
      <c r="J451" s="285"/>
      <c r="L451" s="291"/>
    </row>
    <row r="452" spans="1:29" s="273" customFormat="1" ht="24.95" customHeight="1">
      <c r="A452" s="303"/>
      <c r="B452" s="296" t="s">
        <v>4621</v>
      </c>
      <c r="C452" s="297" t="s">
        <v>5633</v>
      </c>
      <c r="D452" s="341">
        <f>'CE MINISTERIALE 2019'!D452</f>
        <v>73000</v>
      </c>
      <c r="E452" s="272"/>
      <c r="G452" s="291"/>
      <c r="H452" s="291"/>
      <c r="J452" s="285"/>
      <c r="L452" s="291"/>
    </row>
    <row r="453" spans="1:29" s="273" customFormat="1" ht="24.95" customHeight="1">
      <c r="A453" s="303"/>
      <c r="B453" s="296" t="s">
        <v>4623</v>
      </c>
      <c r="C453" s="297" t="s">
        <v>5634</v>
      </c>
      <c r="D453" s="341">
        <f>'CE MINISTERIALE 2019'!D453</f>
        <v>3000</v>
      </c>
      <c r="E453" s="272"/>
      <c r="G453" s="291"/>
      <c r="H453" s="291"/>
      <c r="J453" s="285"/>
      <c r="L453" s="291"/>
    </row>
    <row r="454" spans="1:29" s="273" customFormat="1" ht="24.95" customHeight="1">
      <c r="A454" s="303"/>
      <c r="B454" s="296" t="s">
        <v>4625</v>
      </c>
      <c r="C454" s="297" t="s">
        <v>5635</v>
      </c>
      <c r="D454" s="341">
        <f>'CE MINISTERIALE 2019'!D454</f>
        <v>14000</v>
      </c>
      <c r="E454" s="272"/>
      <c r="G454" s="291"/>
      <c r="H454" s="291"/>
      <c r="J454" s="285"/>
      <c r="L454" s="291"/>
    </row>
    <row r="455" spans="1:29" s="273" customFormat="1" ht="24.95" customHeight="1">
      <c r="A455" s="303"/>
      <c r="B455" s="296" t="s">
        <v>4627</v>
      </c>
      <c r="C455" s="297" t="s">
        <v>5636</v>
      </c>
      <c r="D455" s="341">
        <f>'CE MINISTERIALE 2019'!D455</f>
        <v>1000</v>
      </c>
      <c r="E455" s="272"/>
      <c r="G455" s="291"/>
      <c r="H455" s="291"/>
      <c r="J455" s="285"/>
      <c r="L455" s="291"/>
    </row>
    <row r="456" spans="1:29" s="273" customFormat="1" ht="24.95" customHeight="1">
      <c r="A456" s="303"/>
      <c r="B456" s="296" t="s">
        <v>4629</v>
      </c>
      <c r="C456" s="297" t="s">
        <v>5637</v>
      </c>
      <c r="D456" s="341">
        <f>'CE MINISTERIALE 2019'!D456</f>
        <v>0</v>
      </c>
      <c r="E456" s="272"/>
      <c r="G456" s="291"/>
      <c r="H456" s="291"/>
      <c r="J456" s="285"/>
      <c r="L456" s="291"/>
    </row>
    <row r="457" spans="1:29" s="273" customFormat="1" ht="24.95" customHeight="1">
      <c r="A457" s="303"/>
      <c r="B457" s="296" t="s">
        <v>4631</v>
      </c>
      <c r="C457" s="297" t="s">
        <v>5638</v>
      </c>
      <c r="D457" s="341">
        <f>'CE MINISTERIALE 2019'!D457</f>
        <v>16000</v>
      </c>
      <c r="E457" s="272"/>
      <c r="G457" s="291"/>
      <c r="H457" s="291"/>
      <c r="J457" s="285"/>
      <c r="L457" s="291"/>
    </row>
    <row r="458" spans="1:29" s="273" customFormat="1" ht="25.5">
      <c r="A458" s="303"/>
      <c r="B458" s="292" t="s">
        <v>120</v>
      </c>
      <c r="C458" s="293" t="s">
        <v>5639</v>
      </c>
      <c r="D458" s="288">
        <f>'CE MINISTERIALE 2019'!D458</f>
        <v>4000</v>
      </c>
      <c r="E458" s="272"/>
      <c r="F458" s="290"/>
      <c r="G458" s="291"/>
      <c r="H458" s="291"/>
      <c r="J458" s="285"/>
      <c r="L458" s="291"/>
      <c r="AC458" s="358"/>
    </row>
    <row r="459" spans="1:29" s="273" customFormat="1" ht="24.95" customHeight="1">
      <c r="A459" s="303"/>
      <c r="B459" s="296" t="s">
        <v>4634</v>
      </c>
      <c r="C459" s="297" t="s">
        <v>5640</v>
      </c>
      <c r="D459" s="341">
        <f>'CE MINISTERIALE 2019'!D459</f>
        <v>1000</v>
      </c>
      <c r="E459" s="272"/>
      <c r="G459" s="291"/>
      <c r="H459" s="291"/>
      <c r="J459" s="285"/>
      <c r="L459" s="291"/>
    </row>
    <row r="460" spans="1:29" s="273" customFormat="1" ht="24.95" customHeight="1">
      <c r="A460" s="303"/>
      <c r="B460" s="296" t="s">
        <v>4636</v>
      </c>
      <c r="C460" s="297" t="s">
        <v>5641</v>
      </c>
      <c r="D460" s="341">
        <f>'CE MINISTERIALE 2019'!D460</f>
        <v>1000</v>
      </c>
      <c r="E460" s="272"/>
      <c r="G460" s="291"/>
      <c r="H460" s="291"/>
      <c r="J460" s="285"/>
      <c r="L460" s="291"/>
    </row>
    <row r="461" spans="1:29" s="273" customFormat="1" ht="24.95" customHeight="1">
      <c r="A461" s="303"/>
      <c r="B461" s="296" t="s">
        <v>4638</v>
      </c>
      <c r="C461" s="297" t="s">
        <v>5642</v>
      </c>
      <c r="D461" s="341">
        <f>'CE MINISTERIALE 2019'!D461</f>
        <v>0</v>
      </c>
      <c r="E461" s="272"/>
      <c r="G461" s="291"/>
      <c r="H461" s="291"/>
      <c r="J461" s="285"/>
      <c r="L461" s="291"/>
    </row>
    <row r="462" spans="1:29" s="273" customFormat="1" ht="24.95" customHeight="1">
      <c r="A462" s="303"/>
      <c r="B462" s="296" t="s">
        <v>4640</v>
      </c>
      <c r="C462" s="297" t="s">
        <v>5643</v>
      </c>
      <c r="D462" s="341">
        <f>'CE MINISTERIALE 2019'!D462</f>
        <v>2000</v>
      </c>
      <c r="E462" s="272"/>
      <c r="G462" s="291"/>
      <c r="H462" s="291"/>
      <c r="J462" s="285"/>
      <c r="L462" s="291"/>
    </row>
    <row r="463" spans="1:29" s="273" customFormat="1" ht="24.95" customHeight="1">
      <c r="A463" s="303"/>
      <c r="B463" s="296" t="s">
        <v>4642</v>
      </c>
      <c r="C463" s="297" t="s">
        <v>5644</v>
      </c>
      <c r="D463" s="341">
        <f>'CE MINISTERIALE 2019'!D463</f>
        <v>0</v>
      </c>
      <c r="E463" s="272"/>
      <c r="G463" s="291"/>
      <c r="H463" s="291"/>
      <c r="J463" s="285"/>
      <c r="L463" s="291"/>
    </row>
    <row r="464" spans="1:29" s="273" customFormat="1" ht="24.95" customHeight="1">
      <c r="A464" s="303"/>
      <c r="B464" s="296" t="s">
        <v>4644</v>
      </c>
      <c r="C464" s="297" t="s">
        <v>5645</v>
      </c>
      <c r="D464" s="341">
        <f>'CE MINISTERIALE 2019'!D464</f>
        <v>0</v>
      </c>
      <c r="E464" s="272"/>
      <c r="G464" s="291"/>
      <c r="H464" s="291"/>
      <c r="J464" s="285"/>
      <c r="L464" s="291"/>
    </row>
    <row r="465" spans="1:12" s="273" customFormat="1" ht="18.75">
      <c r="A465" s="303"/>
      <c r="B465" s="286" t="s">
        <v>121</v>
      </c>
      <c r="C465" s="287" t="s">
        <v>5646</v>
      </c>
      <c r="D465" s="288">
        <f>'CE MINISTERIALE 2019'!D465</f>
        <v>5513000</v>
      </c>
      <c r="E465" s="272"/>
      <c r="F465" s="290"/>
      <c r="G465" s="291"/>
      <c r="H465" s="291"/>
      <c r="J465" s="285"/>
      <c r="L465" s="291"/>
    </row>
    <row r="466" spans="1:12" s="273" customFormat="1" ht="18.75">
      <c r="A466" s="303"/>
      <c r="B466" s="292" t="s">
        <v>122</v>
      </c>
      <c r="C466" s="293" t="s">
        <v>5647</v>
      </c>
      <c r="D466" s="288">
        <f>'CE MINISTERIALE 2019'!D466</f>
        <v>193000</v>
      </c>
      <c r="E466" s="272"/>
      <c r="F466" s="290"/>
      <c r="G466" s="291"/>
      <c r="H466" s="291"/>
      <c r="J466" s="285"/>
      <c r="L466" s="291"/>
    </row>
    <row r="467" spans="1:12" s="273" customFormat="1" ht="25.5">
      <c r="A467" s="303"/>
      <c r="B467" s="296" t="s">
        <v>123</v>
      </c>
      <c r="C467" s="297" t="s">
        <v>5648</v>
      </c>
      <c r="D467" s="341">
        <f>'CE MINISTERIALE 2019'!D467</f>
        <v>83000</v>
      </c>
      <c r="E467" s="272"/>
      <c r="G467" s="291"/>
      <c r="H467" s="291"/>
      <c r="J467" s="285"/>
      <c r="L467" s="291"/>
    </row>
    <row r="468" spans="1:12" s="273" customFormat="1" ht="25.5">
      <c r="A468" s="303"/>
      <c r="B468" s="296" t="s">
        <v>124</v>
      </c>
      <c r="C468" s="297" t="s">
        <v>5649</v>
      </c>
      <c r="D468" s="341">
        <f>'CE MINISTERIALE 2019'!D468</f>
        <v>100000</v>
      </c>
      <c r="E468" s="272"/>
      <c r="G468" s="291"/>
      <c r="H468" s="291"/>
      <c r="J468" s="285"/>
      <c r="L468" s="291"/>
    </row>
    <row r="469" spans="1:12" s="273" customFormat="1" ht="38.25">
      <c r="A469" s="303"/>
      <c r="B469" s="296" t="s">
        <v>125</v>
      </c>
      <c r="C469" s="297" t="s">
        <v>5650</v>
      </c>
      <c r="D469" s="341">
        <f>'CE MINISTERIALE 2019'!D469</f>
        <v>0</v>
      </c>
      <c r="E469" s="272"/>
      <c r="G469" s="291"/>
      <c r="H469" s="291"/>
      <c r="J469" s="285"/>
      <c r="L469" s="291"/>
    </row>
    <row r="470" spans="1:12" s="273" customFormat="1" ht="25.5">
      <c r="A470" s="303"/>
      <c r="B470" s="296" t="s">
        <v>126</v>
      </c>
      <c r="C470" s="297" t="s">
        <v>5651</v>
      </c>
      <c r="D470" s="341">
        <f>'CE MINISTERIALE 2019'!D470</f>
        <v>0</v>
      </c>
      <c r="E470" s="272"/>
      <c r="G470" s="291"/>
      <c r="H470" s="291"/>
      <c r="J470" s="285"/>
      <c r="L470" s="291"/>
    </row>
    <row r="471" spans="1:12" s="273" customFormat="1" ht="18.75">
      <c r="A471" s="303"/>
      <c r="B471" s="296" t="s">
        <v>4652</v>
      </c>
      <c r="C471" s="297" t="s">
        <v>5652</v>
      </c>
      <c r="D471" s="341">
        <f>'CE MINISTERIALE 2019'!D471</f>
        <v>0</v>
      </c>
      <c r="E471" s="272"/>
      <c r="G471" s="291"/>
      <c r="H471" s="291"/>
      <c r="J471" s="285"/>
      <c r="L471" s="291"/>
    </row>
    <row r="472" spans="1:12" s="273" customFormat="1" ht="18.75">
      <c r="A472" s="303"/>
      <c r="B472" s="296" t="s">
        <v>127</v>
      </c>
      <c r="C472" s="297" t="s">
        <v>5653</v>
      </c>
      <c r="D472" s="341">
        <f>'CE MINISTERIALE 2019'!D472</f>
        <v>10000</v>
      </c>
      <c r="E472" s="272"/>
      <c r="G472" s="291"/>
      <c r="H472" s="291"/>
      <c r="J472" s="285"/>
      <c r="L472" s="291"/>
    </row>
    <row r="473" spans="1:12" s="272" customFormat="1" ht="18.75">
      <c r="A473" s="303"/>
      <c r="B473" s="296" t="s">
        <v>4655</v>
      </c>
      <c r="C473" s="297" t="s">
        <v>5654</v>
      </c>
      <c r="D473" s="341">
        <f>'CE MINISTERIALE 2019'!D473</f>
        <v>0</v>
      </c>
      <c r="G473" s="291"/>
      <c r="H473" s="291"/>
      <c r="J473" s="285"/>
      <c r="L473" s="291"/>
    </row>
    <row r="474" spans="1:12" s="273" customFormat="1" ht="25.5">
      <c r="A474" s="303"/>
      <c r="B474" s="292" t="s">
        <v>128</v>
      </c>
      <c r="C474" s="293" t="s">
        <v>5655</v>
      </c>
      <c r="D474" s="341">
        <f>'CE MINISTERIALE 2019'!D474</f>
        <v>50000</v>
      </c>
      <c r="E474" s="272"/>
      <c r="G474" s="291"/>
      <c r="H474" s="291"/>
      <c r="J474" s="285"/>
      <c r="L474" s="291"/>
    </row>
    <row r="475" spans="1:12" s="273" customFormat="1" ht="25.5">
      <c r="A475" s="303"/>
      <c r="B475" s="292" t="s">
        <v>129</v>
      </c>
      <c r="C475" s="293" t="s">
        <v>5656</v>
      </c>
      <c r="D475" s="288">
        <f>'CE MINISTERIALE 2019'!D475</f>
        <v>0</v>
      </c>
      <c r="E475" s="272"/>
      <c r="F475" s="290"/>
      <c r="G475" s="291"/>
      <c r="H475" s="291"/>
      <c r="J475" s="285"/>
      <c r="L475" s="291"/>
    </row>
    <row r="476" spans="1:12" s="273" customFormat="1" ht="38.25">
      <c r="A476" s="303"/>
      <c r="B476" s="296" t="s">
        <v>4659</v>
      </c>
      <c r="C476" s="297" t="s">
        <v>5657</v>
      </c>
      <c r="D476" s="341">
        <f>'CE MINISTERIALE 2019'!D476</f>
        <v>0</v>
      </c>
      <c r="E476" s="272"/>
      <c r="G476" s="291"/>
      <c r="H476" s="291"/>
      <c r="J476" s="285"/>
      <c r="L476" s="291"/>
    </row>
    <row r="477" spans="1:12" s="273" customFormat="1" ht="38.25">
      <c r="A477" s="303"/>
      <c r="B477" s="296" t="s">
        <v>130</v>
      </c>
      <c r="C477" s="297" t="s">
        <v>5658</v>
      </c>
      <c r="D477" s="341">
        <f>'CE MINISTERIALE 2019'!D477</f>
        <v>0</v>
      </c>
      <c r="E477" s="272"/>
      <c r="G477" s="291"/>
      <c r="H477" s="291"/>
      <c r="J477" s="285"/>
      <c r="L477" s="291"/>
    </row>
    <row r="478" spans="1:12" s="273" customFormat="1" ht="38.25">
      <c r="A478" s="303"/>
      <c r="B478" s="296" t="s">
        <v>778</v>
      </c>
      <c r="C478" s="297" t="s">
        <v>5659</v>
      </c>
      <c r="D478" s="341">
        <f>'CE MINISTERIALE 2019'!D478</f>
        <v>0</v>
      </c>
      <c r="E478" s="272"/>
      <c r="G478" s="291"/>
      <c r="H478" s="291"/>
      <c r="J478" s="285"/>
      <c r="L478" s="291"/>
    </row>
    <row r="479" spans="1:12" s="273" customFormat="1" ht="25.5">
      <c r="A479" s="303"/>
      <c r="B479" s="296" t="s">
        <v>779</v>
      </c>
      <c r="C479" s="297" t="s">
        <v>5660</v>
      </c>
      <c r="D479" s="341">
        <f>'CE MINISTERIALE 2019'!D479</f>
        <v>0</v>
      </c>
      <c r="E479" s="272"/>
      <c r="G479" s="291"/>
      <c r="H479" s="291"/>
      <c r="J479" s="285"/>
      <c r="L479" s="291"/>
    </row>
    <row r="480" spans="1:12" s="273" customFormat="1" ht="25.5">
      <c r="A480" s="303"/>
      <c r="B480" s="296" t="s">
        <v>780</v>
      </c>
      <c r="C480" s="297" t="s">
        <v>5661</v>
      </c>
      <c r="D480" s="341">
        <f>'CE MINISTERIALE 2019'!D480</f>
        <v>0</v>
      </c>
      <c r="E480" s="272"/>
      <c r="G480" s="291"/>
      <c r="H480" s="291"/>
      <c r="J480" s="285"/>
      <c r="L480" s="291"/>
    </row>
    <row r="481" spans="1:12" s="272" customFormat="1" ht="25.5">
      <c r="A481" s="303"/>
      <c r="B481" s="296" t="s">
        <v>4665</v>
      </c>
      <c r="C481" s="297" t="s">
        <v>5662</v>
      </c>
      <c r="D481" s="341">
        <f>'CE MINISTERIALE 2019'!D481</f>
        <v>0</v>
      </c>
      <c r="G481" s="291"/>
      <c r="H481" s="291"/>
      <c r="J481" s="285"/>
      <c r="L481" s="291"/>
    </row>
    <row r="482" spans="1:12" s="273" customFormat="1" ht="18.75">
      <c r="A482" s="303"/>
      <c r="B482" s="292" t="s">
        <v>781</v>
      </c>
      <c r="C482" s="293" t="s">
        <v>3784</v>
      </c>
      <c r="D482" s="288">
        <f>'CE MINISTERIALE 2019'!D482</f>
        <v>5270000</v>
      </c>
      <c r="E482" s="272"/>
      <c r="F482" s="290"/>
      <c r="G482" s="291"/>
      <c r="H482" s="291"/>
      <c r="J482" s="285"/>
      <c r="L482" s="291"/>
    </row>
    <row r="483" spans="1:12" s="273" customFormat="1" ht="25.5">
      <c r="A483" s="303"/>
      <c r="B483" s="316" t="s">
        <v>782</v>
      </c>
      <c r="C483" s="317" t="s">
        <v>5663</v>
      </c>
      <c r="D483" s="341">
        <f>'CE MINISTERIALE 2019'!D483</f>
        <v>0</v>
      </c>
      <c r="E483" s="272"/>
      <c r="G483" s="291"/>
      <c r="H483" s="291"/>
      <c r="J483" s="285"/>
      <c r="L483" s="291"/>
    </row>
    <row r="484" spans="1:12" s="273" customFormat="1" ht="25.5">
      <c r="A484" s="303"/>
      <c r="B484" s="316" t="s">
        <v>783</v>
      </c>
      <c r="C484" s="317" t="s">
        <v>5664</v>
      </c>
      <c r="D484" s="341">
        <f>'CE MINISTERIALE 2019'!D484</f>
        <v>0</v>
      </c>
      <c r="E484" s="272"/>
      <c r="G484" s="291"/>
      <c r="H484" s="291"/>
      <c r="J484" s="285"/>
      <c r="L484" s="291"/>
    </row>
    <row r="485" spans="1:12" s="273" customFormat="1" ht="25.5">
      <c r="A485" s="303"/>
      <c r="B485" s="316" t="s">
        <v>784</v>
      </c>
      <c r="C485" s="317" t="s">
        <v>5665</v>
      </c>
      <c r="D485" s="341">
        <f>'CE MINISTERIALE 2019'!D485</f>
        <v>0</v>
      </c>
      <c r="E485" s="272"/>
      <c r="G485" s="291"/>
      <c r="H485" s="291"/>
      <c r="J485" s="285"/>
      <c r="L485" s="291"/>
    </row>
    <row r="486" spans="1:12" s="273" customFormat="1" ht="25.5">
      <c r="A486" s="303"/>
      <c r="B486" s="296" t="s">
        <v>785</v>
      </c>
      <c r="C486" s="297" t="s">
        <v>5666</v>
      </c>
      <c r="D486" s="341">
        <f>'CE MINISTERIALE 2019'!D486</f>
        <v>0</v>
      </c>
      <c r="E486" s="272"/>
      <c r="G486" s="291"/>
      <c r="H486" s="291"/>
      <c r="J486" s="285"/>
      <c r="L486" s="291"/>
    </row>
    <row r="487" spans="1:12" s="273" customFormat="1" ht="25.5">
      <c r="A487" s="303"/>
      <c r="B487" s="296" t="s">
        <v>786</v>
      </c>
      <c r="C487" s="297" t="s">
        <v>5667</v>
      </c>
      <c r="D487" s="341">
        <f>'CE MINISTERIALE 2019'!D487</f>
        <v>0</v>
      </c>
      <c r="E487" s="272"/>
      <c r="G487" s="291"/>
      <c r="H487" s="291"/>
      <c r="J487" s="285"/>
      <c r="L487" s="291"/>
    </row>
    <row r="488" spans="1:12" s="273" customFormat="1" ht="18.75">
      <c r="A488" s="303"/>
      <c r="B488" s="296" t="s">
        <v>4673</v>
      </c>
      <c r="C488" s="297" t="s">
        <v>5668</v>
      </c>
      <c r="D488" s="341">
        <f>'CE MINISTERIALE 2019'!D488</f>
        <v>5082000</v>
      </c>
      <c r="E488" s="272"/>
      <c r="G488" s="291"/>
      <c r="H488" s="291"/>
      <c r="J488" s="285"/>
      <c r="L488" s="291"/>
    </row>
    <row r="489" spans="1:12" s="273" customFormat="1" ht="25.5">
      <c r="A489" s="303"/>
      <c r="B489" s="296" t="s">
        <v>4675</v>
      </c>
      <c r="C489" s="297" t="s">
        <v>5669</v>
      </c>
      <c r="D489" s="341">
        <f>'CE MINISTERIALE 2019'!D489</f>
        <v>0</v>
      </c>
      <c r="E489" s="272"/>
      <c r="G489" s="291"/>
      <c r="H489" s="291"/>
      <c r="J489" s="285"/>
      <c r="L489" s="291"/>
    </row>
    <row r="490" spans="1:12" s="273" customFormat="1" ht="18.75">
      <c r="A490" s="303"/>
      <c r="B490" s="296" t="s">
        <v>4677</v>
      </c>
      <c r="C490" s="297" t="s">
        <v>5670</v>
      </c>
      <c r="D490" s="341">
        <f>'CE MINISTERIALE 2019'!D490</f>
        <v>0</v>
      </c>
      <c r="E490" s="272"/>
      <c r="G490" s="291"/>
      <c r="H490" s="291"/>
      <c r="J490" s="285"/>
      <c r="L490" s="291"/>
    </row>
    <row r="491" spans="1:12" s="273" customFormat="1" ht="38.25">
      <c r="A491" s="303"/>
      <c r="B491" s="296" t="s">
        <v>4679</v>
      </c>
      <c r="C491" s="297" t="s">
        <v>5671</v>
      </c>
      <c r="D491" s="341">
        <f>'CE MINISTERIALE 2019'!D491</f>
        <v>0</v>
      </c>
      <c r="E491" s="272"/>
      <c r="G491" s="291"/>
      <c r="H491" s="291"/>
      <c r="J491" s="285"/>
      <c r="L491" s="291"/>
    </row>
    <row r="492" spans="1:12" s="273" customFormat="1" ht="18.75">
      <c r="A492" s="303"/>
      <c r="B492" s="316" t="s">
        <v>787</v>
      </c>
      <c r="C492" s="318" t="s">
        <v>5672</v>
      </c>
      <c r="D492" s="341">
        <f>'CE MINISTERIALE 2019'!D492</f>
        <v>188000</v>
      </c>
      <c r="E492" s="272"/>
      <c r="G492" s="291"/>
      <c r="H492" s="291"/>
      <c r="J492" s="285"/>
      <c r="L492" s="291"/>
    </row>
    <row r="493" spans="1:12" s="298" customFormat="1" ht="24.95" customHeight="1">
      <c r="A493" s="306"/>
      <c r="B493" s="286" t="s">
        <v>788</v>
      </c>
      <c r="C493" s="287" t="s">
        <v>3785</v>
      </c>
      <c r="D493" s="288">
        <f>'CE MINISTERIALE 2019'!D493</f>
        <v>1442945233</v>
      </c>
      <c r="E493" s="272"/>
      <c r="F493" s="290"/>
      <c r="G493" s="291"/>
      <c r="H493" s="291"/>
      <c r="J493" s="285"/>
      <c r="L493" s="291"/>
    </row>
    <row r="494" spans="1:12" s="298" customFormat="1" ht="24.95" customHeight="1">
      <c r="A494" s="306"/>
      <c r="B494" s="299"/>
      <c r="C494" s="287" t="s">
        <v>3786</v>
      </c>
      <c r="D494" s="288">
        <f>'CE MINISTERIALE 2019'!D494</f>
        <v>0</v>
      </c>
      <c r="E494" s="272"/>
      <c r="F494" s="273"/>
      <c r="G494" s="291"/>
      <c r="H494" s="291"/>
      <c r="J494" s="285"/>
      <c r="L494" s="291"/>
    </row>
    <row r="495" spans="1:12" s="298" customFormat="1" ht="24.95" customHeight="1">
      <c r="A495" s="306"/>
      <c r="B495" s="286" t="s">
        <v>791</v>
      </c>
      <c r="C495" s="287" t="s">
        <v>3787</v>
      </c>
      <c r="D495" s="288">
        <f>'CE MINISTERIALE 2019'!D495</f>
        <v>10000</v>
      </c>
      <c r="E495" s="272"/>
      <c r="F495" s="290"/>
      <c r="G495" s="291"/>
      <c r="H495" s="291"/>
      <c r="J495" s="285"/>
      <c r="L495" s="291"/>
    </row>
    <row r="496" spans="1:12" s="298" customFormat="1" ht="24.95" customHeight="1">
      <c r="A496" s="306"/>
      <c r="B496" s="292" t="s">
        <v>793</v>
      </c>
      <c r="C496" s="293" t="s">
        <v>3788</v>
      </c>
      <c r="D496" s="341">
        <f>'CE MINISTERIALE 2019'!D496</f>
        <v>0</v>
      </c>
      <c r="E496" s="272"/>
      <c r="F496" s="273"/>
      <c r="G496" s="291"/>
      <c r="H496" s="291"/>
      <c r="J496" s="285"/>
      <c r="L496" s="291"/>
    </row>
    <row r="497" spans="1:12" s="298" customFormat="1" ht="24.95" customHeight="1">
      <c r="A497" s="306"/>
      <c r="B497" s="292" t="s">
        <v>795</v>
      </c>
      <c r="C497" s="293" t="s">
        <v>3789</v>
      </c>
      <c r="D497" s="341">
        <f>'CE MINISTERIALE 2019'!D497</f>
        <v>0</v>
      </c>
      <c r="E497" s="272"/>
      <c r="F497" s="273"/>
      <c r="G497" s="291"/>
      <c r="H497" s="291"/>
      <c r="J497" s="285"/>
      <c r="L497" s="291"/>
    </row>
    <row r="498" spans="1:12" s="298" customFormat="1" ht="24.95" customHeight="1">
      <c r="A498" s="306"/>
      <c r="B498" s="292" t="s">
        <v>797</v>
      </c>
      <c r="C498" s="293" t="s">
        <v>3790</v>
      </c>
      <c r="D498" s="341">
        <f>'CE MINISTERIALE 2019'!D498</f>
        <v>10000</v>
      </c>
      <c r="E498" s="272"/>
      <c r="F498" s="273"/>
      <c r="G498" s="291"/>
      <c r="H498" s="291"/>
      <c r="J498" s="285"/>
      <c r="L498" s="291"/>
    </row>
    <row r="499" spans="1:12" s="298" customFormat="1" ht="24.95" customHeight="1">
      <c r="A499" s="306"/>
      <c r="B499" s="286" t="s">
        <v>799</v>
      </c>
      <c r="C499" s="287" t="s">
        <v>3791</v>
      </c>
      <c r="D499" s="288">
        <f>'CE MINISTERIALE 2019'!D499</f>
        <v>0</v>
      </c>
      <c r="E499" s="272"/>
      <c r="F499" s="290"/>
      <c r="G499" s="291"/>
      <c r="H499" s="291"/>
      <c r="J499" s="285"/>
      <c r="L499" s="291"/>
    </row>
    <row r="500" spans="1:12" s="298" customFormat="1" ht="24.95" customHeight="1">
      <c r="A500" s="306"/>
      <c r="B500" s="292" t="s">
        <v>801</v>
      </c>
      <c r="C500" s="293" t="s">
        <v>3792</v>
      </c>
      <c r="D500" s="341">
        <f>'CE MINISTERIALE 2019'!D500</f>
        <v>0</v>
      </c>
      <c r="E500" s="272"/>
      <c r="F500" s="273"/>
      <c r="G500" s="291"/>
      <c r="H500" s="291"/>
      <c r="J500" s="285"/>
      <c r="L500" s="291"/>
    </row>
    <row r="501" spans="1:12" s="298" customFormat="1" ht="24.95" customHeight="1">
      <c r="A501" s="306"/>
      <c r="B501" s="292" t="s">
        <v>803</v>
      </c>
      <c r="C501" s="293" t="s">
        <v>3793</v>
      </c>
      <c r="D501" s="341">
        <f>'CE MINISTERIALE 2019'!D501</f>
        <v>0</v>
      </c>
      <c r="E501" s="272"/>
      <c r="F501" s="273"/>
      <c r="G501" s="291"/>
      <c r="H501" s="291"/>
      <c r="J501" s="285"/>
      <c r="L501" s="291"/>
    </row>
    <row r="502" spans="1:12" s="298" customFormat="1" ht="25.5">
      <c r="A502" s="306"/>
      <c r="B502" s="292" t="s">
        <v>805</v>
      </c>
      <c r="C502" s="293" t="s">
        <v>3794</v>
      </c>
      <c r="D502" s="341">
        <f>'CE MINISTERIALE 2019'!D502</f>
        <v>0</v>
      </c>
      <c r="E502" s="272"/>
      <c r="F502" s="273"/>
      <c r="G502" s="291"/>
      <c r="H502" s="291"/>
      <c r="J502" s="285"/>
      <c r="L502" s="291"/>
    </row>
    <row r="503" spans="1:12" s="298" customFormat="1" ht="24.95" customHeight="1">
      <c r="A503" s="306"/>
      <c r="B503" s="292" t="s">
        <v>807</v>
      </c>
      <c r="C503" s="293" t="s">
        <v>5673</v>
      </c>
      <c r="D503" s="341">
        <f>'CE MINISTERIALE 2019'!D503</f>
        <v>0</v>
      </c>
      <c r="E503" s="272"/>
      <c r="F503" s="273"/>
      <c r="G503" s="291"/>
      <c r="H503" s="291"/>
      <c r="J503" s="285"/>
      <c r="L503" s="291"/>
    </row>
    <row r="504" spans="1:12" s="298" customFormat="1" ht="24.95" customHeight="1">
      <c r="A504" s="306"/>
      <c r="B504" s="292" t="s">
        <v>809</v>
      </c>
      <c r="C504" s="293" t="s">
        <v>5674</v>
      </c>
      <c r="D504" s="341">
        <f>'CE MINISTERIALE 2019'!D504</f>
        <v>0</v>
      </c>
      <c r="E504" s="272"/>
      <c r="F504" s="273"/>
      <c r="G504" s="291"/>
      <c r="H504" s="291"/>
      <c r="J504" s="285"/>
      <c r="L504" s="291"/>
    </row>
    <row r="505" spans="1:12" s="298" customFormat="1" ht="24.95" customHeight="1">
      <c r="A505" s="306"/>
      <c r="B505" s="286" t="s">
        <v>811</v>
      </c>
      <c r="C505" s="287" t="s">
        <v>3795</v>
      </c>
      <c r="D505" s="288">
        <f>'CE MINISTERIALE 2019'!D505</f>
        <v>25000</v>
      </c>
      <c r="E505" s="272"/>
      <c r="F505" s="290"/>
      <c r="G505" s="291"/>
      <c r="H505" s="291"/>
      <c r="J505" s="285"/>
      <c r="L505" s="291"/>
    </row>
    <row r="506" spans="1:12" s="298" customFormat="1" ht="24.95" customHeight="1">
      <c r="A506" s="306"/>
      <c r="B506" s="292" t="s">
        <v>813</v>
      </c>
      <c r="C506" s="293" t="s">
        <v>5675</v>
      </c>
      <c r="D506" s="341">
        <f>'CE MINISTERIALE 2019'!D506</f>
        <v>14000</v>
      </c>
      <c r="E506" s="272"/>
      <c r="F506" s="273"/>
      <c r="G506" s="291"/>
      <c r="H506" s="291"/>
      <c r="J506" s="285"/>
      <c r="L506" s="291"/>
    </row>
    <row r="507" spans="1:12" s="298" customFormat="1" ht="24.95" customHeight="1">
      <c r="A507" s="306"/>
      <c r="B507" s="292" t="s">
        <v>815</v>
      </c>
      <c r="C507" s="293" t="s">
        <v>3796</v>
      </c>
      <c r="D507" s="341">
        <f>'CE MINISTERIALE 2019'!D507</f>
        <v>0</v>
      </c>
      <c r="E507" s="272"/>
      <c r="F507" s="273"/>
      <c r="G507" s="291"/>
      <c r="H507" s="291"/>
      <c r="J507" s="285"/>
      <c r="L507" s="291"/>
    </row>
    <row r="508" spans="1:12" s="298" customFormat="1" ht="24.95" customHeight="1">
      <c r="A508" s="306"/>
      <c r="B508" s="292" t="s">
        <v>817</v>
      </c>
      <c r="C508" s="293" t="s">
        <v>3797</v>
      </c>
      <c r="D508" s="341">
        <f>'CE MINISTERIALE 2019'!D508</f>
        <v>11000</v>
      </c>
      <c r="E508" s="272"/>
      <c r="F508" s="273"/>
      <c r="G508" s="291"/>
      <c r="H508" s="291"/>
      <c r="J508" s="285"/>
      <c r="L508" s="291"/>
    </row>
    <row r="509" spans="1:12" s="298" customFormat="1" ht="24.95" customHeight="1">
      <c r="A509" s="389"/>
      <c r="B509" s="286" t="s">
        <v>819</v>
      </c>
      <c r="C509" s="287" t="s">
        <v>3798</v>
      </c>
      <c r="D509" s="288">
        <f>'CE MINISTERIALE 2019'!D509</f>
        <v>1000</v>
      </c>
      <c r="E509" s="272"/>
      <c r="F509" s="290"/>
      <c r="G509" s="291"/>
      <c r="H509" s="291"/>
      <c r="J509" s="285"/>
      <c r="L509" s="291"/>
    </row>
    <row r="510" spans="1:12" s="298" customFormat="1" ht="24.95" customHeight="1">
      <c r="A510" s="389"/>
      <c r="B510" s="292" t="s">
        <v>821</v>
      </c>
      <c r="C510" s="293" t="s">
        <v>3799</v>
      </c>
      <c r="D510" s="341">
        <f>'CE MINISTERIALE 2019'!D510</f>
        <v>1000</v>
      </c>
      <c r="E510" s="272"/>
      <c r="F510" s="273"/>
      <c r="G510" s="291"/>
      <c r="H510" s="291"/>
      <c r="J510" s="285"/>
      <c r="L510" s="291"/>
    </row>
    <row r="511" spans="1:12" s="298" customFormat="1" ht="24.95" customHeight="1">
      <c r="A511" s="306"/>
      <c r="B511" s="292" t="s">
        <v>823</v>
      </c>
      <c r="C511" s="293" t="s">
        <v>5676</v>
      </c>
      <c r="D511" s="341">
        <f>'CE MINISTERIALE 2019'!D511</f>
        <v>0</v>
      </c>
      <c r="E511" s="272"/>
      <c r="F511" s="273"/>
      <c r="G511" s="291"/>
      <c r="H511" s="291"/>
      <c r="J511" s="285"/>
      <c r="L511" s="291"/>
    </row>
    <row r="512" spans="1:12" s="298" customFormat="1" ht="24.95" customHeight="1">
      <c r="A512" s="389"/>
      <c r="B512" s="286" t="s">
        <v>825</v>
      </c>
      <c r="C512" s="287" t="s">
        <v>3800</v>
      </c>
      <c r="D512" s="288">
        <f>'CE MINISTERIALE 2019'!D512</f>
        <v>-16000</v>
      </c>
      <c r="E512" s="272"/>
      <c r="F512" s="290"/>
      <c r="G512" s="291"/>
      <c r="H512" s="291"/>
      <c r="J512" s="285"/>
      <c r="L512" s="291"/>
    </row>
    <row r="513" spans="1:12" s="298" customFormat="1" ht="24.95" customHeight="1">
      <c r="A513" s="306"/>
      <c r="B513" s="299"/>
      <c r="C513" s="287" t="s">
        <v>3801</v>
      </c>
      <c r="D513" s="341">
        <f>'CE MINISTERIALE 2019'!D513</f>
        <v>0</v>
      </c>
      <c r="E513" s="272"/>
      <c r="F513" s="273"/>
      <c r="G513" s="291"/>
      <c r="H513" s="291"/>
      <c r="J513" s="285"/>
      <c r="L513" s="291"/>
    </row>
    <row r="514" spans="1:12" s="298" customFormat="1" ht="24.95" customHeight="1">
      <c r="A514" s="306"/>
      <c r="B514" s="286" t="s">
        <v>828</v>
      </c>
      <c r="C514" s="287" t="s">
        <v>3802</v>
      </c>
      <c r="D514" s="341">
        <f>'CE MINISTERIALE 2019'!D514</f>
        <v>0</v>
      </c>
      <c r="E514" s="272"/>
      <c r="F514" s="273"/>
      <c r="G514" s="291"/>
      <c r="H514" s="291"/>
      <c r="J514" s="285"/>
      <c r="L514" s="291"/>
    </row>
    <row r="515" spans="1:12" s="298" customFormat="1" ht="24.95" customHeight="1">
      <c r="A515" s="306"/>
      <c r="B515" s="286" t="s">
        <v>830</v>
      </c>
      <c r="C515" s="287" t="s">
        <v>3803</v>
      </c>
      <c r="D515" s="341">
        <f>'CE MINISTERIALE 2019'!D515</f>
        <v>0</v>
      </c>
      <c r="E515" s="272"/>
      <c r="F515" s="273"/>
      <c r="G515" s="291"/>
      <c r="H515" s="291"/>
      <c r="J515" s="285"/>
      <c r="L515" s="291"/>
    </row>
    <row r="516" spans="1:12" s="298" customFormat="1" ht="25.5">
      <c r="A516" s="306"/>
      <c r="B516" s="286" t="s">
        <v>832</v>
      </c>
      <c r="C516" s="287" t="s">
        <v>3804</v>
      </c>
      <c r="D516" s="288">
        <f>'CE MINISTERIALE 2019'!D516</f>
        <v>0</v>
      </c>
      <c r="E516" s="272"/>
      <c r="F516" s="290"/>
      <c r="G516" s="291"/>
      <c r="H516" s="291"/>
      <c r="J516" s="285"/>
      <c r="L516" s="291"/>
    </row>
    <row r="517" spans="1:12" s="298" customFormat="1" ht="24.95" customHeight="1">
      <c r="A517" s="306"/>
      <c r="B517" s="299"/>
      <c r="C517" s="287" t="s">
        <v>5677</v>
      </c>
      <c r="D517" s="341">
        <f>'CE MINISTERIALE 2019'!D517</f>
        <v>0</v>
      </c>
      <c r="E517" s="272"/>
      <c r="F517" s="273"/>
      <c r="G517" s="291"/>
      <c r="H517" s="291"/>
      <c r="J517" s="285"/>
      <c r="L517" s="291"/>
    </row>
    <row r="518" spans="1:12" s="298" customFormat="1" ht="24.95" customHeight="1">
      <c r="A518" s="306"/>
      <c r="B518" s="286" t="s">
        <v>835</v>
      </c>
      <c r="C518" s="287" t="s">
        <v>3805</v>
      </c>
      <c r="D518" s="288">
        <f>'CE MINISTERIALE 2019'!D518</f>
        <v>5220000</v>
      </c>
      <c r="E518" s="272"/>
      <c r="F518" s="290"/>
      <c r="G518" s="291"/>
      <c r="H518" s="291"/>
      <c r="J518" s="285"/>
      <c r="L518" s="291"/>
    </row>
    <row r="519" spans="1:12" s="298" customFormat="1" ht="24.95" customHeight="1">
      <c r="A519" s="306"/>
      <c r="B519" s="292" t="s">
        <v>837</v>
      </c>
      <c r="C519" s="293" t="s">
        <v>3806</v>
      </c>
      <c r="D519" s="341">
        <f>'CE MINISTERIALE 2019'!D519</f>
        <v>0</v>
      </c>
      <c r="E519" s="272"/>
      <c r="F519" s="273"/>
      <c r="G519" s="291"/>
      <c r="H519" s="291"/>
      <c r="J519" s="285"/>
      <c r="L519" s="291"/>
    </row>
    <row r="520" spans="1:12" s="298" customFormat="1" ht="24.95" customHeight="1">
      <c r="A520" s="306"/>
      <c r="B520" s="292" t="s">
        <v>839</v>
      </c>
      <c r="C520" s="293" t="s">
        <v>3807</v>
      </c>
      <c r="D520" s="288">
        <f>'CE MINISTERIALE 2019'!D520</f>
        <v>5220000</v>
      </c>
      <c r="E520" s="272"/>
      <c r="F520" s="290"/>
      <c r="G520" s="291"/>
      <c r="H520" s="291"/>
      <c r="J520" s="285"/>
      <c r="L520" s="291"/>
    </row>
    <row r="521" spans="1:12" s="298" customFormat="1" ht="25.5">
      <c r="A521" s="306"/>
      <c r="B521" s="296" t="s">
        <v>841</v>
      </c>
      <c r="C521" s="297" t="s">
        <v>3808</v>
      </c>
      <c r="D521" s="341">
        <f>'CE MINISTERIALE 2019'!D521</f>
        <v>20000</v>
      </c>
      <c r="E521" s="272"/>
      <c r="F521" s="273"/>
      <c r="G521" s="291"/>
      <c r="H521" s="291"/>
      <c r="J521" s="285"/>
      <c r="L521" s="291"/>
    </row>
    <row r="522" spans="1:12" s="298" customFormat="1" ht="18.75">
      <c r="A522" s="306"/>
      <c r="B522" s="296" t="s">
        <v>843</v>
      </c>
      <c r="C522" s="297" t="s">
        <v>3809</v>
      </c>
      <c r="D522" s="288">
        <f>'CE MINISTERIALE 2019'!D522</f>
        <v>5200000</v>
      </c>
      <c r="E522" s="272"/>
      <c r="F522" s="290"/>
      <c r="G522" s="291"/>
      <c r="H522" s="291"/>
      <c r="J522" s="285"/>
      <c r="L522" s="291"/>
    </row>
    <row r="523" spans="1:12" s="273" customFormat="1" ht="25.5">
      <c r="A523" s="303"/>
      <c r="B523" s="296" t="s">
        <v>4682</v>
      </c>
      <c r="C523" s="297" t="s">
        <v>5678</v>
      </c>
      <c r="D523" s="341">
        <f>'CE MINISTERIALE 2019'!D523</f>
        <v>0</v>
      </c>
      <c r="E523" s="272"/>
      <c r="G523" s="291"/>
      <c r="H523" s="291"/>
      <c r="J523" s="285"/>
      <c r="L523" s="291"/>
    </row>
    <row r="524" spans="1:12" s="273" customFormat="1" ht="25.5">
      <c r="A524" s="303" t="s">
        <v>299</v>
      </c>
      <c r="B524" s="296" t="s">
        <v>845</v>
      </c>
      <c r="C524" s="297" t="s">
        <v>5679</v>
      </c>
      <c r="D524" s="341">
        <f>'CE MINISTERIALE 2019'!D524</f>
        <v>0</v>
      </c>
      <c r="E524" s="272"/>
      <c r="G524" s="291"/>
      <c r="H524" s="291"/>
      <c r="J524" s="285"/>
      <c r="L524" s="291"/>
    </row>
    <row r="525" spans="1:12" s="273" customFormat="1" ht="18.75">
      <c r="A525" s="303"/>
      <c r="B525" s="296" t="s">
        <v>846</v>
      </c>
      <c r="C525" s="297" t="s">
        <v>5680</v>
      </c>
      <c r="D525" s="288">
        <f>'CE MINISTERIALE 2019'!D525</f>
        <v>5200000</v>
      </c>
      <c r="E525" s="272"/>
      <c r="F525" s="290"/>
      <c r="G525" s="291"/>
      <c r="H525" s="291"/>
      <c r="J525" s="285"/>
      <c r="L525" s="291"/>
    </row>
    <row r="526" spans="1:12" s="273" customFormat="1" ht="25.5">
      <c r="A526" s="303" t="s">
        <v>1506</v>
      </c>
      <c r="B526" s="299" t="s">
        <v>1547</v>
      </c>
      <c r="C526" s="300" t="s">
        <v>5681</v>
      </c>
      <c r="D526" s="341">
        <f>'CE MINISTERIALE 2019'!D526</f>
        <v>0</v>
      </c>
      <c r="E526" s="272"/>
      <c r="G526" s="291"/>
      <c r="H526" s="291"/>
      <c r="J526" s="285"/>
      <c r="L526" s="291"/>
    </row>
    <row r="527" spans="1:12" s="273" customFormat="1" ht="25.5">
      <c r="A527" s="303"/>
      <c r="B527" s="299" t="s">
        <v>1548</v>
      </c>
      <c r="C527" s="300" t="s">
        <v>5682</v>
      </c>
      <c r="D527" s="341">
        <f>'CE MINISTERIALE 2019'!D527</f>
        <v>5200000</v>
      </c>
      <c r="E527" s="272"/>
      <c r="G527" s="291"/>
      <c r="H527" s="291"/>
      <c r="J527" s="285"/>
      <c r="L527" s="291"/>
    </row>
    <row r="528" spans="1:12" s="273" customFormat="1" ht="25.5">
      <c r="A528" s="303"/>
      <c r="B528" s="299" t="s">
        <v>1549</v>
      </c>
      <c r="C528" s="300" t="s">
        <v>5683</v>
      </c>
      <c r="D528" s="341">
        <f>'CE MINISTERIALE 2019'!D528</f>
        <v>0</v>
      </c>
      <c r="E528" s="272"/>
      <c r="G528" s="291"/>
      <c r="H528" s="291"/>
      <c r="J528" s="285"/>
      <c r="L528" s="291"/>
    </row>
    <row r="529" spans="1:12" s="273" customFormat="1" ht="25.5">
      <c r="A529" s="303"/>
      <c r="B529" s="299" t="s">
        <v>1550</v>
      </c>
      <c r="C529" s="300" t="s">
        <v>5684</v>
      </c>
      <c r="D529" s="341">
        <f>'CE MINISTERIALE 2019'!D529</f>
        <v>0</v>
      </c>
      <c r="E529" s="272"/>
      <c r="G529" s="291"/>
      <c r="H529" s="291"/>
      <c r="J529" s="285"/>
      <c r="L529" s="291"/>
    </row>
    <row r="530" spans="1:12" s="273" customFormat="1" ht="38.25">
      <c r="A530" s="303"/>
      <c r="B530" s="299" t="s">
        <v>1551</v>
      </c>
      <c r="C530" s="300" t="s">
        <v>5685</v>
      </c>
      <c r="D530" s="341">
        <f>'CE MINISTERIALE 2019'!D530</f>
        <v>0</v>
      </c>
      <c r="E530" s="272"/>
      <c r="G530" s="291"/>
      <c r="H530" s="291"/>
      <c r="J530" s="285"/>
      <c r="L530" s="291"/>
    </row>
    <row r="531" spans="1:12" s="273" customFormat="1" ht="25.5">
      <c r="A531" s="303"/>
      <c r="B531" s="299" t="s">
        <v>1552</v>
      </c>
      <c r="C531" s="300" t="s">
        <v>5686</v>
      </c>
      <c r="D531" s="341">
        <f>'CE MINISTERIALE 2019'!D531</f>
        <v>0</v>
      </c>
      <c r="E531" s="272"/>
      <c r="G531" s="291"/>
      <c r="H531" s="291"/>
      <c r="J531" s="285"/>
      <c r="L531" s="291"/>
    </row>
    <row r="532" spans="1:12" s="273" customFormat="1" ht="18.75">
      <c r="A532" s="303"/>
      <c r="B532" s="299" t="s">
        <v>1553</v>
      </c>
      <c r="C532" s="300" t="s">
        <v>5687</v>
      </c>
      <c r="D532" s="341">
        <f>'CE MINISTERIALE 2019'!D532</f>
        <v>0</v>
      </c>
      <c r="E532" s="272"/>
      <c r="G532" s="291"/>
      <c r="H532" s="291"/>
      <c r="J532" s="285"/>
      <c r="L532" s="291"/>
    </row>
    <row r="533" spans="1:12" s="273" customFormat="1" ht="18.75">
      <c r="A533" s="303"/>
      <c r="B533" s="296" t="s">
        <v>1554</v>
      </c>
      <c r="C533" s="487" t="s">
        <v>5828</v>
      </c>
      <c r="D533" s="288">
        <f>'CE MINISTERIALE 2019'!D533</f>
        <v>0</v>
      </c>
      <c r="E533" s="272"/>
      <c r="F533" s="290"/>
      <c r="G533" s="291"/>
      <c r="H533" s="291"/>
      <c r="J533" s="285"/>
      <c r="L533" s="291"/>
    </row>
    <row r="534" spans="1:12" s="298" customFormat="1" ht="25.5">
      <c r="A534" s="306" t="s">
        <v>299</v>
      </c>
      <c r="B534" s="296" t="s">
        <v>1556</v>
      </c>
      <c r="C534" s="487" t="s">
        <v>5829</v>
      </c>
      <c r="D534" s="341">
        <f>'CE MINISTERIALE 2019'!D534</f>
        <v>0</v>
      </c>
      <c r="E534" s="272"/>
      <c r="F534" s="273"/>
      <c r="G534" s="291"/>
      <c r="H534" s="291"/>
      <c r="J534" s="285"/>
      <c r="L534" s="291"/>
    </row>
    <row r="535" spans="1:12" s="298" customFormat="1" ht="18.75">
      <c r="A535" s="306"/>
      <c r="B535" s="296" t="s">
        <v>1558</v>
      </c>
      <c r="C535" s="487" t="s">
        <v>5830</v>
      </c>
      <c r="D535" s="288">
        <f>'CE MINISTERIALE 2019'!D535</f>
        <v>0</v>
      </c>
      <c r="E535" s="272"/>
      <c r="F535" s="290"/>
      <c r="G535" s="291"/>
      <c r="H535" s="291"/>
      <c r="J535" s="285"/>
      <c r="L535" s="291"/>
    </row>
    <row r="536" spans="1:12" s="298" customFormat="1" ht="25.5">
      <c r="A536" s="306" t="s">
        <v>1506</v>
      </c>
      <c r="B536" s="299" t="s">
        <v>1560</v>
      </c>
      <c r="C536" s="488" t="s">
        <v>5831</v>
      </c>
      <c r="D536" s="341">
        <f>'CE MINISTERIALE 2019'!D536</f>
        <v>0</v>
      </c>
      <c r="E536" s="272"/>
      <c r="F536" s="273"/>
      <c r="G536" s="291"/>
      <c r="H536" s="291"/>
      <c r="J536" s="285"/>
      <c r="L536" s="291"/>
    </row>
    <row r="537" spans="1:12" s="298" customFormat="1" ht="25.5">
      <c r="A537" s="306"/>
      <c r="B537" s="299" t="s">
        <v>1562</v>
      </c>
      <c r="C537" s="488" t="s">
        <v>5832</v>
      </c>
      <c r="D537" s="341">
        <f>'CE MINISTERIALE 2019'!D537</f>
        <v>0</v>
      </c>
      <c r="E537" s="272"/>
      <c r="F537" s="273"/>
      <c r="G537" s="291"/>
      <c r="H537" s="291"/>
      <c r="J537" s="285"/>
      <c r="L537" s="291"/>
    </row>
    <row r="538" spans="1:12" s="298" customFormat="1" ht="25.5">
      <c r="A538" s="306"/>
      <c r="B538" s="299" t="s">
        <v>400</v>
      </c>
      <c r="C538" s="488" t="s">
        <v>5833</v>
      </c>
      <c r="D538" s="341">
        <f>'CE MINISTERIALE 2019'!D538</f>
        <v>0</v>
      </c>
      <c r="E538" s="272"/>
      <c r="F538" s="273"/>
      <c r="G538" s="291"/>
      <c r="H538" s="291"/>
      <c r="J538" s="285"/>
      <c r="L538" s="291"/>
    </row>
    <row r="539" spans="1:12" s="298" customFormat="1" ht="25.5">
      <c r="A539" s="306"/>
      <c r="B539" s="299" t="s">
        <v>402</v>
      </c>
      <c r="C539" s="488" t="s">
        <v>5834</v>
      </c>
      <c r="D539" s="341">
        <f>'CE MINISTERIALE 2019'!D539</f>
        <v>0</v>
      </c>
      <c r="E539" s="272"/>
      <c r="F539" s="273"/>
      <c r="G539" s="291"/>
      <c r="H539" s="291"/>
      <c r="J539" s="285"/>
      <c r="L539" s="291"/>
    </row>
    <row r="540" spans="1:12" s="298" customFormat="1" ht="38.25">
      <c r="A540" s="306"/>
      <c r="B540" s="299" t="s">
        <v>404</v>
      </c>
      <c r="C540" s="488" t="s">
        <v>5835</v>
      </c>
      <c r="D540" s="341">
        <f>'CE MINISTERIALE 2019'!D540</f>
        <v>0</v>
      </c>
      <c r="E540" s="272"/>
      <c r="F540" s="273"/>
      <c r="G540" s="291"/>
      <c r="H540" s="291"/>
      <c r="J540" s="285"/>
      <c r="L540" s="291"/>
    </row>
    <row r="541" spans="1:12" s="298" customFormat="1" ht="25.5">
      <c r="A541" s="306"/>
      <c r="B541" s="299" t="s">
        <v>406</v>
      </c>
      <c r="C541" s="488" t="s">
        <v>5836</v>
      </c>
      <c r="D541" s="341">
        <f>'CE MINISTERIALE 2019'!D541</f>
        <v>0</v>
      </c>
      <c r="E541" s="272"/>
      <c r="F541" s="273"/>
      <c r="G541" s="291"/>
      <c r="H541" s="291"/>
      <c r="J541" s="285"/>
      <c r="L541" s="291"/>
    </row>
    <row r="542" spans="1:12" s="298" customFormat="1" ht="18.75">
      <c r="A542" s="306"/>
      <c r="B542" s="299" t="s">
        <v>408</v>
      </c>
      <c r="C542" s="488" t="s">
        <v>5837</v>
      </c>
      <c r="D542" s="341">
        <f>'CE MINISTERIALE 2019'!D542</f>
        <v>0</v>
      </c>
      <c r="E542" s="272"/>
      <c r="F542" s="273"/>
      <c r="G542" s="291"/>
      <c r="H542" s="291"/>
      <c r="J542" s="285"/>
      <c r="L542" s="291"/>
    </row>
    <row r="543" spans="1:12" s="298" customFormat="1" ht="18.75">
      <c r="A543" s="306"/>
      <c r="B543" s="296" t="s">
        <v>410</v>
      </c>
      <c r="C543" s="297" t="s">
        <v>3810</v>
      </c>
      <c r="D543" s="341">
        <f>'CE MINISTERIALE 2019'!D543</f>
        <v>0</v>
      </c>
      <c r="E543" s="272"/>
      <c r="F543" s="273"/>
      <c r="G543" s="291"/>
      <c r="H543" s="291"/>
      <c r="J543" s="285"/>
      <c r="L543" s="291"/>
    </row>
    <row r="544" spans="1:12" s="298" customFormat="1" ht="18.75">
      <c r="A544" s="306"/>
      <c r="B544" s="286" t="s">
        <v>412</v>
      </c>
      <c r="C544" s="287" t="s">
        <v>3811</v>
      </c>
      <c r="D544" s="288">
        <f>'CE MINISTERIALE 2019'!D544</f>
        <v>183000</v>
      </c>
      <c r="E544" s="272"/>
      <c r="F544" s="290"/>
      <c r="G544" s="291"/>
      <c r="H544" s="291"/>
      <c r="J544" s="285"/>
      <c r="L544" s="291"/>
    </row>
    <row r="545" spans="1:12" s="298" customFormat="1" ht="18.75">
      <c r="A545" s="306"/>
      <c r="B545" s="292" t="s">
        <v>414</v>
      </c>
      <c r="C545" s="293" t="s">
        <v>3812</v>
      </c>
      <c r="D545" s="341">
        <f>'CE MINISTERIALE 2019'!D545</f>
        <v>35000</v>
      </c>
      <c r="E545" s="272"/>
      <c r="F545" s="273"/>
      <c r="G545" s="291"/>
      <c r="H545" s="291"/>
      <c r="J545" s="285"/>
      <c r="L545" s="291"/>
    </row>
    <row r="546" spans="1:12" s="298" customFormat="1" ht="18.75">
      <c r="A546" s="306"/>
      <c r="B546" s="292" t="s">
        <v>416</v>
      </c>
      <c r="C546" s="293" t="s">
        <v>3813</v>
      </c>
      <c r="D546" s="288">
        <f>'CE MINISTERIALE 2019'!D546</f>
        <v>148000</v>
      </c>
      <c r="E546" s="272"/>
      <c r="F546" s="290"/>
      <c r="G546" s="291"/>
      <c r="H546" s="291"/>
      <c r="J546" s="285"/>
      <c r="L546" s="291"/>
    </row>
    <row r="547" spans="1:12" s="298" customFormat="1" ht="18.75">
      <c r="A547" s="306"/>
      <c r="B547" s="296" t="s">
        <v>418</v>
      </c>
      <c r="C547" s="297" t="s">
        <v>3814</v>
      </c>
      <c r="D547" s="341">
        <f>'CE MINISTERIALE 2019'!D547</f>
        <v>0</v>
      </c>
      <c r="E547" s="272"/>
      <c r="F547" s="273"/>
      <c r="G547" s="291"/>
      <c r="H547" s="291"/>
      <c r="J547" s="285"/>
      <c r="L547" s="291"/>
    </row>
    <row r="548" spans="1:12" s="298" customFormat="1" ht="18.75">
      <c r="A548" s="306"/>
      <c r="B548" s="296" t="s">
        <v>420</v>
      </c>
      <c r="C548" s="297" t="s">
        <v>3815</v>
      </c>
      <c r="D548" s="341">
        <f>'CE MINISTERIALE 2019'!D548</f>
        <v>148000</v>
      </c>
      <c r="E548" s="272"/>
      <c r="F548" s="273"/>
      <c r="G548" s="291"/>
      <c r="H548" s="291"/>
      <c r="J548" s="285"/>
      <c r="L548" s="291"/>
    </row>
    <row r="549" spans="1:12" s="298" customFormat="1" ht="18.75">
      <c r="A549" s="306"/>
      <c r="B549" s="296" t="s">
        <v>422</v>
      </c>
      <c r="C549" s="297" t="s">
        <v>3816</v>
      </c>
      <c r="D549" s="288">
        <f>'CE MINISTERIALE 2019'!D549</f>
        <v>0</v>
      </c>
      <c r="E549" s="272"/>
      <c r="F549" s="290"/>
      <c r="G549" s="291"/>
      <c r="H549" s="291"/>
      <c r="J549" s="285"/>
      <c r="L549" s="291"/>
    </row>
    <row r="550" spans="1:12" s="298" customFormat="1" ht="25.5">
      <c r="A550" s="306" t="s">
        <v>299</v>
      </c>
      <c r="B550" s="296" t="s">
        <v>424</v>
      </c>
      <c r="C550" s="297" t="s">
        <v>3817</v>
      </c>
      <c r="D550" s="288">
        <f>'CE MINISTERIALE 2019'!D550</f>
        <v>0</v>
      </c>
      <c r="E550" s="272"/>
      <c r="F550" s="290"/>
      <c r="G550" s="291"/>
      <c r="H550" s="291"/>
      <c r="J550" s="285"/>
      <c r="L550" s="291"/>
    </row>
    <row r="551" spans="1:12" s="298" customFormat="1" ht="38.25">
      <c r="A551" s="306" t="s">
        <v>299</v>
      </c>
      <c r="B551" s="299" t="s">
        <v>426</v>
      </c>
      <c r="C551" s="300" t="s">
        <v>3818</v>
      </c>
      <c r="D551" s="341">
        <f>'CE MINISTERIALE 2019'!D551</f>
        <v>0</v>
      </c>
      <c r="E551" s="272"/>
      <c r="F551" s="273"/>
      <c r="G551" s="291"/>
      <c r="H551" s="291"/>
      <c r="J551" s="285"/>
      <c r="L551" s="291"/>
    </row>
    <row r="552" spans="1:12" s="298" customFormat="1" ht="25.5">
      <c r="A552" s="306" t="s">
        <v>299</v>
      </c>
      <c r="B552" s="299" t="s">
        <v>428</v>
      </c>
      <c r="C552" s="300" t="s">
        <v>3819</v>
      </c>
      <c r="D552" s="341">
        <f>'CE MINISTERIALE 2019'!D552</f>
        <v>0</v>
      </c>
      <c r="E552" s="272"/>
      <c r="F552" s="273"/>
      <c r="G552" s="291"/>
      <c r="H552" s="291"/>
      <c r="J552" s="285"/>
      <c r="L552" s="291"/>
    </row>
    <row r="553" spans="1:12" s="298" customFormat="1" ht="25.5">
      <c r="A553" s="306"/>
      <c r="B553" s="296" t="s">
        <v>232</v>
      </c>
      <c r="C553" s="297" t="s">
        <v>3820</v>
      </c>
      <c r="D553" s="288">
        <f>'CE MINISTERIALE 2019'!D553</f>
        <v>0</v>
      </c>
      <c r="E553" s="272"/>
      <c r="F553" s="290"/>
      <c r="G553" s="291"/>
      <c r="H553" s="291"/>
      <c r="J553" s="285"/>
      <c r="L553" s="291"/>
    </row>
    <row r="554" spans="1:12" s="298" customFormat="1" ht="25.5">
      <c r="A554" s="306" t="s">
        <v>1506</v>
      </c>
      <c r="B554" s="299" t="s">
        <v>234</v>
      </c>
      <c r="C554" s="300" t="s">
        <v>3821</v>
      </c>
      <c r="D554" s="341">
        <f>'CE MINISTERIALE 2019'!D554</f>
        <v>0</v>
      </c>
      <c r="E554" s="272"/>
      <c r="F554" s="273"/>
      <c r="G554" s="291"/>
      <c r="H554" s="291"/>
      <c r="J554" s="285"/>
      <c r="L554" s="291"/>
    </row>
    <row r="555" spans="1:12" s="298" customFormat="1" ht="25.5">
      <c r="A555" s="306"/>
      <c r="B555" s="299" t="s">
        <v>236</v>
      </c>
      <c r="C555" s="300" t="s">
        <v>3822</v>
      </c>
      <c r="D555" s="288">
        <f>'CE MINISTERIALE 2019'!D555</f>
        <v>0</v>
      </c>
      <c r="E555" s="272"/>
      <c r="F555" s="290"/>
      <c r="G555" s="291"/>
      <c r="H555" s="291"/>
      <c r="J555" s="285"/>
      <c r="L555" s="291"/>
    </row>
    <row r="556" spans="1:12" s="298" customFormat="1" ht="25.5">
      <c r="A556" s="306"/>
      <c r="B556" s="296" t="s">
        <v>238</v>
      </c>
      <c r="C556" s="297" t="s">
        <v>3823</v>
      </c>
      <c r="D556" s="341">
        <f>'CE MINISTERIALE 2019'!D556</f>
        <v>0</v>
      </c>
      <c r="E556" s="272"/>
      <c r="F556" s="273"/>
      <c r="G556" s="291"/>
      <c r="H556" s="291"/>
      <c r="J556" s="285"/>
      <c r="L556" s="291"/>
    </row>
    <row r="557" spans="1:12" s="298" customFormat="1" ht="38.25">
      <c r="A557" s="306"/>
      <c r="B557" s="296" t="s">
        <v>240</v>
      </c>
      <c r="C557" s="297" t="s">
        <v>5688</v>
      </c>
      <c r="D557" s="341">
        <f>'CE MINISTERIALE 2019'!D557</f>
        <v>0</v>
      </c>
      <c r="E557" s="272"/>
      <c r="F557" s="273"/>
      <c r="G557" s="291"/>
      <c r="H557" s="291"/>
      <c r="J557" s="285"/>
      <c r="L557" s="291"/>
    </row>
    <row r="558" spans="1:12" s="298" customFormat="1" ht="25.5">
      <c r="A558" s="306"/>
      <c r="B558" s="296" t="s">
        <v>242</v>
      </c>
      <c r="C558" s="297" t="s">
        <v>3824</v>
      </c>
      <c r="D558" s="341">
        <f>'CE MINISTERIALE 2019'!D558</f>
        <v>0</v>
      </c>
      <c r="E558" s="272"/>
      <c r="F558" s="273"/>
      <c r="G558" s="291"/>
      <c r="H558" s="291"/>
      <c r="J558" s="285"/>
      <c r="L558" s="291"/>
    </row>
    <row r="559" spans="1:12" s="298" customFormat="1" ht="38.25">
      <c r="A559" s="306"/>
      <c r="B559" s="299" t="s">
        <v>244</v>
      </c>
      <c r="C559" s="300" t="s">
        <v>3825</v>
      </c>
      <c r="D559" s="341">
        <f>'CE MINISTERIALE 2019'!D559</f>
        <v>0</v>
      </c>
      <c r="E559" s="272"/>
      <c r="F559" s="273"/>
      <c r="G559" s="291"/>
      <c r="H559" s="291"/>
      <c r="J559" s="285"/>
      <c r="L559" s="291"/>
    </row>
    <row r="560" spans="1:12" s="298" customFormat="1" ht="38.25">
      <c r="A560" s="306"/>
      <c r="B560" s="299" t="s">
        <v>246</v>
      </c>
      <c r="C560" s="300" t="s">
        <v>3826</v>
      </c>
      <c r="D560" s="341">
        <f>'CE MINISTERIALE 2019'!D560</f>
        <v>0</v>
      </c>
      <c r="E560" s="272"/>
      <c r="F560" s="273"/>
      <c r="G560" s="291"/>
      <c r="H560" s="291"/>
      <c r="J560" s="285"/>
      <c r="L560" s="291"/>
    </row>
    <row r="561" spans="1:12" s="298" customFormat="1" ht="38.25">
      <c r="A561" s="306"/>
      <c r="B561" s="299" t="s">
        <v>248</v>
      </c>
      <c r="C561" s="300" t="s">
        <v>5689</v>
      </c>
      <c r="D561" s="341">
        <f>'CE MINISTERIALE 2019'!D561</f>
        <v>0</v>
      </c>
      <c r="E561" s="272"/>
      <c r="F561" s="273"/>
      <c r="G561" s="291"/>
      <c r="H561" s="291"/>
      <c r="J561" s="285"/>
      <c r="L561" s="291"/>
    </row>
    <row r="562" spans="1:12" s="298" customFormat="1" ht="38.25">
      <c r="A562" s="306"/>
      <c r="B562" s="299" t="s">
        <v>250</v>
      </c>
      <c r="C562" s="300" t="s">
        <v>3827</v>
      </c>
      <c r="D562" s="341">
        <f>'CE MINISTERIALE 2019'!D562</f>
        <v>0</v>
      </c>
      <c r="E562" s="272"/>
      <c r="F562" s="273"/>
      <c r="G562" s="291"/>
      <c r="H562" s="291"/>
      <c r="J562" s="285"/>
      <c r="L562" s="291"/>
    </row>
    <row r="563" spans="1:12" s="298" customFormat="1" ht="25.5">
      <c r="A563" s="306"/>
      <c r="B563" s="299" t="s">
        <v>252</v>
      </c>
      <c r="C563" s="300" t="s">
        <v>3828</v>
      </c>
      <c r="D563" s="341">
        <f>'CE MINISTERIALE 2019'!D563</f>
        <v>0</v>
      </c>
      <c r="E563" s="272"/>
      <c r="F563" s="273"/>
      <c r="G563" s="291"/>
      <c r="H563" s="291"/>
      <c r="J563" s="285"/>
      <c r="L563" s="291"/>
    </row>
    <row r="564" spans="1:12" s="298" customFormat="1" ht="18.75">
      <c r="A564" s="306"/>
      <c r="B564" s="296" t="s">
        <v>254</v>
      </c>
      <c r="C564" s="487" t="s">
        <v>5838</v>
      </c>
      <c r="D564" s="288">
        <f>'CE MINISTERIALE 2019'!D564</f>
        <v>0</v>
      </c>
      <c r="E564" s="272"/>
      <c r="F564" s="290"/>
      <c r="G564" s="291"/>
      <c r="H564" s="291"/>
      <c r="J564" s="285"/>
      <c r="L564" s="291"/>
    </row>
    <row r="565" spans="1:12" s="273" customFormat="1" ht="18.75">
      <c r="A565" s="303"/>
      <c r="B565" s="296" t="s">
        <v>4693</v>
      </c>
      <c r="C565" s="487" t="s">
        <v>5839</v>
      </c>
      <c r="D565" s="341">
        <f>'CE MINISTERIALE 2019'!D565</f>
        <v>0</v>
      </c>
      <c r="E565" s="272"/>
      <c r="G565" s="291"/>
      <c r="H565" s="291"/>
      <c r="J565" s="285"/>
      <c r="L565" s="291"/>
    </row>
    <row r="566" spans="1:12" s="273" customFormat="1" ht="25.5">
      <c r="A566" s="303" t="s">
        <v>299</v>
      </c>
      <c r="B566" s="296" t="s">
        <v>256</v>
      </c>
      <c r="C566" s="487" t="s">
        <v>5840</v>
      </c>
      <c r="D566" s="341">
        <f>'CE MINISTERIALE 2019'!D566</f>
        <v>0</v>
      </c>
      <c r="E566" s="272"/>
      <c r="G566" s="291"/>
      <c r="H566" s="291"/>
      <c r="J566" s="285"/>
      <c r="L566" s="291"/>
    </row>
    <row r="567" spans="1:12" s="273" customFormat="1" ht="18.75">
      <c r="A567" s="303"/>
      <c r="B567" s="296" t="s">
        <v>257</v>
      </c>
      <c r="C567" s="487" t="s">
        <v>5841</v>
      </c>
      <c r="D567" s="288">
        <f>'CE MINISTERIALE 2019'!D567</f>
        <v>0</v>
      </c>
      <c r="E567" s="272"/>
      <c r="F567" s="290"/>
      <c r="G567" s="291"/>
      <c r="H567" s="291"/>
      <c r="J567" s="285"/>
      <c r="L567" s="291"/>
    </row>
    <row r="568" spans="1:12" s="273" customFormat="1" ht="25.5">
      <c r="A568" s="303" t="s">
        <v>1506</v>
      </c>
      <c r="B568" s="299" t="s">
        <v>258</v>
      </c>
      <c r="C568" s="488" t="s">
        <v>5842</v>
      </c>
      <c r="D568" s="341">
        <f>'CE MINISTERIALE 2019'!D568</f>
        <v>0</v>
      </c>
      <c r="E568" s="272"/>
      <c r="G568" s="291"/>
      <c r="H568" s="291"/>
      <c r="J568" s="285"/>
      <c r="L568" s="291"/>
    </row>
    <row r="569" spans="1:12" s="273" customFormat="1" ht="25.5">
      <c r="A569" s="303"/>
      <c r="B569" s="299" t="s">
        <v>259</v>
      </c>
      <c r="C569" s="488" t="s">
        <v>5843</v>
      </c>
      <c r="D569" s="341">
        <f>'CE MINISTERIALE 2019'!D569</f>
        <v>0</v>
      </c>
      <c r="E569" s="272"/>
      <c r="G569" s="291"/>
      <c r="H569" s="291"/>
      <c r="J569" s="285"/>
      <c r="L569" s="291"/>
    </row>
    <row r="570" spans="1:12" s="273" customFormat="1" ht="25.5">
      <c r="A570" s="303"/>
      <c r="B570" s="299" t="s">
        <v>260</v>
      </c>
      <c r="C570" s="488" t="s">
        <v>5844</v>
      </c>
      <c r="D570" s="341">
        <f>'CE MINISTERIALE 2019'!D570</f>
        <v>0</v>
      </c>
      <c r="E570" s="272"/>
      <c r="G570" s="291"/>
      <c r="H570" s="291"/>
      <c r="J570" s="285"/>
      <c r="L570" s="291"/>
    </row>
    <row r="571" spans="1:12" s="273" customFormat="1" ht="25.5">
      <c r="A571" s="303"/>
      <c r="B571" s="299" t="s">
        <v>1046</v>
      </c>
      <c r="C571" s="488" t="s">
        <v>5845</v>
      </c>
      <c r="D571" s="341">
        <f>'CE MINISTERIALE 2019'!D571</f>
        <v>0</v>
      </c>
      <c r="E571" s="272"/>
      <c r="G571" s="291"/>
      <c r="H571" s="291"/>
      <c r="J571" s="285"/>
      <c r="L571" s="291"/>
    </row>
    <row r="572" spans="1:12" s="273" customFormat="1" ht="38.25">
      <c r="A572" s="303"/>
      <c r="B572" s="299" t="s">
        <v>1047</v>
      </c>
      <c r="C572" s="488" t="s">
        <v>5846</v>
      </c>
      <c r="D572" s="341">
        <f>'CE MINISTERIALE 2019'!D572</f>
        <v>0</v>
      </c>
      <c r="E572" s="272"/>
      <c r="G572" s="291"/>
      <c r="H572" s="291"/>
      <c r="J572" s="285"/>
      <c r="L572" s="291"/>
    </row>
    <row r="573" spans="1:12" s="273" customFormat="1" ht="25.5">
      <c r="A573" s="303"/>
      <c r="B573" s="299" t="s">
        <v>1048</v>
      </c>
      <c r="C573" s="488" t="s">
        <v>5847</v>
      </c>
      <c r="D573" s="341">
        <f>'CE MINISTERIALE 2019'!D573</f>
        <v>0</v>
      </c>
      <c r="E573" s="272"/>
      <c r="G573" s="291"/>
      <c r="H573" s="291"/>
      <c r="J573" s="285"/>
      <c r="L573" s="291"/>
    </row>
    <row r="574" spans="1:12" s="273" customFormat="1" ht="18.75">
      <c r="A574" s="303"/>
      <c r="B574" s="299" t="s">
        <v>1049</v>
      </c>
      <c r="C574" s="488" t="s">
        <v>5848</v>
      </c>
      <c r="D574" s="341">
        <f>'CE MINISTERIALE 2019'!D574</f>
        <v>0</v>
      </c>
      <c r="E574" s="272"/>
      <c r="G574" s="291"/>
      <c r="H574" s="291"/>
      <c r="J574" s="285"/>
      <c r="L574" s="291"/>
    </row>
    <row r="575" spans="1:12" s="298" customFormat="1" ht="18.75">
      <c r="A575" s="306"/>
      <c r="B575" s="296" t="s">
        <v>1050</v>
      </c>
      <c r="C575" s="297" t="s">
        <v>5690</v>
      </c>
      <c r="D575" s="341">
        <f>'CE MINISTERIALE 2019'!D575</f>
        <v>0</v>
      </c>
      <c r="E575" s="272"/>
      <c r="F575" s="273"/>
      <c r="G575" s="319"/>
      <c r="H575" s="319"/>
      <c r="J575" s="285"/>
      <c r="L575" s="291"/>
    </row>
    <row r="576" spans="1:12" s="298" customFormat="1" ht="25.5">
      <c r="A576" s="306"/>
      <c r="B576" s="286" t="s">
        <v>1052</v>
      </c>
      <c r="C576" s="287" t="s">
        <v>3829</v>
      </c>
      <c r="D576" s="288">
        <f>'CE MINISTERIALE 2019'!D576</f>
        <v>5037000</v>
      </c>
      <c r="E576" s="272"/>
      <c r="F576" s="290"/>
      <c r="G576" s="319"/>
      <c r="H576" s="319"/>
      <c r="J576" s="285"/>
      <c r="L576" s="291"/>
    </row>
    <row r="577" spans="1:29" s="298" customFormat="1" ht="18.75">
      <c r="A577" s="306"/>
      <c r="B577" s="286" t="s">
        <v>1054</v>
      </c>
      <c r="C577" s="287" t="s">
        <v>3830</v>
      </c>
      <c r="D577" s="288">
        <f>'CE MINISTERIALE 2019'!D577</f>
        <v>46278000</v>
      </c>
      <c r="E577" s="272"/>
      <c r="F577" s="290"/>
      <c r="G577" s="320"/>
      <c r="H577" s="320"/>
      <c r="J577" s="285"/>
      <c r="L577" s="291"/>
    </row>
    <row r="578" spans="1:29" s="273" customFormat="1" ht="18.75">
      <c r="A578" s="303"/>
      <c r="B578" s="299"/>
      <c r="C578" s="287" t="s">
        <v>5691</v>
      </c>
      <c r="D578" s="288">
        <f>'CE MINISTERIALE 2019'!D578</f>
        <v>0</v>
      </c>
      <c r="E578" s="272"/>
      <c r="G578" s="321"/>
      <c r="H578" s="321"/>
      <c r="J578" s="285"/>
      <c r="L578" s="291"/>
    </row>
    <row r="579" spans="1:29" s="298" customFormat="1" ht="18.75">
      <c r="A579" s="306"/>
      <c r="B579" s="286" t="s">
        <v>1056</v>
      </c>
      <c r="C579" s="287" t="s">
        <v>1057</v>
      </c>
      <c r="D579" s="288">
        <f>'CE MINISTERIALE 2019'!D579</f>
        <v>46278000</v>
      </c>
      <c r="E579" s="272"/>
      <c r="F579" s="290"/>
      <c r="G579" s="322"/>
      <c r="H579" s="322"/>
      <c r="J579" s="285"/>
      <c r="L579" s="291"/>
    </row>
    <row r="580" spans="1:29" s="298" customFormat="1" ht="18.75">
      <c r="A580" s="389"/>
      <c r="B580" s="292" t="s">
        <v>1058</v>
      </c>
      <c r="C580" s="293" t="s">
        <v>3831</v>
      </c>
      <c r="D580" s="341">
        <f>'CE MINISTERIALE 2019'!D580</f>
        <v>45820000</v>
      </c>
      <c r="E580" s="272"/>
      <c r="F580" s="273"/>
      <c r="G580" s="321"/>
      <c r="H580" s="321"/>
      <c r="J580" s="285"/>
      <c r="L580" s="291"/>
    </row>
    <row r="581" spans="1:29" s="298" customFormat="1" ht="25.5">
      <c r="A581" s="389"/>
      <c r="B581" s="292" t="s">
        <v>1060</v>
      </c>
      <c r="C581" s="293" t="s">
        <v>5692</v>
      </c>
      <c r="D581" s="341">
        <f>'CE MINISTERIALE 2019'!D581</f>
        <v>289000</v>
      </c>
      <c r="E581" s="272"/>
      <c r="F581" s="273"/>
      <c r="G581" s="319"/>
      <c r="H581" s="319"/>
      <c r="J581" s="285"/>
      <c r="L581" s="291"/>
    </row>
    <row r="582" spans="1:29" s="298" customFormat="1" ht="25.5">
      <c r="A582" s="389"/>
      <c r="B582" s="292" t="s">
        <v>1062</v>
      </c>
      <c r="C582" s="293" t="s">
        <v>5693</v>
      </c>
      <c r="D582" s="341">
        <f>'CE MINISTERIALE 2019'!D582</f>
        <v>169000</v>
      </c>
      <c r="E582" s="272"/>
      <c r="F582" s="273"/>
      <c r="G582" s="321"/>
      <c r="H582" s="321"/>
      <c r="J582" s="285"/>
      <c r="L582" s="291"/>
    </row>
    <row r="583" spans="1:29" s="298" customFormat="1" ht="18.75">
      <c r="A583" s="389"/>
      <c r="B583" s="292" t="s">
        <v>1064</v>
      </c>
      <c r="C583" s="293" t="s">
        <v>3832</v>
      </c>
      <c r="D583" s="341">
        <f>'CE MINISTERIALE 2019'!D583</f>
        <v>0</v>
      </c>
      <c r="E583" s="272"/>
      <c r="F583" s="273"/>
      <c r="G583" s="321"/>
      <c r="H583" s="321"/>
      <c r="J583" s="285"/>
      <c r="L583" s="291"/>
    </row>
    <row r="584" spans="1:29" s="298" customFormat="1" ht="18.75">
      <c r="A584" s="306"/>
      <c r="B584" s="286" t="s">
        <v>1066</v>
      </c>
      <c r="C584" s="287" t="s">
        <v>1067</v>
      </c>
      <c r="D584" s="288">
        <f>'CE MINISTERIALE 2019'!D584</f>
        <v>0</v>
      </c>
      <c r="E584" s="272"/>
      <c r="F584" s="290"/>
      <c r="G584" s="321"/>
      <c r="H584" s="321"/>
      <c r="J584" s="285"/>
      <c r="L584" s="291"/>
    </row>
    <row r="585" spans="1:29" s="298" customFormat="1" ht="18.75">
      <c r="A585" s="306"/>
      <c r="B585" s="292" t="s">
        <v>1068</v>
      </c>
      <c r="C585" s="293" t="s">
        <v>3833</v>
      </c>
      <c r="D585" s="341">
        <f>'CE MINISTERIALE 2019'!D585</f>
        <v>0</v>
      </c>
      <c r="E585" s="272"/>
      <c r="F585" s="273"/>
      <c r="G585" s="322"/>
      <c r="H585" s="322"/>
      <c r="J585" s="285"/>
      <c r="L585" s="291"/>
    </row>
    <row r="586" spans="1:29" s="298" customFormat="1" ht="18.75">
      <c r="A586" s="306"/>
      <c r="B586" s="292" t="s">
        <v>1070</v>
      </c>
      <c r="C586" s="293" t="s">
        <v>3834</v>
      </c>
      <c r="D586" s="341">
        <f>'CE MINISTERIALE 2019'!D586</f>
        <v>0</v>
      </c>
      <c r="E586" s="272"/>
      <c r="F586" s="273"/>
      <c r="G586" s="321"/>
      <c r="H586" s="321"/>
      <c r="J586" s="285"/>
      <c r="L586" s="291"/>
    </row>
    <row r="587" spans="1:29" s="273" customFormat="1" ht="25.5">
      <c r="A587" s="303"/>
      <c r="B587" s="286" t="s">
        <v>1072</v>
      </c>
      <c r="C587" s="287" t="s">
        <v>3835</v>
      </c>
      <c r="D587" s="341">
        <f>'CE MINISTERIALE 2019'!D587</f>
        <v>0</v>
      </c>
      <c r="E587" s="272"/>
      <c r="G587" s="323"/>
      <c r="H587" s="323"/>
      <c r="J587" s="285"/>
      <c r="L587" s="291"/>
    </row>
    <row r="588" spans="1:29" s="273" customFormat="1" ht="18.75">
      <c r="A588" s="303"/>
      <c r="B588" s="286" t="s">
        <v>1074</v>
      </c>
      <c r="C588" s="287" t="s">
        <v>5694</v>
      </c>
      <c r="D588" s="288">
        <f>'CE MINISTERIALE 2019'!D588</f>
        <v>46278000</v>
      </c>
      <c r="E588" s="272"/>
      <c r="F588" s="290"/>
      <c r="G588" s="324"/>
      <c r="H588" s="324"/>
      <c r="J588" s="285"/>
      <c r="L588" s="291"/>
    </row>
    <row r="589" spans="1:29" s="273" customFormat="1" ht="19.5" thickBot="1">
      <c r="A589" s="396"/>
      <c r="B589" s="325" t="s">
        <v>1075</v>
      </c>
      <c r="C589" s="326" t="s">
        <v>3836</v>
      </c>
      <c r="D589" s="327">
        <f>'CE MINISTERIALE 2019'!D589</f>
        <v>0</v>
      </c>
      <c r="E589" s="272"/>
      <c r="F589" s="290"/>
      <c r="G589" s="324"/>
      <c r="H589" s="324"/>
      <c r="J589" s="285"/>
      <c r="L589" s="291"/>
    </row>
    <row r="590" spans="1:29" s="3" customFormat="1">
      <c r="A590" s="319"/>
      <c r="B590" s="328"/>
      <c r="C590" s="329"/>
      <c r="D590" s="330"/>
      <c r="E590" s="319"/>
      <c r="F590" s="319"/>
      <c r="G590" s="324"/>
      <c r="H590" s="324"/>
      <c r="I590" s="319"/>
      <c r="J590" s="319"/>
      <c r="K590" s="319"/>
      <c r="L590" s="319"/>
      <c r="M590" s="319"/>
      <c r="N590" s="319"/>
      <c r="O590" s="319"/>
      <c r="P590" s="319"/>
      <c r="Q590" s="319"/>
      <c r="R590" s="319"/>
      <c r="S590" s="319"/>
      <c r="T590" s="319"/>
      <c r="U590" s="319"/>
      <c r="V590" s="319"/>
      <c r="W590" s="319"/>
      <c r="X590" s="319"/>
      <c r="Y590" s="319"/>
      <c r="Z590" s="319"/>
      <c r="AA590" s="319"/>
      <c r="AB590" s="319"/>
      <c r="AC590" s="331"/>
    </row>
    <row r="591" spans="1:29" s="3" customFormat="1">
      <c r="A591" s="319"/>
      <c r="B591" s="6" t="s">
        <v>5850</v>
      </c>
      <c r="C591" s="329"/>
      <c r="D591" s="330"/>
      <c r="E591" s="319"/>
      <c r="F591" s="319"/>
      <c r="G591" s="324"/>
      <c r="H591" s="324"/>
      <c r="I591" s="319"/>
      <c r="J591" s="319"/>
      <c r="K591" s="319"/>
      <c r="L591" s="319"/>
      <c r="M591" s="319"/>
      <c r="N591" s="319"/>
      <c r="O591" s="319"/>
      <c r="P591" s="319"/>
      <c r="Q591" s="319"/>
      <c r="R591" s="319"/>
      <c r="S591" s="319"/>
      <c r="T591" s="319"/>
      <c r="U591" s="319"/>
      <c r="V591" s="319"/>
      <c r="W591" s="319"/>
      <c r="X591" s="319"/>
      <c r="Y591" s="319"/>
      <c r="Z591" s="319"/>
      <c r="AA591" s="319"/>
      <c r="AB591" s="319"/>
      <c r="AC591" s="331"/>
    </row>
    <row r="592" spans="1:29" s="3" customFormat="1">
      <c r="A592" s="332"/>
      <c r="B592" s="213"/>
      <c r="C592" s="333"/>
      <c r="D592" s="334"/>
      <c r="E592" s="320"/>
      <c r="F592" s="320"/>
      <c r="G592" s="324"/>
      <c r="H592" s="324"/>
      <c r="I592" s="320"/>
      <c r="J592" s="320"/>
      <c r="K592" s="320"/>
      <c r="L592" s="320"/>
      <c r="M592" s="320"/>
      <c r="N592" s="320"/>
      <c r="O592" s="320"/>
      <c r="P592" s="320"/>
      <c r="Q592" s="320"/>
      <c r="R592" s="320"/>
      <c r="S592" s="320"/>
      <c r="T592" s="320"/>
      <c r="U592" s="320"/>
      <c r="V592" s="320"/>
      <c r="W592" s="320"/>
      <c r="X592" s="320"/>
      <c r="Y592" s="320"/>
      <c r="Z592" s="320"/>
      <c r="AA592" s="320"/>
      <c r="AB592" s="320"/>
      <c r="AC592" s="335"/>
    </row>
    <row r="593" spans="1:30" s="3" customFormat="1">
      <c r="A593" s="332"/>
      <c r="B593" s="6"/>
      <c r="C593" s="6"/>
      <c r="D593" s="336"/>
      <c r="E593" s="321"/>
      <c r="F593" s="321"/>
      <c r="G593" s="324"/>
      <c r="H593" s="324"/>
      <c r="I593" s="321"/>
      <c r="J593" s="321"/>
      <c r="K593" s="321"/>
      <c r="L593" s="321"/>
      <c r="M593" s="321"/>
      <c r="N593" s="321"/>
      <c r="O593" s="321"/>
      <c r="P593" s="321"/>
      <c r="Q593" s="321"/>
      <c r="R593" s="321"/>
      <c r="S593" s="321"/>
      <c r="T593" s="321"/>
      <c r="U593" s="321"/>
      <c r="V593" s="321"/>
      <c r="W593" s="321"/>
      <c r="X593" s="321"/>
      <c r="Y593" s="321"/>
      <c r="Z593" s="321"/>
      <c r="AA593" s="321"/>
      <c r="AB593" s="321"/>
      <c r="AC593" s="337"/>
    </row>
    <row r="594" spans="1:30" s="4" customFormat="1" ht="15" customHeight="1">
      <c r="A594" s="332"/>
      <c r="B594" s="7" t="s">
        <v>3837</v>
      </c>
      <c r="C594" s="9"/>
      <c r="D594" s="334"/>
      <c r="E594" s="322"/>
      <c r="F594" s="322"/>
      <c r="G594" s="324"/>
      <c r="H594" s="324"/>
      <c r="I594" s="322"/>
      <c r="K594" s="322"/>
      <c r="N594" s="322"/>
      <c r="O594" s="4" t="s">
        <v>5695</v>
      </c>
      <c r="P594" s="322"/>
      <c r="Q594" s="322"/>
      <c r="R594" s="322"/>
      <c r="S594" s="322"/>
      <c r="T594" s="322"/>
      <c r="U594" s="322"/>
      <c r="V594" s="322"/>
      <c r="W594" s="322"/>
      <c r="X594" s="322"/>
      <c r="Y594" s="322"/>
      <c r="Z594" s="322"/>
      <c r="AA594" s="322"/>
      <c r="AB594" s="322"/>
      <c r="AC594" s="228"/>
    </row>
    <row r="595" spans="1:30" s="3" customFormat="1">
      <c r="A595" s="319"/>
      <c r="B595" s="6"/>
      <c r="C595" s="6"/>
      <c r="D595" s="336"/>
      <c r="E595" s="321"/>
      <c r="F595" s="321"/>
      <c r="G595" s="324"/>
      <c r="H595" s="324"/>
      <c r="I595" s="321"/>
      <c r="J595" s="321"/>
      <c r="K595" s="321"/>
      <c r="L595" s="321"/>
      <c r="M595" s="321"/>
      <c r="N595" s="321"/>
      <c r="O595" s="321"/>
      <c r="P595" s="321"/>
      <c r="Q595" s="321"/>
      <c r="R595" s="321"/>
      <c r="S595" s="321"/>
      <c r="T595" s="321"/>
      <c r="U595" s="321"/>
      <c r="V595" s="321"/>
      <c r="W595" s="321"/>
      <c r="X595" s="321"/>
      <c r="Y595" s="321"/>
      <c r="Z595" s="321"/>
      <c r="AA595" s="321"/>
      <c r="AB595" s="321"/>
      <c r="AC595" s="337"/>
    </row>
    <row r="596" spans="1:30" s="3" customFormat="1">
      <c r="A596" s="319"/>
      <c r="B596" s="6"/>
      <c r="C596" s="329" t="s">
        <v>5852</v>
      </c>
      <c r="D596" s="330"/>
      <c r="E596" s="319"/>
      <c r="F596" s="319"/>
      <c r="G596" s="324"/>
      <c r="H596" s="324"/>
      <c r="I596" s="319"/>
      <c r="K596" s="322"/>
      <c r="L596" s="322"/>
      <c r="M596" s="322"/>
      <c r="N596" s="322" t="s">
        <v>5851</v>
      </c>
      <c r="O596" s="322"/>
      <c r="P596" s="322"/>
      <c r="Q596" s="322"/>
      <c r="R596" s="322"/>
      <c r="S596" s="322"/>
      <c r="T596" s="322"/>
      <c r="U596" s="322"/>
      <c r="V596" s="322"/>
      <c r="W596" s="322"/>
      <c r="X596" s="322"/>
      <c r="Y596" s="322"/>
      <c r="Z596" s="322"/>
      <c r="AA596" s="322"/>
      <c r="AB596" s="322"/>
      <c r="AC596" s="219"/>
    </row>
    <row r="597" spans="1:30" s="349" customFormat="1">
      <c r="A597" s="342"/>
      <c r="B597" s="343" t="s">
        <v>4708</v>
      </c>
      <c r="C597" s="344"/>
      <c r="D597" s="345"/>
      <c r="E597" s="365"/>
      <c r="F597" s="365"/>
      <c r="G597" s="347"/>
      <c r="H597" s="347"/>
      <c r="I597" s="365"/>
      <c r="J597" s="365"/>
      <c r="K597" s="365"/>
      <c r="L597" s="541" t="s">
        <v>4709</v>
      </c>
      <c r="M597" s="541"/>
      <c r="N597" s="541"/>
      <c r="O597" s="541"/>
      <c r="P597" s="541"/>
      <c r="Q597" s="541"/>
      <c r="R597" s="541"/>
      <c r="S597" s="541"/>
      <c r="T597" s="541"/>
      <c r="U597" s="541"/>
      <c r="V597" s="541"/>
      <c r="W597" s="541"/>
      <c r="X597" s="365"/>
      <c r="Y597" s="365"/>
      <c r="Z597" s="365"/>
      <c r="AA597" s="365"/>
      <c r="AB597" s="365"/>
      <c r="AC597" s="348"/>
    </row>
    <row r="598" spans="1:30" s="3" customFormat="1">
      <c r="A598" s="319"/>
      <c r="B598" s="6"/>
      <c r="C598" s="6"/>
      <c r="D598" s="336"/>
      <c r="E598" s="321"/>
      <c r="F598" s="321"/>
      <c r="G598" s="324"/>
      <c r="H598" s="324"/>
      <c r="I598" s="321"/>
      <c r="J598" s="321"/>
      <c r="K598" s="321"/>
      <c r="L598" s="321"/>
      <c r="M598" s="321"/>
      <c r="N598" s="321"/>
      <c r="O598" s="321"/>
      <c r="P598" s="321"/>
      <c r="Q598" s="321"/>
      <c r="R598" s="321"/>
      <c r="S598" s="321"/>
      <c r="T598" s="321"/>
      <c r="U598" s="321"/>
      <c r="V598" s="321"/>
      <c r="W598" s="321"/>
      <c r="X598" s="321"/>
      <c r="Y598" s="321"/>
      <c r="Z598" s="321"/>
      <c r="AA598" s="321"/>
      <c r="AB598" s="321"/>
      <c r="AC598" s="337"/>
    </row>
    <row r="599" spans="1:30" s="3" customFormat="1">
      <c r="A599" s="319"/>
      <c r="B599" s="6"/>
      <c r="C599" s="6"/>
      <c r="D599" s="336"/>
      <c r="E599" s="321"/>
      <c r="F599" s="321"/>
      <c r="G599" s="324"/>
      <c r="H599" s="324"/>
      <c r="I599" s="321"/>
      <c r="J599" s="321"/>
      <c r="K599" s="321"/>
      <c r="L599" s="321"/>
      <c r="M599" s="321"/>
      <c r="N599" s="321"/>
      <c r="O599" s="321"/>
      <c r="P599" s="321"/>
      <c r="Q599" s="321"/>
      <c r="R599" s="321"/>
      <c r="S599" s="321"/>
      <c r="T599" s="321"/>
      <c r="U599" s="321"/>
      <c r="V599" s="321"/>
      <c r="W599" s="321"/>
      <c r="X599" s="321"/>
      <c r="Y599" s="321"/>
      <c r="Z599" s="321"/>
      <c r="AA599" s="321"/>
      <c r="AB599" s="321"/>
      <c r="AC599" s="337"/>
    </row>
    <row r="600" spans="1:30" s="3" customFormat="1">
      <c r="A600" s="338"/>
      <c r="B600" s="213"/>
      <c r="C600" s="9"/>
      <c r="D600" s="334"/>
      <c r="E600" s="322"/>
      <c r="F600" s="322"/>
      <c r="G600" s="324"/>
      <c r="H600" s="324"/>
      <c r="I600" s="322"/>
      <c r="K600" s="322"/>
      <c r="L600" s="322"/>
      <c r="O600" s="322"/>
      <c r="P600" s="3" t="s">
        <v>3838</v>
      </c>
      <c r="Q600" s="322"/>
      <c r="R600" s="322"/>
      <c r="S600" s="322"/>
      <c r="T600" s="322"/>
      <c r="U600" s="322"/>
      <c r="V600" s="322"/>
      <c r="W600" s="322"/>
      <c r="X600" s="322"/>
      <c r="Y600" s="322"/>
      <c r="Z600" s="322"/>
      <c r="AA600" s="322"/>
      <c r="AB600" s="322"/>
      <c r="AC600" s="219"/>
    </row>
    <row r="601" spans="1:30" s="3" customFormat="1">
      <c r="A601" s="338"/>
      <c r="B601" s="6"/>
      <c r="C601" s="6"/>
      <c r="D601" s="336"/>
      <c r="E601" s="321"/>
      <c r="F601" s="321"/>
      <c r="G601" s="324"/>
      <c r="H601" s="324"/>
      <c r="I601" s="321"/>
      <c r="J601" s="321"/>
      <c r="K601" s="321"/>
      <c r="L601" s="321"/>
      <c r="M601" s="321"/>
      <c r="N601" s="321"/>
      <c r="O601" s="321"/>
      <c r="P601" s="321"/>
      <c r="Q601" s="321"/>
      <c r="R601" s="321"/>
      <c r="S601" s="321"/>
      <c r="T601" s="321"/>
      <c r="U601" s="321"/>
      <c r="V601" s="321"/>
      <c r="W601" s="321"/>
      <c r="X601" s="321"/>
      <c r="Y601" s="321"/>
      <c r="Z601" s="321"/>
      <c r="AA601" s="321"/>
      <c r="AB601" s="321"/>
      <c r="AC601" s="337"/>
    </row>
    <row r="602" spans="1:30">
      <c r="A602" s="338"/>
      <c r="C602" s="8"/>
      <c r="D602" s="334"/>
      <c r="E602" s="323"/>
      <c r="F602" s="323"/>
      <c r="I602" s="323"/>
      <c r="J602" s="322"/>
      <c r="K602" s="322"/>
      <c r="L602" s="322"/>
      <c r="M602" s="322"/>
      <c r="N602" s="322"/>
      <c r="O602" s="322" t="s">
        <v>5853</v>
      </c>
      <c r="P602" s="322"/>
      <c r="Q602" s="322"/>
      <c r="R602" s="322"/>
      <c r="S602" s="322"/>
      <c r="T602" s="322"/>
      <c r="U602" s="322"/>
      <c r="V602" s="322"/>
      <c r="W602" s="322"/>
      <c r="X602" s="322"/>
      <c r="Y602" s="322"/>
      <c r="Z602" s="322"/>
      <c r="AA602" s="322"/>
      <c r="AB602" s="322"/>
      <c r="AD602" s="215"/>
    </row>
    <row r="603" spans="1:30" s="350" customFormat="1">
      <c r="B603" s="351"/>
      <c r="C603" s="351"/>
      <c r="D603" s="352"/>
      <c r="E603" s="347"/>
      <c r="F603" s="347"/>
      <c r="G603" s="347"/>
      <c r="H603" s="347"/>
      <c r="I603" s="347"/>
      <c r="J603" s="353"/>
      <c r="K603" s="353"/>
      <c r="L603" s="541" t="s">
        <v>5854</v>
      </c>
      <c r="M603" s="541"/>
      <c r="N603" s="541"/>
      <c r="O603" s="541"/>
      <c r="P603" s="541"/>
      <c r="Q603" s="541"/>
      <c r="R603" s="541"/>
      <c r="S603" s="541"/>
      <c r="T603" s="541"/>
      <c r="U603" s="541"/>
      <c r="V603" s="541"/>
      <c r="W603" s="541"/>
      <c r="X603" s="354"/>
      <c r="Y603" s="354"/>
      <c r="Z603" s="354"/>
      <c r="AA603" s="354"/>
      <c r="AC603" s="355"/>
      <c r="AD603" s="356"/>
    </row>
    <row r="604" spans="1:30">
      <c r="W604" s="339"/>
      <c r="X604" s="339"/>
      <c r="Y604" s="339"/>
      <c r="Z604" s="339"/>
      <c r="AA604" s="339"/>
    </row>
    <row r="605" spans="1:30">
      <c r="W605" s="339"/>
      <c r="X605" s="339"/>
      <c r="Y605" s="339"/>
      <c r="Z605" s="339"/>
      <c r="AA605" s="339"/>
    </row>
    <row r="606" spans="1:30">
      <c r="W606" s="339"/>
      <c r="X606" s="339"/>
      <c r="Y606" s="339"/>
      <c r="Z606" s="339"/>
      <c r="AA606" s="339"/>
    </row>
    <row r="607" spans="1:30">
      <c r="W607" s="339"/>
      <c r="X607" s="339"/>
      <c r="Y607" s="339"/>
      <c r="Z607" s="339"/>
      <c r="AA607" s="339"/>
    </row>
    <row r="608" spans="1:30">
      <c r="W608" s="339"/>
      <c r="X608" s="339"/>
      <c r="Y608" s="339"/>
      <c r="Z608" s="339"/>
      <c r="AA608" s="339"/>
    </row>
    <row r="609" spans="23:27">
      <c r="W609" s="339"/>
      <c r="X609" s="339"/>
      <c r="Y609" s="339"/>
      <c r="Z609" s="339"/>
      <c r="AA609" s="339"/>
    </row>
    <row r="610" spans="23:27">
      <c r="W610" s="339"/>
      <c r="X610" s="339"/>
      <c r="Y610" s="339"/>
      <c r="Z610" s="339"/>
      <c r="AA610" s="339"/>
    </row>
    <row r="611" spans="23:27">
      <c r="W611" s="339"/>
      <c r="X611" s="339"/>
      <c r="Y611" s="339"/>
      <c r="Z611" s="339"/>
      <c r="AA611" s="339"/>
    </row>
    <row r="612" spans="23:27">
      <c r="W612" s="339"/>
      <c r="X612" s="339"/>
      <c r="Y612" s="339"/>
      <c r="Z612" s="339"/>
      <c r="AA612" s="339"/>
    </row>
    <row r="613" spans="23:27">
      <c r="W613" s="339"/>
      <c r="X613" s="339"/>
      <c r="Y613" s="339"/>
      <c r="Z613" s="339"/>
      <c r="AA613" s="339"/>
    </row>
    <row r="614" spans="23:27">
      <c r="W614" s="339"/>
      <c r="X614" s="339"/>
      <c r="Y614" s="339"/>
      <c r="Z614" s="339"/>
      <c r="AA614" s="339"/>
    </row>
    <row r="615" spans="23:27">
      <c r="W615" s="339"/>
      <c r="X615" s="339"/>
      <c r="Y615" s="339"/>
      <c r="Z615" s="339"/>
      <c r="AA615" s="339"/>
    </row>
    <row r="616" spans="23:27">
      <c r="W616" s="339"/>
      <c r="X616" s="339"/>
      <c r="Y616" s="339"/>
      <c r="Z616" s="339"/>
      <c r="AA616" s="339"/>
    </row>
    <row r="617" spans="23:27">
      <c r="W617" s="339"/>
      <c r="X617" s="339"/>
      <c r="Y617" s="339"/>
      <c r="Z617" s="339"/>
      <c r="AA617" s="339"/>
    </row>
    <row r="618" spans="23:27">
      <c r="W618" s="339"/>
      <c r="X618" s="339"/>
      <c r="Y618" s="339"/>
      <c r="Z618" s="339"/>
      <c r="AA618" s="339"/>
    </row>
    <row r="619" spans="23:27">
      <c r="W619" s="339"/>
      <c r="X619" s="339"/>
      <c r="Y619" s="339"/>
      <c r="Z619" s="339"/>
      <c r="AA619" s="339"/>
    </row>
    <row r="620" spans="23:27">
      <c r="W620" s="339"/>
      <c r="X620" s="339"/>
      <c r="Y620" s="339"/>
      <c r="Z620" s="339"/>
      <c r="AA620" s="339"/>
    </row>
    <row r="621" spans="23:27">
      <c r="W621" s="339"/>
      <c r="X621" s="339"/>
      <c r="Y621" s="339"/>
      <c r="Z621" s="339"/>
      <c r="AA621" s="339"/>
    </row>
    <row r="622" spans="23:27">
      <c r="W622" s="339"/>
      <c r="X622" s="339"/>
      <c r="Y622" s="339"/>
      <c r="Z622" s="339"/>
      <c r="AA622" s="339"/>
    </row>
    <row r="623" spans="23:27">
      <c r="W623" s="339"/>
      <c r="X623" s="339"/>
      <c r="Y623" s="339"/>
      <c r="Z623" s="339"/>
      <c r="AA623" s="339"/>
    </row>
    <row r="624" spans="23:27">
      <c r="W624" s="339"/>
      <c r="X624" s="339"/>
      <c r="Y624" s="339"/>
      <c r="Z624" s="339"/>
      <c r="AA624" s="339"/>
    </row>
    <row r="625" spans="23:27">
      <c r="W625" s="339"/>
      <c r="X625" s="339"/>
      <c r="Y625" s="339"/>
      <c r="Z625" s="339"/>
      <c r="AA625" s="339"/>
    </row>
    <row r="626" spans="23:27">
      <c r="W626" s="339"/>
      <c r="X626" s="339"/>
      <c r="Y626" s="339"/>
      <c r="Z626" s="339"/>
      <c r="AA626" s="339"/>
    </row>
    <row r="627" spans="23:27">
      <c r="W627" s="339"/>
      <c r="X627" s="339"/>
      <c r="Y627" s="339"/>
      <c r="Z627" s="339"/>
      <c r="AA627" s="339"/>
    </row>
    <row r="628" spans="23:27">
      <c r="W628" s="339"/>
      <c r="X628" s="339"/>
      <c r="Y628" s="339"/>
      <c r="Z628" s="339"/>
      <c r="AA628" s="339"/>
    </row>
    <row r="629" spans="23:27">
      <c r="W629" s="339"/>
      <c r="X629" s="339"/>
      <c r="Y629" s="339"/>
      <c r="Z629" s="339"/>
      <c r="AA629" s="339"/>
    </row>
    <row r="630" spans="23:27">
      <c r="W630" s="339"/>
      <c r="X630" s="339"/>
      <c r="Y630" s="339"/>
      <c r="Z630" s="339"/>
      <c r="AA630" s="339"/>
    </row>
    <row r="631" spans="23:27">
      <c r="W631" s="339"/>
      <c r="X631" s="339"/>
      <c r="Y631" s="339"/>
      <c r="Z631" s="339"/>
      <c r="AA631" s="339"/>
    </row>
    <row r="632" spans="23:27">
      <c r="W632" s="339"/>
      <c r="X632" s="339"/>
      <c r="Y632" s="339"/>
      <c r="Z632" s="339"/>
      <c r="AA632" s="339"/>
    </row>
    <row r="633" spans="23:27">
      <c r="W633" s="339"/>
      <c r="X633" s="339"/>
      <c r="Y633" s="339"/>
      <c r="Z633" s="339"/>
      <c r="AA633" s="339"/>
    </row>
    <row r="634" spans="23:27">
      <c r="W634" s="339"/>
      <c r="X634" s="339"/>
      <c r="Y634" s="339"/>
      <c r="Z634" s="339"/>
      <c r="AA634" s="339"/>
    </row>
    <row r="635" spans="23:27">
      <c r="W635" s="339"/>
      <c r="X635" s="339"/>
      <c r="Y635" s="339"/>
      <c r="Z635" s="339"/>
      <c r="AA635" s="339"/>
    </row>
    <row r="636" spans="23:27">
      <c r="W636" s="339"/>
      <c r="X636" s="339"/>
      <c r="Y636" s="339"/>
      <c r="Z636" s="339"/>
      <c r="AA636" s="339"/>
    </row>
    <row r="637" spans="23:27">
      <c r="W637" s="339"/>
      <c r="X637" s="339"/>
      <c r="Y637" s="339"/>
      <c r="Z637" s="339"/>
      <c r="AA637" s="339"/>
    </row>
    <row r="638" spans="23:27">
      <c r="W638" s="339"/>
      <c r="X638" s="339"/>
      <c r="Y638" s="339"/>
      <c r="Z638" s="339"/>
      <c r="AA638" s="339"/>
    </row>
    <row r="639" spans="23:27">
      <c r="W639" s="339"/>
      <c r="X639" s="339"/>
      <c r="Y639" s="339"/>
      <c r="Z639" s="339"/>
      <c r="AA639" s="339"/>
    </row>
    <row r="640" spans="23:27">
      <c r="W640" s="339"/>
      <c r="X640" s="339"/>
      <c r="Y640" s="339"/>
      <c r="Z640" s="339"/>
      <c r="AA640" s="339"/>
    </row>
    <row r="641" spans="23:27">
      <c r="W641" s="339"/>
      <c r="X641" s="339"/>
      <c r="Y641" s="339"/>
      <c r="Z641" s="339"/>
      <c r="AA641" s="339"/>
    </row>
    <row r="642" spans="23:27">
      <c r="W642" s="339"/>
      <c r="X642" s="339"/>
      <c r="Y642" s="339"/>
      <c r="Z642" s="339"/>
      <c r="AA642" s="339"/>
    </row>
    <row r="643" spans="23:27">
      <c r="W643" s="339"/>
      <c r="X643" s="339"/>
      <c r="Y643" s="339"/>
      <c r="Z643" s="339"/>
      <c r="AA643" s="339"/>
    </row>
    <row r="644" spans="23:27">
      <c r="W644" s="339"/>
      <c r="X644" s="339"/>
      <c r="Y644" s="339"/>
      <c r="Z644" s="339"/>
      <c r="AA644" s="339"/>
    </row>
    <row r="645" spans="23:27">
      <c r="W645" s="339"/>
      <c r="X645" s="339"/>
      <c r="Y645" s="339"/>
      <c r="Z645" s="339"/>
      <c r="AA645" s="339"/>
    </row>
    <row r="646" spans="23:27">
      <c r="W646" s="339"/>
      <c r="X646" s="339"/>
      <c r="Y646" s="339"/>
      <c r="Z646" s="339"/>
      <c r="AA646" s="339"/>
    </row>
    <row r="647" spans="23:27">
      <c r="W647" s="339"/>
      <c r="X647" s="339"/>
      <c r="Y647" s="339"/>
      <c r="Z647" s="339"/>
      <c r="AA647" s="339"/>
    </row>
    <row r="648" spans="23:27">
      <c r="W648" s="339"/>
      <c r="X648" s="339"/>
      <c r="Y648" s="339"/>
      <c r="Z648" s="339"/>
      <c r="AA648" s="339"/>
    </row>
    <row r="649" spans="23:27">
      <c r="W649" s="339"/>
      <c r="X649" s="339"/>
      <c r="Y649" s="339"/>
      <c r="Z649" s="339"/>
      <c r="AA649" s="339"/>
    </row>
    <row r="650" spans="23:27">
      <c r="W650" s="339"/>
      <c r="X650" s="339"/>
      <c r="Y650" s="339"/>
      <c r="Z650" s="339"/>
      <c r="AA650" s="339"/>
    </row>
    <row r="651" spans="23:27">
      <c r="W651" s="339"/>
      <c r="X651" s="339"/>
      <c r="Y651" s="339"/>
      <c r="Z651" s="339"/>
      <c r="AA651" s="339"/>
    </row>
    <row r="652" spans="23:27">
      <c r="W652" s="339"/>
      <c r="X652" s="339"/>
      <c r="Y652" s="339"/>
      <c r="Z652" s="339"/>
      <c r="AA652" s="339"/>
    </row>
    <row r="653" spans="23:27">
      <c r="W653" s="339"/>
      <c r="X653" s="339"/>
      <c r="Y653" s="339"/>
      <c r="Z653" s="339"/>
      <c r="AA653" s="339"/>
    </row>
    <row r="654" spans="23:27">
      <c r="W654" s="339"/>
      <c r="X654" s="339"/>
      <c r="Y654" s="339"/>
      <c r="Z654" s="339"/>
      <c r="AA654" s="339"/>
    </row>
    <row r="655" spans="23:27">
      <c r="W655" s="339"/>
      <c r="X655" s="339"/>
      <c r="Y655" s="339"/>
      <c r="Z655" s="339"/>
      <c r="AA655" s="339"/>
    </row>
    <row r="656" spans="23:27">
      <c r="W656" s="339"/>
      <c r="X656" s="339"/>
      <c r="Y656" s="339"/>
      <c r="Z656" s="339"/>
      <c r="AA656" s="339"/>
    </row>
  </sheetData>
  <mergeCells count="4">
    <mergeCell ref="A18:AB18"/>
    <mergeCell ref="F80:F84"/>
    <mergeCell ref="L597:W597"/>
    <mergeCell ref="L603:W603"/>
  </mergeCells>
  <pageMargins left="0" right="0" top="0" bottom="0.31496062992125984" header="0" footer="0.15748031496062992"/>
  <pageSetup paperSize="9" scale="50" fitToHeight="0" orientation="portrait" r:id="rId1"/>
  <headerFooter alignWithMargins="0">
    <oddFooter>&amp;R&amp;P / &amp;N</oddFooter>
  </headerFooter>
  <colBreaks count="1" manualBreakCount="1">
    <brk id="28" max="60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4B0CB937D119458FE86445E76097FF" ma:contentTypeVersion="4" ma:contentTypeDescription="Create a new document." ma:contentTypeScope="" ma:versionID="09cc3e0804ae7f63f2d0faea6510e8c1">
  <xsd:schema xmlns:xsd="http://www.w3.org/2001/XMLSchema" xmlns:xs="http://www.w3.org/2001/XMLSchema" xmlns:p="http://schemas.microsoft.com/office/2006/metadata/properties" xmlns:ns2="b2d97902-37d2-4639-9471-585c35cc4dbd" xmlns:ns3="2c6e3e18-0ecf-4f24-86ca-29d93eabb864" targetNamespace="http://schemas.microsoft.com/office/2006/metadata/properties" ma:root="true" ma:fieldsID="c4b7c12174fd02b2be8b3ac0fe4581f7" ns2:_="" ns3:_="">
    <xsd:import namespace="b2d97902-37d2-4639-9471-585c35cc4dbd"/>
    <xsd:import namespace="2c6e3e18-0ecf-4f24-86ca-29d93eabb864"/>
    <xsd:element name="properties">
      <xsd:complexType>
        <xsd:sequence>
          <xsd:element name="documentManagement">
            <xsd:complexType>
              <xsd:all>
                <xsd:element ref="ns2:Buch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7902-37d2-4639-9471-585c35cc4dbd" elementFormDefault="qualified">
    <xsd:import namespace="http://schemas.microsoft.com/office/2006/documentManagement/types"/>
    <xsd:import namespace="http://schemas.microsoft.com/office/infopath/2007/PartnerControls"/>
    <xsd:element name="Buch" ma:index="4" ma:displayName="Buch" ma:default="Beschluss" ma:description="wird in das ausgesuchte Buch eingefügt" ma:format="Dropdown" ma:internalName="Buch" ma:readOnly="false">
      <xsd:simpleType>
        <xsd:restriction base="dms:Choice">
          <xsd:enumeration value="Beschluss"/>
          <xsd:enumeration value="Technische Kriterien"/>
          <xsd:enumeration value="Berich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e3e18-0ecf-4f24-86ca-29d93eabb864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0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ch xmlns="b2d97902-37d2-4639-9471-585c35cc4dbd">Beschluss</Buch>
  </documentManagement>
</p:properties>
</file>

<file path=customXml/itemProps1.xml><?xml version="1.0" encoding="utf-8"?>
<ds:datastoreItem xmlns:ds="http://schemas.openxmlformats.org/officeDocument/2006/customXml" ds:itemID="{3DDE926B-8DDE-455D-866E-DE3EC05D9E4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EE9D33E-59B7-4AEE-B304-C6863451F3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7902-37d2-4639-9471-585c35cc4dbd"/>
    <ds:schemaRef ds:uri="2c6e3e18-0ecf-4f24-86ca-29d93eabb8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B42D98-F68A-43D6-A3C3-A303E270C00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2249D58-726C-4030-8D4A-146E3FA71812}">
  <ds:schemaRefs>
    <ds:schemaRef ds:uri="2c6e3e18-0ecf-4f24-86ca-29d93eabb864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b2d97902-37d2-4639-9471-585c35cc4db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10</vt:i4>
      </vt:variant>
    </vt:vector>
  </HeadingPairs>
  <TitlesOfParts>
    <vt:vector size="15" baseType="lpstr">
      <vt:lpstr>pdc2019</vt:lpstr>
      <vt:lpstr>CE statale</vt:lpstr>
      <vt:lpstr>G.u.V.Rechnung Staat</vt:lpstr>
      <vt:lpstr>CE MINISTERIALE 2019</vt:lpstr>
      <vt:lpstr>CE MINISTERIALE DE</vt:lpstr>
      <vt:lpstr>'CE MINISTERIALE 2019'!Area_stampa</vt:lpstr>
      <vt:lpstr>'CE MINISTERIALE DE'!Area_stampa</vt:lpstr>
      <vt:lpstr>'CE statale'!Area_stampa</vt:lpstr>
      <vt:lpstr>'G.u.V.Rechnung Staat'!Area_stampa</vt:lpstr>
      <vt:lpstr>'pdc2019'!Area_stampa</vt:lpstr>
      <vt:lpstr>'CE MINISTERIALE 2019'!Titoli_stampa</vt:lpstr>
      <vt:lpstr>'CE MINISTERIALE DE'!Titoli_stampa</vt:lpstr>
      <vt:lpstr>'CE statale'!Titoli_stampa</vt:lpstr>
      <vt:lpstr>'G.u.V.Rechnung Staat'!Titoli_stampa</vt:lpstr>
      <vt:lpstr>'pdc2019'!Titoli_stampa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 MICK</dc:creator>
  <cp:lastModifiedBy>Mick Armin</cp:lastModifiedBy>
  <cp:lastPrinted>2021-12-23T08:49:36Z</cp:lastPrinted>
  <dcterms:created xsi:type="dcterms:W3CDTF">2013-11-12T12:20:18Z</dcterms:created>
  <dcterms:modified xsi:type="dcterms:W3CDTF">2022-01-12T07:54:44Z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0x0101009E740313637BF749A243F4226ACA9703</vt:lpwstr>
  </property>
  <property fmtid="{D5CDD505-2E9C-101B-9397-08002B2CF9AE}" pid="3" name="_dlc_DocId">
    <vt:lpwstr>EV3XTJTMS33K-8-1</vt:lpwstr>
  </property>
  <property fmtid="{D5CDD505-2E9C-101B-9397-08002B2CF9AE}" pid="4" name="_dlc_DocIdItemGuid">
    <vt:lpwstr>6ba99f10-7b37-4aee-b3e9-d60ab9711667</vt:lpwstr>
  </property>
  <property fmtid="{D5CDD505-2E9C-101B-9397-08002B2CF9AE}" pid="5" name="_dlc_DocIdUrl">
    <vt:lpwstr>http://spointas-asb.asb.sabes.it:81/workgroups/economics-finances/_layouts/15/DocIdRedir.aspx?ID=EV3XTJTMS33K-8-1, EV3XTJTMS33K-8-1</vt:lpwstr>
  </property>
</Properties>
</file>