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z_Personale_Stipendi2\_Marco\Progetto obiettivo\PROG 2025\"/>
    </mc:Choice>
  </mc:AlternateContent>
  <xr:revisionPtr revIDLastSave="0" documentId="8_{1E3346B6-64C6-4443-9246-D3B2D6F1B278}" xr6:coauthVersionLast="47" xr6:coauthVersionMax="47" xr10:uidLastSave="{00000000-0000-0000-0000-000000000000}"/>
  <bookViews>
    <workbookView xWindow="-120" yWindow="-120" windowWidth="29040" windowHeight="15840" activeTab="1" xr2:uid="{FF7001FB-0A73-4845-BC66-15B62FD5C3C3}"/>
  </bookViews>
  <sheets>
    <sheet name="Transp. Tab. Prämien 2022" sheetId="2" r:id="rId1"/>
    <sheet name="Transp. Tab. Zusatzentl. 22" sheetId="3" r:id="rId2"/>
  </sheets>
  <definedNames>
    <definedName name="_Hlk133399991" localSheetId="0">'Transp. Tab. Prämien 2022'!$A$7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2" l="1"/>
  <c r="K40" i="2"/>
  <c r="C25" i="2" l="1"/>
  <c r="G40" i="2"/>
  <c r="E28" i="2"/>
  <c r="C141" i="2"/>
  <c r="E69" i="2"/>
  <c r="F10" i="3"/>
  <c r="C40" i="2"/>
  <c r="F39" i="2"/>
  <c r="H38" i="2"/>
  <c r="H37" i="2"/>
  <c r="H36" i="2"/>
  <c r="H35" i="2"/>
  <c r="I29" i="2"/>
  <c r="K28" i="2"/>
  <c r="I28" i="2"/>
  <c r="G28" i="2"/>
  <c r="I26" i="2"/>
  <c r="G26" i="2"/>
  <c r="E26" i="2"/>
  <c r="F25" i="2"/>
  <c r="C28" i="2"/>
  <c r="H24" i="2"/>
  <c r="H23" i="2"/>
  <c r="H22" i="2"/>
  <c r="H21" i="2"/>
  <c r="E15" i="2"/>
  <c r="B13" i="3" l="1"/>
  <c r="A13" i="3"/>
  <c r="C13" i="3"/>
  <c r="E13" i="3"/>
  <c r="D13" i="3"/>
  <c r="L40" i="2"/>
  <c r="H25" i="2"/>
  <c r="H39" i="2"/>
  <c r="L28" i="2"/>
  <c r="I30" i="2"/>
  <c r="C26" i="2"/>
  <c r="J26" i="2" s="1"/>
  <c r="G107" i="2" l="1"/>
  <c r="E107" i="2"/>
  <c r="E98" i="2"/>
  <c r="E99" i="2" s="1"/>
  <c r="G88" i="2"/>
  <c r="I69" i="2"/>
  <c r="G69" i="2"/>
  <c r="K107" i="2" l="1"/>
  <c r="G99" i="2"/>
  <c r="I100" i="2"/>
  <c r="I107" i="2" l="1"/>
  <c r="L107" i="2" s="1"/>
  <c r="C105" i="2"/>
  <c r="C107" i="2" s="1"/>
  <c r="K99" i="2"/>
  <c r="I99" i="2"/>
  <c r="L99" i="2" s="1"/>
  <c r="C99" i="2"/>
  <c r="E88" i="2"/>
  <c r="F13" i="3" l="1"/>
  <c r="I101" i="2"/>
  <c r="C161" i="2" l="1"/>
  <c r="I88" i="2"/>
  <c r="E80" i="2"/>
  <c r="K69" i="2"/>
  <c r="C167" i="2"/>
  <c r="K88" i="2"/>
  <c r="C86" i="2"/>
  <c r="C88" i="2" s="1"/>
  <c r="I81" i="2"/>
  <c r="K80" i="2"/>
  <c r="I80" i="2"/>
  <c r="G80" i="2"/>
  <c r="C80" i="2"/>
  <c r="I79" i="2"/>
  <c r="G79" i="2"/>
  <c r="E79" i="2"/>
  <c r="C79" i="2"/>
  <c r="C69" i="2"/>
  <c r="F68" i="2"/>
  <c r="H67" i="2"/>
  <c r="H66" i="2"/>
  <c r="H65" i="2"/>
  <c r="H64" i="2"/>
  <c r="K57" i="2"/>
  <c r="I57" i="2"/>
  <c r="G57" i="2"/>
  <c r="E57" i="2"/>
  <c r="I56" i="2"/>
  <c r="G56" i="2"/>
  <c r="E56" i="2"/>
  <c r="F55" i="2"/>
  <c r="C55" i="2"/>
  <c r="H54" i="2"/>
  <c r="H53" i="2"/>
  <c r="H52" i="2"/>
  <c r="H51" i="2"/>
  <c r="E45" i="2"/>
  <c r="D66" i="2" l="1"/>
  <c r="D34" i="2"/>
  <c r="D36" i="2"/>
  <c r="D23" i="2"/>
  <c r="D21" i="2"/>
  <c r="D20" i="2"/>
  <c r="D37" i="2"/>
  <c r="D35" i="2"/>
  <c r="D24" i="2"/>
  <c r="D22" i="2"/>
  <c r="D38" i="2"/>
  <c r="L69" i="2"/>
  <c r="A172" i="2"/>
  <c r="L80" i="2"/>
  <c r="D53" i="2"/>
  <c r="D51" i="2"/>
  <c r="H55" i="2"/>
  <c r="J79" i="2"/>
  <c r="D63" i="2"/>
  <c r="H68" i="2"/>
  <c r="D52" i="2"/>
  <c r="D54" i="2"/>
  <c r="C57" i="2"/>
  <c r="I59" i="2" s="1"/>
  <c r="D50" i="2"/>
  <c r="I58" i="2"/>
  <c r="I82" i="2"/>
  <c r="C56" i="2"/>
  <c r="J56" i="2" s="1"/>
  <c r="D65" i="2"/>
  <c r="D67" i="2"/>
  <c r="L57" i="2"/>
  <c r="D64" i="2"/>
  <c r="D25" i="2" l="1"/>
  <c r="D39" i="2"/>
  <c r="D55" i="2"/>
  <c r="D68" i="2"/>
  <c r="L88" i="2" l="1"/>
</calcChain>
</file>

<file path=xl/sharedStrings.xml><?xml version="1.0" encoding="utf-8"?>
<sst xmlns="http://schemas.openxmlformats.org/spreadsheetml/2006/main" count="312" uniqueCount="94">
  <si>
    <t>Mehrstunden</t>
  </si>
  <si>
    <t>allg. Produktivität</t>
  </si>
  <si>
    <t>BZ</t>
  </si>
  <si>
    <t>ME</t>
  </si>
  <si>
    <t>BX</t>
  </si>
  <si>
    <t>BK</t>
  </si>
  <si>
    <t>Art. 2, Abs. 1), a)</t>
  </si>
  <si>
    <t>Art. 2, Abs. 1), b)</t>
  </si>
  <si>
    <t>Art. 2, Abs. 1), c)</t>
  </si>
  <si>
    <t>Prozent</t>
  </si>
  <si>
    <t>%</t>
  </si>
  <si>
    <t>Betrag ohne 35%</t>
  </si>
  <si>
    <t>Art. 9, Abs. 1</t>
  </si>
  <si>
    <t>GESAMT</t>
  </si>
  <si>
    <t>Betriebsabt.</t>
  </si>
  <si>
    <t>Aufteilung auf alle, 1x Jahr innerhalb Juni auszahlen, Reste fließen ein</t>
  </si>
  <si>
    <t>Fond des GD für innovative Projekte</t>
  </si>
  <si>
    <t xml:space="preserve">Mitteilung Dr. Balduzzi vom 19.09.2022, STOPP, Gelder für Covid-Zusatzleistungen </t>
  </si>
  <si>
    <t>Südtiroler Sanitätsbetrieb</t>
  </si>
  <si>
    <t>Abteilung Personalentwicklung</t>
  </si>
  <si>
    <t>gemäß BV vom 07.04.2005, Art. 21 und Betriebsabkommen 2022, Prot. Nr. 502430-BZ vom 23.06.2022</t>
  </si>
  <si>
    <t>Rundschreiben 14.09.2022</t>
  </si>
  <si>
    <t>Nr.</t>
  </si>
  <si>
    <t>Finanzierung/ZUWEISUNG</t>
  </si>
  <si>
    <t>Effektive Ausgaben / Spesen:</t>
  </si>
  <si>
    <t>zusätzl. Produktivität</t>
  </si>
  <si>
    <t xml:space="preserve">Amt für Recruiting und Engagement des Personals </t>
  </si>
  <si>
    <t>gesamt inkl. 35%</t>
  </si>
  <si>
    <r>
      <t xml:space="preserve">Fond </t>
    </r>
    <r>
      <rPr>
        <b/>
        <sz val="9"/>
        <color theme="1"/>
        <rFont val="Verdana"/>
        <family val="2"/>
      </rPr>
      <t>GD</t>
    </r>
  </si>
  <si>
    <t>gesamt ohne 35%</t>
  </si>
  <si>
    <t>Gesamtbetrag einschl. / ohne Sozialabgaben 35%</t>
  </si>
  <si>
    <t>Gesamtbetrag ohne Sozialabgaben 35%</t>
  </si>
  <si>
    <t>Daten</t>
  </si>
  <si>
    <t>Transparenz</t>
  </si>
  <si>
    <t>bereitgest.</t>
  </si>
  <si>
    <t>Prämien</t>
  </si>
  <si>
    <t>Betrag ohne Soz.</t>
  </si>
  <si>
    <t>zugeteilte</t>
  </si>
  <si>
    <t>Transparenzbestimmungen / Veröffentlichungspflicht</t>
  </si>
  <si>
    <t>Gesamtbetrag der Prämien | Südtiroler Sanitätsbetrieb (sabes.it)</t>
  </si>
  <si>
    <t xml:space="preserve">siehe auch Anhang II des DPKPT https://home.sabes.it/de/transparente-verwaltung/korruption.asp </t>
  </si>
  <si>
    <t xml:space="preserve">Gesamtbetrag der bereitgestellten Prämien, welche an die Leistung gekoppelt sind  </t>
  </si>
  <si>
    <t>Gesamtbetrag der zugeteilten Prämien</t>
  </si>
  <si>
    <t>Bereich des ärztlichen und tierärztlichen Personals</t>
  </si>
  <si>
    <t>Art. 22 innov.P.</t>
  </si>
  <si>
    <t>Zeilenbeschriftungen</t>
  </si>
  <si>
    <t>Summe von Betrag</t>
  </si>
  <si>
    <t>(Leer)</t>
  </si>
  <si>
    <t>Gesamtergebnis</t>
  </si>
  <si>
    <t>PREM.PROD</t>
  </si>
  <si>
    <t>20</t>
  </si>
  <si>
    <t>allg. Prod.</t>
  </si>
  <si>
    <t>30</t>
  </si>
  <si>
    <t>Leistungspräm. Spez.</t>
  </si>
  <si>
    <t>40</t>
  </si>
  <si>
    <t>zusätzl. Prod.</t>
  </si>
  <si>
    <t>*</t>
  </si>
  <si>
    <t>2020</t>
  </si>
  <si>
    <t>2021</t>
  </si>
  <si>
    <t>2022</t>
  </si>
  <si>
    <t>Auswertung SQL / Lohnschlüssel:</t>
  </si>
  <si>
    <t>zusätzl. Finanzierung der Produktivitätsprämie, Art. 9 des II. Teilvertrages, 03.12.2020 - für 2020</t>
  </si>
  <si>
    <t>zusätzl. Finanzierung Covid-Prämie 750,00 €, Art. 10 des II. Teilvertrages, 03.12.2020 - für 2020</t>
  </si>
  <si>
    <t>Finanzierung B.LR 678/2020, 5 Mio.</t>
  </si>
  <si>
    <t>ohne Sozialabg. =</t>
  </si>
  <si>
    <t>Teil Covid-Zusatzleistungen</t>
  </si>
  <si>
    <t>Lohnschlüssel ausbezahlt: PRO.COM ---- PREMIO COVID del. G.P. 678/2020</t>
  </si>
  <si>
    <t>Lohnschlüssel ausbezahlt: PRO.COM.* - KOMPLEXE / INNOVATIVE PROJEKTE</t>
  </si>
  <si>
    <t>FINANZIERUNG - Zusatzfinanzierung</t>
  </si>
  <si>
    <t>Bereich der leitenden sanitären Führungskräfte</t>
  </si>
  <si>
    <t>Bereich des Personals der leitenden Verwaltungs-, technischen und berufsbezogenen Führungskräfte</t>
  </si>
  <si>
    <t>Bereich der Pflegeführungs-kräfte</t>
  </si>
  <si>
    <t>Gesamtbetrag</t>
  </si>
  <si>
    <t>Area del personale medico e medico -veterinario</t>
  </si>
  <si>
    <t>Area della dirigenza sanitaria</t>
  </si>
  <si>
    <t>Area del personale della dirigenza amministrativa, tecnica e professionale</t>
  </si>
  <si>
    <t>Area della dirigenza tecnico-assistenziale</t>
  </si>
  <si>
    <t>Personale del comparto</t>
  </si>
  <si>
    <t>Totale</t>
  </si>
  <si>
    <t>Differenzierungsgrad betreffend den Leistungslohn des Personals des Südtiroler Sanitätsbetriebes</t>
  </si>
  <si>
    <t>Grado di differenziazione dell’utilizzo della premialità del personale dell’Azienda sanitaria</t>
  </si>
  <si>
    <t>Leistungslohn 2022</t>
  </si>
  <si>
    <t>Leistungslohn 2021</t>
  </si>
  <si>
    <t>Leistungslohn 2020</t>
  </si>
  <si>
    <t>Personal des Bereiches (MS)</t>
  </si>
  <si>
    <t>Leistungslohn 2023</t>
  </si>
  <si>
    <t>gemäß BV vom 07.04.2005, Art. 21 und Betriebsabkommen 2023</t>
  </si>
  <si>
    <t>Jahr/anno 2023</t>
  </si>
  <si>
    <t>DG</t>
  </si>
  <si>
    <t>PRO.COM</t>
  </si>
  <si>
    <t>ulteriore finanziamento</t>
  </si>
  <si>
    <t>(attenzione: vengono liquidati anche i residui del plusorario)</t>
  </si>
  <si>
    <t xml:space="preserve">Distribuzione del trattamento incentivante del personale dell’Azienda sanitaria </t>
  </si>
  <si>
    <t>Aufteilung der Prämien des Personals des Südtiroler Sanitätsbetriebes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</si>
</sst>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b/>
      <sz val="12"/>
      <color theme="1"/>
      <name val="Verdana"/>
      <family val="2"/>
    </font>
    <font>
      <sz val="9"/>
      <color rgb="FF666666"/>
      <name val="Verdana"/>
      <family val="2"/>
    </font>
    <font>
      <sz val="8"/>
      <color theme="1"/>
      <name val="Verdana"/>
      <family val="2"/>
    </font>
    <font>
      <b/>
      <sz val="14"/>
      <color theme="1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7"/>
      <color rgb="FFFF0000"/>
      <name val="Verdana"/>
      <family val="2"/>
    </font>
    <font>
      <sz val="9"/>
      <color rgb="FFFF0000"/>
      <name val="Verdana"/>
      <family val="2"/>
    </font>
    <font>
      <sz val="7"/>
      <color rgb="FF666666"/>
      <name val="Verdana"/>
      <family val="2"/>
    </font>
    <font>
      <sz val="7"/>
      <name val="Verdana"/>
      <family val="2"/>
    </font>
    <font>
      <b/>
      <sz val="7"/>
      <color rgb="FFFF0000"/>
      <name val="Verdana"/>
      <family val="2"/>
    </font>
    <font>
      <b/>
      <sz val="14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4" fontId="1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10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/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right" vertical="center" wrapText="1"/>
    </xf>
    <xf numFmtId="10" fontId="2" fillId="3" borderId="1" xfId="0" applyNumberFormat="1" applyFont="1" applyFill="1" applyBorder="1"/>
    <xf numFmtId="4" fontId="2" fillId="3" borderId="0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44" fontId="1" fillId="0" borderId="0" xfId="0" applyNumberFormat="1" applyFont="1"/>
    <xf numFmtId="4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0" fontId="2" fillId="0" borderId="1" xfId="0" applyNumberFormat="1" applyFont="1" applyFill="1" applyBorder="1"/>
    <xf numFmtId="44" fontId="1" fillId="0" borderId="1" xfId="0" applyNumberFormat="1" applyFont="1" applyFill="1" applyBorder="1" applyAlignment="1">
      <alignment horizontal="right" vertical="center" wrapText="1"/>
    </xf>
    <xf numFmtId="44" fontId="1" fillId="0" borderId="0" xfId="0" applyNumberFormat="1" applyFont="1" applyFill="1"/>
    <xf numFmtId="4" fontId="3" fillId="3" borderId="0" xfId="0" applyNumberFormat="1" applyFont="1" applyFill="1" applyBorder="1" applyAlignment="1">
      <alignment horizontal="right" vertical="center"/>
    </xf>
    <xf numFmtId="44" fontId="3" fillId="3" borderId="0" xfId="0" applyNumberFormat="1" applyFont="1" applyFill="1"/>
    <xf numFmtId="44" fontId="1" fillId="3" borderId="1" xfId="0" applyNumberFormat="1" applyFont="1" applyFill="1" applyBorder="1" applyAlignment="1">
      <alignment horizontal="right" vertical="center" wrapText="1"/>
    </xf>
    <xf numFmtId="44" fontId="1" fillId="3" borderId="0" xfId="0" applyNumberFormat="1" applyFont="1" applyFill="1"/>
    <xf numFmtId="0" fontId="7" fillId="4" borderId="0" xfId="0" applyFont="1" applyFill="1"/>
    <xf numFmtId="0" fontId="9" fillId="0" borderId="0" xfId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10" fillId="4" borderId="0" xfId="1" applyFont="1" applyFill="1" applyAlignment="1">
      <alignment horizontal="left" vertical="center" indent="5"/>
    </xf>
    <xf numFmtId="0" fontId="2" fillId="5" borderId="0" xfId="0" applyFont="1" applyFill="1"/>
    <xf numFmtId="0" fontId="0" fillId="4" borderId="0" xfId="0" applyFill="1"/>
    <xf numFmtId="0" fontId="2" fillId="0" borderId="0" xfId="0" applyFont="1" applyFill="1"/>
    <xf numFmtId="4" fontId="2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44" fontId="2" fillId="5" borderId="0" xfId="0" applyNumberFormat="1" applyFont="1" applyFill="1"/>
    <xf numFmtId="44" fontId="1" fillId="2" borderId="0" xfId="0" applyNumberFormat="1" applyFont="1" applyFill="1"/>
    <xf numFmtId="10" fontId="1" fillId="2" borderId="1" xfId="0" applyNumberFormat="1" applyFont="1" applyFill="1" applyBorder="1" applyAlignment="1">
      <alignment horizontal="right" vertical="center" wrapText="1"/>
    </xf>
    <xf numFmtId="44" fontId="4" fillId="6" borderId="1" xfId="0" applyNumberFormat="1" applyFont="1" applyFill="1" applyBorder="1" applyAlignment="1">
      <alignment horizontal="right" vertical="center" wrapText="1"/>
    </xf>
    <xf numFmtId="10" fontId="1" fillId="6" borderId="1" xfId="0" applyNumberFormat="1" applyFont="1" applyFill="1" applyBorder="1"/>
    <xf numFmtId="44" fontId="2" fillId="7" borderId="0" xfId="0" applyNumberFormat="1" applyFont="1" applyFill="1"/>
    <xf numFmtId="0" fontId="8" fillId="0" borderId="0" xfId="0" applyFont="1" applyAlignment="1">
      <alignment horizontal="center"/>
    </xf>
    <xf numFmtId="44" fontId="2" fillId="0" borderId="0" xfId="0" applyNumberFormat="1" applyFont="1"/>
    <xf numFmtId="44" fontId="7" fillId="4" borderId="0" xfId="0" applyNumberFormat="1" applyFont="1" applyFill="1"/>
    <xf numFmtId="0" fontId="7" fillId="4" borderId="0" xfId="0" applyFont="1" applyFill="1" applyAlignment="1">
      <alignment horizontal="center"/>
    </xf>
    <xf numFmtId="44" fontId="2" fillId="5" borderId="0" xfId="0" applyNumberFormat="1" applyFont="1" applyFill="1" applyAlignment="1">
      <alignment horizontal="left"/>
    </xf>
    <xf numFmtId="44" fontId="13" fillId="3" borderId="1" xfId="0" applyNumberFormat="1" applyFont="1" applyFill="1" applyBorder="1" applyAlignment="1">
      <alignment horizontal="right" vertical="center" wrapText="1"/>
    </xf>
    <xf numFmtId="44" fontId="3" fillId="6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44" fontId="1" fillId="0" borderId="4" xfId="0" applyNumberFormat="1" applyFont="1" applyFill="1" applyBorder="1" applyAlignment="1">
      <alignment horizontal="right" vertical="center" wrapText="1"/>
    </xf>
    <xf numFmtId="10" fontId="2" fillId="0" borderId="4" xfId="0" applyNumberFormat="1" applyFont="1" applyFill="1" applyBorder="1"/>
    <xf numFmtId="10" fontId="2" fillId="0" borderId="4" xfId="0" applyNumberFormat="1" applyFont="1" applyBorder="1"/>
    <xf numFmtId="0" fontId="2" fillId="2" borderId="1" xfId="0" applyFont="1" applyFill="1" applyBorder="1"/>
    <xf numFmtId="44" fontId="1" fillId="0" borderId="1" xfId="0" applyNumberFormat="1" applyFont="1" applyFill="1" applyBorder="1"/>
    <xf numFmtId="44" fontId="1" fillId="2" borderId="1" xfId="0" applyNumberFormat="1" applyFont="1" applyFill="1" applyBorder="1"/>
    <xf numFmtId="0" fontId="2" fillId="3" borderId="4" xfId="0" applyFont="1" applyFill="1" applyBorder="1"/>
    <xf numFmtId="44" fontId="1" fillId="3" borderId="4" xfId="0" applyNumberFormat="1" applyFont="1" applyFill="1" applyBorder="1" applyAlignment="1">
      <alignment horizontal="right" vertical="center" wrapText="1"/>
    </xf>
    <xf numFmtId="10" fontId="2" fillId="3" borderId="4" xfId="0" applyNumberFormat="1" applyFont="1" applyFill="1" applyBorder="1"/>
    <xf numFmtId="44" fontId="13" fillId="3" borderId="4" xfId="0" applyNumberFormat="1" applyFont="1" applyFill="1" applyBorder="1" applyAlignment="1">
      <alignment horizontal="right" vertical="center" wrapText="1"/>
    </xf>
    <xf numFmtId="0" fontId="1" fillId="3" borderId="0" xfId="0" applyFont="1" applyFill="1"/>
    <xf numFmtId="44" fontId="11" fillId="6" borderId="0" xfId="0" applyNumberFormat="1" applyFont="1" applyFill="1"/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vertical="center"/>
    </xf>
    <xf numFmtId="44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vertical="center"/>
    </xf>
    <xf numFmtId="44" fontId="11" fillId="8" borderId="0" xfId="0" applyNumberFormat="1" applyFont="1" applyFill="1"/>
    <xf numFmtId="44" fontId="4" fillId="8" borderId="1" xfId="0" applyNumberFormat="1" applyFont="1" applyFill="1" applyBorder="1" applyAlignment="1">
      <alignment horizontal="right" vertical="center" wrapText="1"/>
    </xf>
    <xf numFmtId="44" fontId="3" fillId="8" borderId="1" xfId="0" applyNumberFormat="1" applyFont="1" applyFill="1" applyBorder="1"/>
    <xf numFmtId="10" fontId="3" fillId="8" borderId="1" xfId="0" applyNumberFormat="1" applyFont="1" applyFill="1" applyBorder="1"/>
    <xf numFmtId="44" fontId="1" fillId="8" borderId="4" xfId="0" applyNumberFormat="1" applyFont="1" applyFill="1" applyBorder="1" applyAlignment="1">
      <alignment horizontal="right" vertical="center" wrapText="1"/>
    </xf>
    <xf numFmtId="44" fontId="2" fillId="8" borderId="0" xfId="0" applyNumberFormat="1" applyFont="1" applyFill="1" applyAlignment="1">
      <alignment horizontal="left"/>
    </xf>
    <xf numFmtId="10" fontId="4" fillId="3" borderId="4" xfId="0" applyNumberFormat="1" applyFont="1" applyFill="1" applyBorder="1"/>
    <xf numFmtId="10" fontId="4" fillId="3" borderId="1" xfId="0" applyNumberFormat="1" applyFont="1" applyFill="1" applyBorder="1"/>
    <xf numFmtId="44" fontId="3" fillId="6" borderId="1" xfId="0" applyNumberFormat="1" applyFont="1" applyFill="1" applyBorder="1"/>
    <xf numFmtId="10" fontId="3" fillId="6" borderId="1" xfId="0" applyNumberFormat="1" applyFont="1" applyFill="1" applyBorder="1"/>
    <xf numFmtId="0" fontId="5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4" fontId="16" fillId="8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ome.sabes.it/de/transparente-verwaltung/korruption.asp" TargetMode="External"/><Relationship Id="rId1" Type="http://schemas.openxmlformats.org/officeDocument/2006/relationships/hyperlink" Target="https://home.sabes.it/de/transparente-verwaltung/4076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61B74-4A11-490B-8D85-C206F4C9B1A8}">
  <sheetPr>
    <pageSetUpPr fitToPage="1"/>
  </sheetPr>
  <dimension ref="A1:L172"/>
  <sheetViews>
    <sheetView topLeftCell="A14" zoomScale="130" zoomScaleNormal="130" workbookViewId="0">
      <selection activeCell="H32" sqref="H32"/>
    </sheetView>
  </sheetViews>
  <sheetFormatPr defaultColWidth="11.42578125" defaultRowHeight="11.25" x14ac:dyDescent="0.15"/>
  <cols>
    <col min="1" max="1" width="13.28515625" style="1" customWidth="1"/>
    <col min="2" max="2" width="4.140625" style="1" customWidth="1"/>
    <col min="3" max="3" width="21.140625" style="1" customWidth="1"/>
    <col min="4" max="4" width="9.140625" style="1" bestFit="1" customWidth="1"/>
    <col min="5" max="5" width="21.140625" style="1" customWidth="1"/>
    <col min="6" max="6" width="16.28515625" style="1" bestFit="1" customWidth="1"/>
    <col min="7" max="7" width="21.140625" style="1" customWidth="1"/>
    <col min="8" max="8" width="9.140625" style="1" bestFit="1" customWidth="1"/>
    <col min="9" max="9" width="21.140625" style="1" customWidth="1"/>
    <col min="10" max="10" width="14.42578125" style="1" bestFit="1" customWidth="1"/>
    <col min="11" max="11" width="16.42578125" style="1" bestFit="1" customWidth="1"/>
    <col min="12" max="12" width="19.42578125" style="19" bestFit="1" customWidth="1"/>
    <col min="13" max="13" width="12.42578125" style="1" bestFit="1" customWidth="1"/>
    <col min="14" max="16384" width="11.42578125" style="1"/>
  </cols>
  <sheetData>
    <row r="1" spans="1:12" ht="15" x14ac:dyDescent="0.15">
      <c r="A1" s="1" t="s">
        <v>18</v>
      </c>
      <c r="D1" s="11"/>
      <c r="E1" s="12"/>
      <c r="F1" s="13"/>
      <c r="G1" s="14"/>
      <c r="H1" s="14"/>
      <c r="I1" s="13"/>
      <c r="J1" s="15"/>
    </row>
    <row r="2" spans="1:12" x14ac:dyDescent="0.15">
      <c r="A2" s="16" t="s">
        <v>19</v>
      </c>
      <c r="B2" s="16"/>
      <c r="D2" s="11"/>
      <c r="E2" s="12"/>
      <c r="F2" s="14"/>
      <c r="G2" s="14"/>
      <c r="H2" s="14"/>
      <c r="J2" s="18"/>
    </row>
    <row r="3" spans="1:12" x14ac:dyDescent="0.15">
      <c r="A3" s="16" t="s">
        <v>26</v>
      </c>
      <c r="B3" s="16"/>
      <c r="D3" s="11"/>
      <c r="E3" s="11"/>
      <c r="F3" s="17"/>
      <c r="G3" s="17"/>
      <c r="H3" s="11"/>
      <c r="I3" s="11"/>
      <c r="J3" s="18"/>
    </row>
    <row r="4" spans="1:12" ht="8.25" customHeight="1" x14ac:dyDescent="0.15">
      <c r="A4" s="16"/>
      <c r="B4" s="16"/>
      <c r="D4" s="11"/>
      <c r="E4" s="11"/>
      <c r="F4" s="17"/>
      <c r="G4" s="17"/>
      <c r="H4" s="11"/>
      <c r="I4" s="11"/>
    </row>
    <row r="5" spans="1:12" ht="18" x14ac:dyDescent="0.25">
      <c r="A5" s="94" t="s">
        <v>38</v>
      </c>
      <c r="B5" s="94"/>
      <c r="C5" s="94"/>
      <c r="D5" s="94"/>
      <c r="E5" s="94"/>
      <c r="F5" s="94"/>
      <c r="G5" s="94"/>
      <c r="H5" s="94"/>
      <c r="I5" s="94"/>
      <c r="J5" s="94"/>
    </row>
    <row r="6" spans="1:12" ht="8.25" customHeight="1" x14ac:dyDescent="0.15">
      <c r="A6" s="16"/>
      <c r="B6" s="16"/>
      <c r="D6" s="11"/>
      <c r="E6" s="11"/>
      <c r="F6" s="17"/>
      <c r="G6" s="17"/>
      <c r="H6" s="11"/>
      <c r="I6" s="11"/>
    </row>
    <row r="7" spans="1:12" ht="15" x14ac:dyDescent="0.15">
      <c r="A7" s="42" t="s">
        <v>39</v>
      </c>
      <c r="B7" s="41"/>
      <c r="C7" s="39"/>
      <c r="D7" s="40"/>
      <c r="E7" s="40"/>
      <c r="F7" s="41"/>
      <c r="G7" s="41"/>
      <c r="H7" s="40"/>
      <c r="I7" s="40"/>
      <c r="J7" s="39"/>
      <c r="K7" s="37"/>
      <c r="L7" s="37"/>
    </row>
    <row r="8" spans="1:12" x14ac:dyDescent="0.15">
      <c r="A8" s="41" t="s">
        <v>41</v>
      </c>
      <c r="B8" s="41"/>
      <c r="C8" s="39"/>
      <c r="D8" s="40"/>
      <c r="E8" s="40"/>
      <c r="F8" s="41"/>
      <c r="G8" s="41"/>
      <c r="H8" s="40"/>
      <c r="I8" s="40"/>
      <c r="J8" s="39"/>
      <c r="K8" s="37"/>
      <c r="L8" s="37"/>
    </row>
    <row r="9" spans="1:12" ht="15" x14ac:dyDescent="0.25">
      <c r="A9" s="44" t="s">
        <v>42</v>
      </c>
      <c r="B9" s="41"/>
      <c r="C9" s="39"/>
      <c r="D9" s="40"/>
      <c r="E9" s="40"/>
      <c r="F9" s="41"/>
      <c r="G9" s="41"/>
      <c r="H9" s="40"/>
      <c r="I9" s="40"/>
      <c r="J9" s="39"/>
      <c r="K9" s="37"/>
      <c r="L9" s="37"/>
    </row>
    <row r="11" spans="1:12" ht="15" x14ac:dyDescent="0.25">
      <c r="A11" s="38" t="s">
        <v>40</v>
      </c>
    </row>
    <row r="12" spans="1:12" ht="15" x14ac:dyDescent="0.2">
      <c r="A12" s="93" t="s">
        <v>85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</row>
    <row r="13" spans="1:12" x14ac:dyDescent="0.15">
      <c r="A13" s="95" t="s">
        <v>86</v>
      </c>
      <c r="B13" s="95"/>
      <c r="C13" s="95"/>
      <c r="D13" s="95"/>
      <c r="E13" s="95"/>
      <c r="F13" s="95"/>
      <c r="G13" s="95"/>
      <c r="H13" s="95"/>
      <c r="I13" s="95"/>
      <c r="J13" s="95"/>
    </row>
    <row r="14" spans="1:12" x14ac:dyDescent="0.15">
      <c r="A14" s="1" t="s">
        <v>30</v>
      </c>
      <c r="E14" s="27">
        <v>24113646.66</v>
      </c>
      <c r="G14" s="17"/>
    </row>
    <row r="15" spans="1:12" x14ac:dyDescent="0.15">
      <c r="A15" s="1" t="s">
        <v>31</v>
      </c>
      <c r="E15" s="27">
        <f>E14/135*100</f>
        <v>17861960.48888889</v>
      </c>
      <c r="G15" s="17"/>
      <c r="L15" s="57" t="s">
        <v>32</v>
      </c>
    </row>
    <row r="16" spans="1:12" x14ac:dyDescent="0.15">
      <c r="E16" s="2"/>
      <c r="G16" s="17"/>
      <c r="L16" s="57" t="s">
        <v>33</v>
      </c>
    </row>
    <row r="17" spans="1:12" x14ac:dyDescent="0.15">
      <c r="A17" s="25" t="s">
        <v>23</v>
      </c>
      <c r="B17" s="26"/>
      <c r="C17" s="26"/>
      <c r="L17" s="57"/>
    </row>
    <row r="18" spans="1:12" x14ac:dyDescent="0.15">
      <c r="A18" s="3"/>
      <c r="B18" s="3"/>
      <c r="C18" s="3" t="s">
        <v>0</v>
      </c>
      <c r="D18" s="4" t="s">
        <v>10</v>
      </c>
      <c r="E18" s="3" t="s">
        <v>1</v>
      </c>
      <c r="F18" s="4" t="s">
        <v>10</v>
      </c>
      <c r="G18" s="3" t="s">
        <v>25</v>
      </c>
      <c r="H18" s="4" t="s">
        <v>10</v>
      </c>
      <c r="I18" s="3" t="s">
        <v>28</v>
      </c>
      <c r="J18" s="4" t="s">
        <v>10</v>
      </c>
      <c r="K18" s="3" t="s">
        <v>44</v>
      </c>
      <c r="L18" s="57" t="s">
        <v>34</v>
      </c>
    </row>
    <row r="19" spans="1:12" x14ac:dyDescent="0.15">
      <c r="A19" s="3"/>
      <c r="B19" s="3" t="s">
        <v>22</v>
      </c>
      <c r="C19" s="3" t="s">
        <v>6</v>
      </c>
      <c r="D19" s="3"/>
      <c r="E19" s="20" t="s">
        <v>7</v>
      </c>
      <c r="F19" s="20"/>
      <c r="G19" s="20" t="s">
        <v>8</v>
      </c>
      <c r="H19" s="20"/>
      <c r="I19" s="20" t="s">
        <v>12</v>
      </c>
      <c r="J19" s="3"/>
      <c r="K19" s="20"/>
      <c r="L19" s="57" t="s">
        <v>35</v>
      </c>
    </row>
    <row r="20" spans="1:12" hidden="1" x14ac:dyDescent="0.15">
      <c r="A20" s="20" t="s">
        <v>14</v>
      </c>
      <c r="B20" s="20">
        <v>5</v>
      </c>
      <c r="C20" s="29">
        <v>1629000</v>
      </c>
      <c r="D20" s="30">
        <f>C20/$C$55</f>
        <v>9.5484251343690707E-2</v>
      </c>
      <c r="E20" s="96" t="s">
        <v>15</v>
      </c>
      <c r="F20" s="30"/>
      <c r="G20" s="96" t="s">
        <v>17</v>
      </c>
      <c r="H20" s="30"/>
      <c r="I20" s="96" t="s">
        <v>16</v>
      </c>
      <c r="J20" s="10"/>
      <c r="K20" s="96"/>
      <c r="L20" s="37"/>
    </row>
    <row r="21" spans="1:12" hidden="1" x14ac:dyDescent="0.15">
      <c r="A21" s="20" t="s">
        <v>2</v>
      </c>
      <c r="B21" s="20">
        <v>1</v>
      </c>
      <c r="C21" s="29">
        <v>8623405.0099999998</v>
      </c>
      <c r="D21" s="30">
        <f>C21/$C$55</f>
        <v>0.5054630886514927</v>
      </c>
      <c r="E21" s="97"/>
      <c r="F21" s="30"/>
      <c r="G21" s="97"/>
      <c r="H21" s="30">
        <f>G21/$G$55</f>
        <v>0</v>
      </c>
      <c r="I21" s="97"/>
      <c r="J21" s="5"/>
      <c r="K21" s="97"/>
      <c r="L21" s="37"/>
    </row>
    <row r="22" spans="1:12" hidden="1" x14ac:dyDescent="0.15">
      <c r="A22" s="20" t="s">
        <v>3</v>
      </c>
      <c r="B22" s="20">
        <v>2</v>
      </c>
      <c r="C22" s="29">
        <v>3034000</v>
      </c>
      <c r="D22" s="30">
        <f>C22/$C$55</f>
        <v>0.17783868543692916</v>
      </c>
      <c r="E22" s="97"/>
      <c r="F22" s="30"/>
      <c r="G22" s="97"/>
      <c r="H22" s="30">
        <f>G22/$G$55</f>
        <v>0</v>
      </c>
      <c r="I22" s="97"/>
      <c r="J22" s="5"/>
      <c r="K22" s="97"/>
      <c r="L22" s="37"/>
    </row>
    <row r="23" spans="1:12" hidden="1" x14ac:dyDescent="0.15">
      <c r="A23" s="20" t="s">
        <v>4</v>
      </c>
      <c r="B23" s="20">
        <v>3</v>
      </c>
      <c r="C23" s="29">
        <v>1903000</v>
      </c>
      <c r="D23" s="30">
        <f>C23/$C$55</f>
        <v>0.11154483137326177</v>
      </c>
      <c r="E23" s="97"/>
      <c r="F23" s="30"/>
      <c r="G23" s="97"/>
      <c r="H23" s="30">
        <f>G23/$G$55</f>
        <v>0</v>
      </c>
      <c r="I23" s="97"/>
      <c r="J23" s="5"/>
      <c r="K23" s="97"/>
      <c r="L23" s="37"/>
    </row>
    <row r="24" spans="1:12" hidden="1" x14ac:dyDescent="0.15">
      <c r="A24" s="20" t="s">
        <v>5</v>
      </c>
      <c r="B24" s="20">
        <v>4</v>
      </c>
      <c r="C24" s="29">
        <v>1871000</v>
      </c>
      <c r="D24" s="30">
        <f>C24/$C$55</f>
        <v>0.10966914319462573</v>
      </c>
      <c r="E24" s="98"/>
      <c r="F24" s="30"/>
      <c r="G24" s="98"/>
      <c r="H24" s="30">
        <f>G24/$G$55</f>
        <v>0</v>
      </c>
      <c r="I24" s="98"/>
      <c r="J24" s="5"/>
      <c r="K24" s="98"/>
      <c r="L24" s="37"/>
    </row>
    <row r="25" spans="1:12" ht="33.75" x14ac:dyDescent="0.15">
      <c r="A25" s="3" t="s">
        <v>13</v>
      </c>
      <c r="B25" s="3"/>
      <c r="C25" s="31">
        <f>17560405.01+260000</f>
        <v>17820405.010000002</v>
      </c>
      <c r="D25" s="30">
        <f>SUM(D20:D24)</f>
        <v>1</v>
      </c>
      <c r="E25" s="31">
        <v>5722241.2000000002</v>
      </c>
      <c r="F25" s="30">
        <f>SUM(F20:F24)</f>
        <v>0</v>
      </c>
      <c r="G25" s="31">
        <v>704261.75</v>
      </c>
      <c r="H25" s="30">
        <f>SUM(H20:H24)</f>
        <v>0</v>
      </c>
      <c r="I25" s="32">
        <v>126738.7</v>
      </c>
      <c r="J25" s="5"/>
      <c r="K25" s="32">
        <v>155000</v>
      </c>
      <c r="L25" s="56"/>
    </row>
    <row r="26" spans="1:12" x14ac:dyDescent="0.15">
      <c r="A26" s="3" t="s">
        <v>9</v>
      </c>
      <c r="B26" s="3"/>
      <c r="C26" s="9">
        <f>C25/$E$44</f>
        <v>0.7390174228421742</v>
      </c>
      <c r="D26" s="5"/>
      <c r="E26" s="9">
        <f>E25/$E$44</f>
        <v>0.2373030210105932</v>
      </c>
      <c r="F26" s="5"/>
      <c r="G26" s="9">
        <f>G25/$E$44</f>
        <v>2.9205941346409362E-2</v>
      </c>
      <c r="H26" s="5"/>
      <c r="I26" s="9">
        <f>I25/$E$44</f>
        <v>5.2558910639690032E-3</v>
      </c>
      <c r="J26" s="5">
        <f>SUM(C26:I26)</f>
        <v>1.0107822762631458</v>
      </c>
      <c r="K26" s="9"/>
      <c r="L26" s="56"/>
    </row>
    <row r="27" spans="1:12" x14ac:dyDescent="0.15">
      <c r="A27" s="3" t="s">
        <v>90</v>
      </c>
      <c r="B27" s="3"/>
      <c r="C27" s="9"/>
      <c r="D27" s="5"/>
      <c r="E27" s="31">
        <v>8239377.3600000003</v>
      </c>
      <c r="F27" s="5"/>
      <c r="G27" s="9"/>
      <c r="H27" s="5"/>
      <c r="I27" s="9"/>
      <c r="J27" s="5"/>
      <c r="K27" s="9"/>
      <c r="L27" s="56"/>
    </row>
    <row r="28" spans="1:12" s="7" customFormat="1" ht="12.75" customHeight="1" x14ac:dyDescent="0.15">
      <c r="A28" s="8" t="s">
        <v>11</v>
      </c>
      <c r="B28" s="8"/>
      <c r="C28" s="28">
        <f>C25/135*100</f>
        <v>13200300.007407408</v>
      </c>
      <c r="D28" s="28"/>
      <c r="E28" s="84">
        <f>(E25+E27)/135*100</f>
        <v>10341939.674074074</v>
      </c>
      <c r="F28" s="84"/>
      <c r="G28" s="84">
        <f>G25/135*100</f>
        <v>521675.37037037034</v>
      </c>
      <c r="H28" s="85"/>
      <c r="I28" s="84">
        <f>I25/135*100</f>
        <v>93880.518518518511</v>
      </c>
      <c r="J28" s="86"/>
      <c r="K28" s="84">
        <f>K25/135*100</f>
        <v>114814.8148148148</v>
      </c>
      <c r="L28" s="83">
        <f>E28+G28+I28+K28</f>
        <v>11072310.377777779</v>
      </c>
    </row>
    <row r="29" spans="1:12" x14ac:dyDescent="0.15">
      <c r="C29" s="7" t="s">
        <v>21</v>
      </c>
      <c r="D29" s="6"/>
      <c r="E29" s="13"/>
      <c r="F29" s="23"/>
      <c r="G29" s="13"/>
      <c r="H29" s="33" t="s">
        <v>27</v>
      </c>
      <c r="I29" s="34">
        <f>C25+E25+G25+I25</f>
        <v>24373646.66</v>
      </c>
      <c r="J29" s="6"/>
      <c r="L29" s="37" t="s">
        <v>36</v>
      </c>
    </row>
    <row r="30" spans="1:12" x14ac:dyDescent="0.15">
      <c r="C30" s="7"/>
      <c r="D30" s="6"/>
      <c r="E30" s="13"/>
      <c r="F30" s="23"/>
      <c r="G30" s="13"/>
      <c r="H30" s="33" t="s">
        <v>29</v>
      </c>
      <c r="I30" s="34">
        <f>C28+E28+G28+I28</f>
        <v>24157795.570370369</v>
      </c>
      <c r="J30" s="6"/>
      <c r="L30" s="37"/>
    </row>
    <row r="31" spans="1:12" x14ac:dyDescent="0.15">
      <c r="A31" s="25" t="s">
        <v>24</v>
      </c>
      <c r="B31" s="26"/>
      <c r="C31" s="26"/>
      <c r="E31" s="13"/>
      <c r="F31" s="13"/>
      <c r="G31" s="13"/>
      <c r="H31" s="13"/>
      <c r="I31" s="13"/>
      <c r="L31" s="37"/>
    </row>
    <row r="32" spans="1:12" x14ac:dyDescent="0.15">
      <c r="A32" s="3"/>
      <c r="B32" s="3"/>
      <c r="C32" s="3" t="s">
        <v>0</v>
      </c>
      <c r="D32" s="4" t="s">
        <v>10</v>
      </c>
      <c r="E32" s="20" t="s">
        <v>1</v>
      </c>
      <c r="F32" s="24" t="s">
        <v>10</v>
      </c>
      <c r="G32" s="3" t="s">
        <v>25</v>
      </c>
      <c r="H32" s="24" t="s">
        <v>10</v>
      </c>
      <c r="I32" s="3" t="s">
        <v>28</v>
      </c>
      <c r="J32" s="4" t="s">
        <v>10</v>
      </c>
      <c r="K32" s="3" t="s">
        <v>44</v>
      </c>
      <c r="L32" s="57" t="s">
        <v>37</v>
      </c>
    </row>
    <row r="33" spans="1:12" x14ac:dyDescent="0.15">
      <c r="A33" s="3"/>
      <c r="B33" s="3" t="s">
        <v>22</v>
      </c>
      <c r="C33" s="3" t="s">
        <v>6</v>
      </c>
      <c r="D33" s="3"/>
      <c r="E33" s="20" t="s">
        <v>7</v>
      </c>
      <c r="F33" s="20"/>
      <c r="G33" s="20" t="s">
        <v>8</v>
      </c>
      <c r="H33" s="20"/>
      <c r="I33" s="20" t="s">
        <v>12</v>
      </c>
      <c r="J33" s="3"/>
      <c r="K33" s="20"/>
      <c r="L33" s="57" t="s">
        <v>35</v>
      </c>
    </row>
    <row r="34" spans="1:12" x14ac:dyDescent="0.15">
      <c r="A34" s="20" t="s">
        <v>14</v>
      </c>
      <c r="B34" s="20">
        <v>5</v>
      </c>
      <c r="C34" s="21"/>
      <c r="D34" s="5">
        <f>C34/$C$55</f>
        <v>0</v>
      </c>
      <c r="E34" s="99" t="s">
        <v>15</v>
      </c>
      <c r="F34" s="22"/>
      <c r="G34" s="102"/>
      <c r="H34" s="22"/>
      <c r="I34" s="99" t="s">
        <v>16</v>
      </c>
      <c r="J34" s="10"/>
      <c r="K34" s="99"/>
      <c r="L34" s="37"/>
    </row>
    <row r="35" spans="1:12" x14ac:dyDescent="0.15">
      <c r="A35" s="20" t="s">
        <v>2</v>
      </c>
      <c r="B35" s="20">
        <v>1</v>
      </c>
      <c r="C35" s="21"/>
      <c r="D35" s="5">
        <f>C35/$C$55</f>
        <v>0</v>
      </c>
      <c r="E35" s="100"/>
      <c r="F35" s="22"/>
      <c r="G35" s="103"/>
      <c r="H35" s="22">
        <f>G35/$G$55</f>
        <v>0</v>
      </c>
      <c r="I35" s="100"/>
      <c r="J35" s="5"/>
      <c r="K35" s="100"/>
      <c r="L35" s="37"/>
    </row>
    <row r="36" spans="1:12" x14ac:dyDescent="0.15">
      <c r="A36" s="20" t="s">
        <v>3</v>
      </c>
      <c r="B36" s="20">
        <v>2</v>
      </c>
      <c r="C36" s="21"/>
      <c r="D36" s="5">
        <f t="shared" ref="D36:D38" si="0">C36/$C$55</f>
        <v>0</v>
      </c>
      <c r="E36" s="100"/>
      <c r="F36" s="22"/>
      <c r="G36" s="103"/>
      <c r="H36" s="22">
        <f t="shared" ref="H36:H38" si="1">G36/$G$55</f>
        <v>0</v>
      </c>
      <c r="I36" s="100"/>
      <c r="J36" s="5"/>
      <c r="K36" s="100"/>
      <c r="L36" s="37"/>
    </row>
    <row r="37" spans="1:12" x14ac:dyDescent="0.15">
      <c r="A37" s="20" t="s">
        <v>4</v>
      </c>
      <c r="B37" s="20">
        <v>3</v>
      </c>
      <c r="C37" s="21"/>
      <c r="D37" s="5">
        <f t="shared" si="0"/>
        <v>0</v>
      </c>
      <c r="E37" s="100"/>
      <c r="F37" s="22"/>
      <c r="G37" s="103"/>
      <c r="H37" s="22">
        <f t="shared" si="1"/>
        <v>0</v>
      </c>
      <c r="I37" s="100"/>
      <c r="J37" s="5"/>
      <c r="K37" s="100"/>
      <c r="L37" s="37"/>
    </row>
    <row r="38" spans="1:12" x14ac:dyDescent="0.15">
      <c r="A38" s="20" t="s">
        <v>5</v>
      </c>
      <c r="B38" s="20">
        <v>4</v>
      </c>
      <c r="C38" s="21"/>
      <c r="D38" s="5">
        <f t="shared" si="0"/>
        <v>0</v>
      </c>
      <c r="E38" s="101"/>
      <c r="F38" s="22"/>
      <c r="G38" s="104"/>
      <c r="H38" s="22">
        <f t="shared" si="1"/>
        <v>0</v>
      </c>
      <c r="I38" s="101"/>
      <c r="J38" s="5"/>
      <c r="K38" s="101"/>
      <c r="L38" s="37"/>
    </row>
    <row r="39" spans="1:12" x14ac:dyDescent="0.15">
      <c r="A39" s="20" t="s">
        <v>13</v>
      </c>
      <c r="B39" s="20"/>
      <c r="C39" s="35">
        <v>17311969.609999999</v>
      </c>
      <c r="D39" s="22">
        <f>SUM(D34:D38)</f>
        <v>0</v>
      </c>
      <c r="E39" s="35"/>
      <c r="F39" s="22">
        <f>SUM(F34:F38)</f>
        <v>0</v>
      </c>
      <c r="G39" s="35"/>
      <c r="H39" s="22">
        <f>SUM(H34:H38)</f>
        <v>0</v>
      </c>
      <c r="I39" s="36"/>
      <c r="J39" s="22"/>
      <c r="K39" s="36"/>
      <c r="L39" s="37"/>
    </row>
    <row r="40" spans="1:12" s="7" customFormat="1" ht="12.75" customHeight="1" x14ac:dyDescent="0.15">
      <c r="A40" s="8" t="s">
        <v>11</v>
      </c>
      <c r="B40" s="8"/>
      <c r="C40" s="28">
        <f>C39/135*100</f>
        <v>12823681.192592593</v>
      </c>
      <c r="D40" s="28"/>
      <c r="E40" s="112">
        <v>10341939.6</v>
      </c>
      <c r="F40" s="84"/>
      <c r="G40" s="84">
        <f>C137</f>
        <v>486598.17</v>
      </c>
      <c r="H40" s="85"/>
      <c r="I40" s="84">
        <f>83597.58+1680</f>
        <v>85277.58</v>
      </c>
      <c r="J40" s="86"/>
      <c r="K40" s="84">
        <f>56439.22+79678.47+291.3</f>
        <v>136408.99</v>
      </c>
      <c r="L40" s="83">
        <f>SUM(E40:J40)+K40</f>
        <v>11050224.34</v>
      </c>
    </row>
    <row r="41" spans="1:12" ht="18" x14ac:dyDescent="0.25">
      <c r="A41" s="54"/>
      <c r="B41" s="54"/>
      <c r="C41" s="54"/>
      <c r="D41" s="54"/>
      <c r="E41" s="113" t="s">
        <v>91</v>
      </c>
      <c r="F41" s="54"/>
      <c r="G41" s="54"/>
      <c r="H41" s="54"/>
      <c r="I41" s="54"/>
      <c r="J41" s="54"/>
    </row>
    <row r="42" spans="1:12" ht="15" x14ac:dyDescent="0.2">
      <c r="A42" s="93" t="s">
        <v>81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</row>
    <row r="43" spans="1:12" x14ac:dyDescent="0.15">
      <c r="A43" s="95" t="s">
        <v>20</v>
      </c>
      <c r="B43" s="95"/>
      <c r="C43" s="95"/>
      <c r="D43" s="95"/>
      <c r="E43" s="95"/>
      <c r="F43" s="95"/>
      <c r="G43" s="95"/>
      <c r="H43" s="95"/>
      <c r="I43" s="95"/>
      <c r="J43" s="95"/>
    </row>
    <row r="44" spans="1:12" x14ac:dyDescent="0.15">
      <c r="A44" s="1" t="s">
        <v>30</v>
      </c>
      <c r="E44" s="27">
        <v>24113646.66</v>
      </c>
      <c r="G44" s="17"/>
    </row>
    <row r="45" spans="1:12" x14ac:dyDescent="0.15">
      <c r="A45" s="1" t="s">
        <v>31</v>
      </c>
      <c r="E45" s="27">
        <f>E44/135*100</f>
        <v>17861960.48888889</v>
      </c>
      <c r="G45" s="17"/>
      <c r="L45" s="57" t="s">
        <v>32</v>
      </c>
    </row>
    <row r="46" spans="1:12" x14ac:dyDescent="0.15">
      <c r="E46" s="2"/>
      <c r="G46" s="17"/>
      <c r="L46" s="57" t="s">
        <v>33</v>
      </c>
    </row>
    <row r="47" spans="1:12" x14ac:dyDescent="0.15">
      <c r="A47" s="25" t="s">
        <v>23</v>
      </c>
      <c r="B47" s="26"/>
      <c r="C47" s="26"/>
      <c r="L47" s="57"/>
    </row>
    <row r="48" spans="1:12" x14ac:dyDescent="0.15">
      <c r="A48" s="3"/>
      <c r="B48" s="3"/>
      <c r="C48" s="3" t="s">
        <v>0</v>
      </c>
      <c r="D48" s="4" t="s">
        <v>10</v>
      </c>
      <c r="E48" s="3" t="s">
        <v>1</v>
      </c>
      <c r="F48" s="4" t="s">
        <v>10</v>
      </c>
      <c r="G48" s="3" t="s">
        <v>25</v>
      </c>
      <c r="H48" s="4" t="s">
        <v>10</v>
      </c>
      <c r="I48" s="3" t="s">
        <v>28</v>
      </c>
      <c r="J48" s="4" t="s">
        <v>10</v>
      </c>
      <c r="K48" s="3" t="s">
        <v>44</v>
      </c>
      <c r="L48" s="57" t="s">
        <v>34</v>
      </c>
    </row>
    <row r="49" spans="1:12" x14ac:dyDescent="0.15">
      <c r="A49" s="3"/>
      <c r="B49" s="3" t="s">
        <v>22</v>
      </c>
      <c r="C49" s="3" t="s">
        <v>6</v>
      </c>
      <c r="D49" s="3"/>
      <c r="E49" s="20" t="s">
        <v>7</v>
      </c>
      <c r="F49" s="20"/>
      <c r="G49" s="20" t="s">
        <v>8</v>
      </c>
      <c r="H49" s="20"/>
      <c r="I49" s="20" t="s">
        <v>12</v>
      </c>
      <c r="J49" s="3"/>
      <c r="K49" s="20"/>
      <c r="L49" s="57" t="s">
        <v>35</v>
      </c>
    </row>
    <row r="50" spans="1:12" hidden="1" x14ac:dyDescent="0.15">
      <c r="A50" s="20" t="s">
        <v>14</v>
      </c>
      <c r="B50" s="20">
        <v>5</v>
      </c>
      <c r="C50" s="29">
        <v>1629000</v>
      </c>
      <c r="D50" s="30">
        <f>C50/$C$55</f>
        <v>9.5484251343690707E-2</v>
      </c>
      <c r="E50" s="96" t="s">
        <v>15</v>
      </c>
      <c r="F50" s="30"/>
      <c r="G50" s="96" t="s">
        <v>17</v>
      </c>
      <c r="H50" s="30"/>
      <c r="I50" s="96" t="s">
        <v>16</v>
      </c>
      <c r="J50" s="10"/>
      <c r="K50" s="96"/>
      <c r="L50" s="37"/>
    </row>
    <row r="51" spans="1:12" hidden="1" x14ac:dyDescent="0.15">
      <c r="A51" s="20" t="s">
        <v>2</v>
      </c>
      <c r="B51" s="20">
        <v>1</v>
      </c>
      <c r="C51" s="29">
        <v>8623405.0099999998</v>
      </c>
      <c r="D51" s="30">
        <f>C51/$C$55</f>
        <v>0.5054630886514927</v>
      </c>
      <c r="E51" s="97"/>
      <c r="F51" s="30"/>
      <c r="G51" s="97"/>
      <c r="H51" s="30">
        <f>G51/$G$55</f>
        <v>0</v>
      </c>
      <c r="I51" s="97"/>
      <c r="J51" s="5"/>
      <c r="K51" s="97"/>
      <c r="L51" s="37"/>
    </row>
    <row r="52" spans="1:12" hidden="1" x14ac:dyDescent="0.15">
      <c r="A52" s="20" t="s">
        <v>3</v>
      </c>
      <c r="B52" s="20">
        <v>2</v>
      </c>
      <c r="C52" s="29">
        <v>3034000</v>
      </c>
      <c r="D52" s="30">
        <f t="shared" ref="D52:D53" si="2">C52/$C$55</f>
        <v>0.17783868543692916</v>
      </c>
      <c r="E52" s="97"/>
      <c r="F52" s="30"/>
      <c r="G52" s="97"/>
      <c r="H52" s="30">
        <f t="shared" ref="H52:H54" si="3">G52/$G$55</f>
        <v>0</v>
      </c>
      <c r="I52" s="97"/>
      <c r="J52" s="5"/>
      <c r="K52" s="97"/>
      <c r="L52" s="37"/>
    </row>
    <row r="53" spans="1:12" hidden="1" x14ac:dyDescent="0.15">
      <c r="A53" s="20" t="s">
        <v>4</v>
      </c>
      <c r="B53" s="20">
        <v>3</v>
      </c>
      <c r="C53" s="29">
        <v>1903000</v>
      </c>
      <c r="D53" s="30">
        <f t="shared" si="2"/>
        <v>0.11154483137326177</v>
      </c>
      <c r="E53" s="97"/>
      <c r="F53" s="30"/>
      <c r="G53" s="97"/>
      <c r="H53" s="30">
        <f t="shared" si="3"/>
        <v>0</v>
      </c>
      <c r="I53" s="97"/>
      <c r="J53" s="5"/>
      <c r="K53" s="97"/>
      <c r="L53" s="37"/>
    </row>
    <row r="54" spans="1:12" hidden="1" x14ac:dyDescent="0.15">
      <c r="A54" s="20" t="s">
        <v>5</v>
      </c>
      <c r="B54" s="20">
        <v>4</v>
      </c>
      <c r="C54" s="29">
        <v>1871000</v>
      </c>
      <c r="D54" s="30">
        <f>C54/$C$55</f>
        <v>0.10966914319462573</v>
      </c>
      <c r="E54" s="98"/>
      <c r="F54" s="30"/>
      <c r="G54" s="98"/>
      <c r="H54" s="30">
        <f t="shared" si="3"/>
        <v>0</v>
      </c>
      <c r="I54" s="98"/>
      <c r="J54" s="5"/>
      <c r="K54" s="98"/>
      <c r="L54" s="37"/>
    </row>
    <row r="55" spans="1:12" x14ac:dyDescent="0.15">
      <c r="A55" s="3" t="s">
        <v>13</v>
      </c>
      <c r="B55" s="3"/>
      <c r="C55" s="31">
        <f>SUM(C50:C54)</f>
        <v>17060405.009999998</v>
      </c>
      <c r="D55" s="30">
        <f>SUM(D50:D54)</f>
        <v>1</v>
      </c>
      <c r="E55" s="31">
        <v>5992241.2000000002</v>
      </c>
      <c r="F55" s="30">
        <f>SUM(F50:F54)</f>
        <v>0</v>
      </c>
      <c r="G55" s="31">
        <v>904261.75</v>
      </c>
      <c r="H55" s="30">
        <f>SUM(H50:H54)</f>
        <v>0</v>
      </c>
      <c r="I55" s="32">
        <v>156738.70000000001</v>
      </c>
      <c r="J55" s="5"/>
      <c r="K55" s="32">
        <v>155000</v>
      </c>
      <c r="L55" s="56"/>
    </row>
    <row r="56" spans="1:12" x14ac:dyDescent="0.15">
      <c r="A56" s="3" t="s">
        <v>9</v>
      </c>
      <c r="B56" s="3"/>
      <c r="C56" s="9">
        <f>C55/$E$44</f>
        <v>0.70749999991913282</v>
      </c>
      <c r="D56" s="5"/>
      <c r="E56" s="9">
        <f>E55/$E$44</f>
        <v>0.24850000020693677</v>
      </c>
      <c r="F56" s="5"/>
      <c r="G56" s="9">
        <f>G55/$E$44</f>
        <v>3.7500000010367573E-2</v>
      </c>
      <c r="H56" s="5"/>
      <c r="I56" s="9">
        <f>I55/$E$44</f>
        <v>6.4999998635627354E-3</v>
      </c>
      <c r="J56" s="5">
        <f>SUM(C56:I56)</f>
        <v>0.99999999999999989</v>
      </c>
      <c r="K56" s="9"/>
      <c r="L56" s="56"/>
    </row>
    <row r="57" spans="1:12" s="7" customFormat="1" ht="12.75" customHeight="1" x14ac:dyDescent="0.15">
      <c r="A57" s="8" t="s">
        <v>11</v>
      </c>
      <c r="B57" s="8"/>
      <c r="C57" s="28">
        <f>C55/135*100</f>
        <v>12637337.044444444</v>
      </c>
      <c r="D57" s="28"/>
      <c r="E57" s="84">
        <f>E55/135*100</f>
        <v>4438697.1851851856</v>
      </c>
      <c r="F57" s="84"/>
      <c r="G57" s="84">
        <f>G55/135*100</f>
        <v>669823.51851851854</v>
      </c>
      <c r="H57" s="85"/>
      <c r="I57" s="84">
        <f>I55/135*100</f>
        <v>116102.74074074074</v>
      </c>
      <c r="J57" s="86"/>
      <c r="K57" s="84">
        <f>K55/135*100</f>
        <v>114814.8148148148</v>
      </c>
      <c r="L57" s="83">
        <f>E57+G57+I57+K57</f>
        <v>5339438.2592592593</v>
      </c>
    </row>
    <row r="58" spans="1:12" x14ac:dyDescent="0.15">
      <c r="C58" s="7" t="s">
        <v>21</v>
      </c>
      <c r="D58" s="6"/>
      <c r="E58" s="13"/>
      <c r="F58" s="23"/>
      <c r="G58" s="13"/>
      <c r="H58" s="33" t="s">
        <v>27</v>
      </c>
      <c r="I58" s="34">
        <f>C55+E55+G55+I55</f>
        <v>24113646.659999996</v>
      </c>
      <c r="J58" s="6"/>
      <c r="L58" s="37" t="s">
        <v>36</v>
      </c>
    </row>
    <row r="59" spans="1:12" x14ac:dyDescent="0.15">
      <c r="C59" s="7"/>
      <c r="D59" s="6"/>
      <c r="E59" s="13"/>
      <c r="F59" s="23"/>
      <c r="G59" s="13"/>
      <c r="H59" s="33" t="s">
        <v>29</v>
      </c>
      <c r="I59" s="34">
        <f>C57+E57+G57+I57</f>
        <v>17861960.48888889</v>
      </c>
      <c r="J59" s="6"/>
      <c r="L59" s="37"/>
    </row>
    <row r="60" spans="1:12" x14ac:dyDescent="0.15">
      <c r="A60" s="25" t="s">
        <v>24</v>
      </c>
      <c r="B60" s="26"/>
      <c r="C60" s="26"/>
      <c r="E60" s="13"/>
      <c r="F60" s="13"/>
      <c r="G60" s="13"/>
      <c r="H60" s="13"/>
      <c r="I60" s="13"/>
      <c r="L60" s="37"/>
    </row>
    <row r="61" spans="1:12" x14ac:dyDescent="0.15">
      <c r="A61" s="3"/>
      <c r="B61" s="3"/>
      <c r="C61" s="3" t="s">
        <v>0</v>
      </c>
      <c r="D61" s="4" t="s">
        <v>10</v>
      </c>
      <c r="E61" s="20" t="s">
        <v>1</v>
      </c>
      <c r="F61" s="24" t="s">
        <v>10</v>
      </c>
      <c r="G61" s="3" t="s">
        <v>25</v>
      </c>
      <c r="H61" s="24" t="s">
        <v>10</v>
      </c>
      <c r="I61" s="3" t="s">
        <v>28</v>
      </c>
      <c r="J61" s="4" t="s">
        <v>10</v>
      </c>
      <c r="K61" s="3" t="s">
        <v>44</v>
      </c>
      <c r="L61" s="57" t="s">
        <v>37</v>
      </c>
    </row>
    <row r="62" spans="1:12" x14ac:dyDescent="0.15">
      <c r="A62" s="3"/>
      <c r="B62" s="3" t="s">
        <v>22</v>
      </c>
      <c r="C62" s="3" t="s">
        <v>6</v>
      </c>
      <c r="D62" s="3"/>
      <c r="E62" s="20" t="s">
        <v>7</v>
      </c>
      <c r="F62" s="20"/>
      <c r="G62" s="20" t="s">
        <v>8</v>
      </c>
      <c r="H62" s="20"/>
      <c r="I62" s="20" t="s">
        <v>12</v>
      </c>
      <c r="J62" s="3"/>
      <c r="K62" s="20"/>
      <c r="L62" s="57" t="s">
        <v>35</v>
      </c>
    </row>
    <row r="63" spans="1:12" x14ac:dyDescent="0.15">
      <c r="A63" s="20" t="s">
        <v>14</v>
      </c>
      <c r="B63" s="20">
        <v>5</v>
      </c>
      <c r="C63" s="21"/>
      <c r="D63" s="5">
        <f>C63/$C$55</f>
        <v>0</v>
      </c>
      <c r="E63" s="99" t="s">
        <v>15</v>
      </c>
      <c r="F63" s="22"/>
      <c r="G63" s="102" t="s">
        <v>17</v>
      </c>
      <c r="H63" s="22"/>
      <c r="I63" s="99" t="s">
        <v>16</v>
      </c>
      <c r="J63" s="10"/>
      <c r="K63" s="99"/>
      <c r="L63" s="37"/>
    </row>
    <row r="64" spans="1:12" x14ac:dyDescent="0.15">
      <c r="A64" s="20" t="s">
        <v>2</v>
      </c>
      <c r="B64" s="20">
        <v>1</v>
      </c>
      <c r="C64" s="21"/>
      <c r="D64" s="5">
        <f>C64/$C$55</f>
        <v>0</v>
      </c>
      <c r="E64" s="100"/>
      <c r="F64" s="22"/>
      <c r="G64" s="103"/>
      <c r="H64" s="22">
        <f>G64/$G$55</f>
        <v>0</v>
      </c>
      <c r="I64" s="100"/>
      <c r="J64" s="5"/>
      <c r="K64" s="100"/>
      <c r="L64" s="37"/>
    </row>
    <row r="65" spans="1:12" x14ac:dyDescent="0.15">
      <c r="A65" s="20" t="s">
        <v>3</v>
      </c>
      <c r="B65" s="20">
        <v>2</v>
      </c>
      <c r="C65" s="21"/>
      <c r="D65" s="5">
        <f t="shared" ref="D65:D67" si="4">C65/$C$55</f>
        <v>0</v>
      </c>
      <c r="E65" s="100"/>
      <c r="F65" s="22"/>
      <c r="G65" s="103"/>
      <c r="H65" s="22">
        <f t="shared" ref="H65:H67" si="5">G65/$G$55</f>
        <v>0</v>
      </c>
      <c r="I65" s="100"/>
      <c r="J65" s="5"/>
      <c r="K65" s="100"/>
      <c r="L65" s="37"/>
    </row>
    <row r="66" spans="1:12" x14ac:dyDescent="0.15">
      <c r="A66" s="20" t="s">
        <v>4</v>
      </c>
      <c r="B66" s="20">
        <v>3</v>
      </c>
      <c r="C66" s="21"/>
      <c r="D66" s="5">
        <f t="shared" si="4"/>
        <v>0</v>
      </c>
      <c r="E66" s="100"/>
      <c r="F66" s="22"/>
      <c r="G66" s="103"/>
      <c r="H66" s="22">
        <f t="shared" si="5"/>
        <v>0</v>
      </c>
      <c r="I66" s="100"/>
      <c r="J66" s="5"/>
      <c r="K66" s="100"/>
      <c r="L66" s="37"/>
    </row>
    <row r="67" spans="1:12" x14ac:dyDescent="0.15">
      <c r="A67" s="20" t="s">
        <v>5</v>
      </c>
      <c r="B67" s="20">
        <v>4</v>
      </c>
      <c r="C67" s="21"/>
      <c r="D67" s="5">
        <f t="shared" si="4"/>
        <v>0</v>
      </c>
      <c r="E67" s="101"/>
      <c r="F67" s="22"/>
      <c r="G67" s="104"/>
      <c r="H67" s="22">
        <f t="shared" si="5"/>
        <v>0</v>
      </c>
      <c r="I67" s="101"/>
      <c r="J67" s="5"/>
      <c r="K67" s="101"/>
      <c r="L67" s="37"/>
    </row>
    <row r="68" spans="1:12" x14ac:dyDescent="0.15">
      <c r="A68" s="20" t="s">
        <v>13</v>
      </c>
      <c r="B68" s="20"/>
      <c r="C68" s="35">
        <v>17049032.090999402</v>
      </c>
      <c r="D68" s="22">
        <f>SUM(D63:D67)</f>
        <v>0</v>
      </c>
      <c r="E68" s="35"/>
      <c r="F68" s="22">
        <f>SUM(F63:F67)</f>
        <v>0</v>
      </c>
      <c r="G68" s="35"/>
      <c r="H68" s="22">
        <f>SUM(H63:H67)</f>
        <v>0</v>
      </c>
      <c r="I68" s="36">
        <v>22050</v>
      </c>
      <c r="J68" s="22"/>
      <c r="K68" s="36"/>
      <c r="L68" s="37"/>
    </row>
    <row r="69" spans="1:12" s="7" customFormat="1" ht="12.75" customHeight="1" x14ac:dyDescent="0.15">
      <c r="A69" s="8" t="s">
        <v>11</v>
      </c>
      <c r="B69" s="8"/>
      <c r="C69" s="28">
        <f>C68/135*100</f>
        <v>12628912.659999557</v>
      </c>
      <c r="D69" s="28"/>
      <c r="E69" s="84">
        <f>C130</f>
        <v>4545396.8300001901</v>
      </c>
      <c r="F69" s="84"/>
      <c r="G69" s="84">
        <f>C129+C131</f>
        <v>47684.529999999992</v>
      </c>
      <c r="H69" s="85"/>
      <c r="I69" s="84">
        <f>I68/135*100</f>
        <v>16333.333333333334</v>
      </c>
      <c r="J69" s="86"/>
      <c r="K69" s="84">
        <f>C166</f>
        <v>110728.07999999993</v>
      </c>
      <c r="L69" s="83">
        <f>SUM(E69:J69)+K69</f>
        <v>4720142.7733335234</v>
      </c>
    </row>
    <row r="70" spans="1:12" s="45" customFormat="1" x14ac:dyDescent="0.15">
      <c r="D70" s="46"/>
      <c r="F70" s="46"/>
      <c r="H70" s="46"/>
      <c r="J70" s="46"/>
      <c r="L70" s="47" t="s">
        <v>36</v>
      </c>
    </row>
    <row r="71" spans="1:12" s="45" customFormat="1" x14ac:dyDescent="0.15">
      <c r="L71" s="47"/>
    </row>
    <row r="73" spans="1:12" ht="15" x14ac:dyDescent="0.2">
      <c r="A73" s="93" t="s">
        <v>82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</row>
    <row r="75" spans="1:12" x14ac:dyDescent="0.15">
      <c r="A75" s="25" t="s">
        <v>23</v>
      </c>
      <c r="B75" s="26"/>
      <c r="C75" s="26"/>
      <c r="L75" s="37"/>
    </row>
    <row r="76" spans="1:12" x14ac:dyDescent="0.15">
      <c r="A76" s="3"/>
      <c r="B76" s="3"/>
      <c r="C76" s="3" t="s">
        <v>0</v>
      </c>
      <c r="D76" s="4" t="s">
        <v>10</v>
      </c>
      <c r="E76" s="3" t="s">
        <v>1</v>
      </c>
      <c r="F76" s="4" t="s">
        <v>10</v>
      </c>
      <c r="G76" s="3" t="s">
        <v>25</v>
      </c>
      <c r="H76" s="4" t="s">
        <v>10</v>
      </c>
      <c r="I76" s="3" t="s">
        <v>28</v>
      </c>
      <c r="J76" s="4" t="s">
        <v>10</v>
      </c>
      <c r="K76" s="67" t="s">
        <v>44</v>
      </c>
      <c r="L76" s="37" t="s">
        <v>34</v>
      </c>
    </row>
    <row r="77" spans="1:12" x14ac:dyDescent="0.15">
      <c r="A77" s="3"/>
      <c r="B77" s="3" t="s">
        <v>22</v>
      </c>
      <c r="C77" s="3" t="s">
        <v>6</v>
      </c>
      <c r="D77" s="3"/>
      <c r="E77" s="20" t="s">
        <v>7</v>
      </c>
      <c r="F77" s="20"/>
      <c r="G77" s="20" t="s">
        <v>8</v>
      </c>
      <c r="H77" s="20"/>
      <c r="I77" s="20" t="s">
        <v>12</v>
      </c>
      <c r="J77" s="3"/>
      <c r="K77" s="67"/>
      <c r="L77" s="37" t="s">
        <v>35</v>
      </c>
    </row>
    <row r="78" spans="1:12" x14ac:dyDescent="0.15">
      <c r="A78" s="3" t="s">
        <v>13</v>
      </c>
      <c r="B78" s="3"/>
      <c r="C78" s="31">
        <v>17060405.009999998</v>
      </c>
      <c r="D78" s="30"/>
      <c r="E78" s="31">
        <v>5992241.2000000002</v>
      </c>
      <c r="F78" s="30"/>
      <c r="G78" s="31">
        <v>904261.75</v>
      </c>
      <c r="H78" s="30"/>
      <c r="I78" s="32">
        <v>156738.70000000001</v>
      </c>
      <c r="J78" s="66"/>
      <c r="K78" s="49">
        <v>155000</v>
      </c>
      <c r="L78" s="56"/>
    </row>
    <row r="79" spans="1:12" x14ac:dyDescent="0.15">
      <c r="A79" s="3" t="s">
        <v>9</v>
      </c>
      <c r="B79" s="3"/>
      <c r="C79" s="9">
        <f>C78/$E$44</f>
        <v>0.70749999991913282</v>
      </c>
      <c r="D79" s="5"/>
      <c r="E79" s="9">
        <f>E78/$E$44</f>
        <v>0.24850000020693677</v>
      </c>
      <c r="F79" s="5"/>
      <c r="G79" s="9">
        <f>G78/$E$44</f>
        <v>3.7500000010367573E-2</v>
      </c>
      <c r="H79" s="5"/>
      <c r="I79" s="9">
        <f>I78/$E$44</f>
        <v>6.4999998635627354E-3</v>
      </c>
      <c r="J79" s="5">
        <f>SUM(C79:I79)</f>
        <v>0.99999999999999989</v>
      </c>
      <c r="K79" s="50"/>
      <c r="L79" s="56"/>
    </row>
    <row r="80" spans="1:12" s="7" customFormat="1" ht="12.75" customHeight="1" x14ac:dyDescent="0.15">
      <c r="A80" s="8" t="s">
        <v>11</v>
      </c>
      <c r="B80" s="8"/>
      <c r="C80" s="28">
        <f>C78/135*100</f>
        <v>12637337.044444444</v>
      </c>
      <c r="D80" s="28"/>
      <c r="E80" s="84">
        <f>E78/135*100</f>
        <v>4438697.1851851856</v>
      </c>
      <c r="F80" s="84"/>
      <c r="G80" s="84">
        <f>G78/135*100</f>
        <v>669823.51851851854</v>
      </c>
      <c r="H80" s="85"/>
      <c r="I80" s="84">
        <f>I78/135*100</f>
        <v>116102.74074074074</v>
      </c>
      <c r="J80" s="86"/>
      <c r="K80" s="84">
        <f>K78/135*100</f>
        <v>114814.8148148148</v>
      </c>
      <c r="L80" s="83">
        <f>E80+G80+I80+K80</f>
        <v>5339438.2592592593</v>
      </c>
    </row>
    <row r="81" spans="1:12" x14ac:dyDescent="0.15">
      <c r="C81" s="7" t="s">
        <v>21</v>
      </c>
      <c r="D81" s="6"/>
      <c r="E81" s="13"/>
      <c r="F81" s="23"/>
      <c r="G81" s="13"/>
      <c r="H81" s="33" t="s">
        <v>27</v>
      </c>
      <c r="I81" s="34">
        <f>C78+E78+G78+I78</f>
        <v>24113646.659999996</v>
      </c>
      <c r="J81" s="6"/>
      <c r="L81" s="37" t="s">
        <v>36</v>
      </c>
    </row>
    <row r="82" spans="1:12" x14ac:dyDescent="0.15">
      <c r="C82" s="7"/>
      <c r="D82" s="6"/>
      <c r="E82" s="13"/>
      <c r="F82" s="23"/>
      <c r="G82" s="13"/>
      <c r="H82" s="33" t="s">
        <v>29</v>
      </c>
      <c r="I82" s="34">
        <f>C80+E80+G80+I80</f>
        <v>17861960.48888889</v>
      </c>
      <c r="J82" s="6"/>
      <c r="L82" s="37"/>
    </row>
    <row r="83" spans="1:12" x14ac:dyDescent="0.15">
      <c r="A83" s="25" t="s">
        <v>24</v>
      </c>
      <c r="B83" s="26"/>
      <c r="C83" s="26"/>
      <c r="E83" s="13"/>
      <c r="F83" s="13"/>
      <c r="G83" s="13"/>
      <c r="H83" s="13"/>
      <c r="I83" s="13"/>
      <c r="L83" s="37"/>
    </row>
    <row r="84" spans="1:12" x14ac:dyDescent="0.15">
      <c r="A84" s="3"/>
      <c r="B84" s="3"/>
      <c r="C84" s="3" t="s">
        <v>0</v>
      </c>
      <c r="D84" s="4" t="s">
        <v>10</v>
      </c>
      <c r="E84" s="20" t="s">
        <v>1</v>
      </c>
      <c r="F84" s="24" t="s">
        <v>10</v>
      </c>
      <c r="G84" s="3" t="s">
        <v>25</v>
      </c>
      <c r="H84" s="24" t="s">
        <v>10</v>
      </c>
      <c r="I84" s="3" t="s">
        <v>28</v>
      </c>
      <c r="J84" s="4" t="s">
        <v>10</v>
      </c>
      <c r="K84" s="67" t="s">
        <v>44</v>
      </c>
      <c r="L84" s="37" t="s">
        <v>37</v>
      </c>
    </row>
    <row r="85" spans="1:12" x14ac:dyDescent="0.15">
      <c r="A85" s="3"/>
      <c r="B85" s="3" t="s">
        <v>22</v>
      </c>
      <c r="C85" s="3" t="s">
        <v>6</v>
      </c>
      <c r="D85" s="3"/>
      <c r="E85" s="20" t="s">
        <v>7</v>
      </c>
      <c r="F85" s="20"/>
      <c r="G85" s="20" t="s">
        <v>8</v>
      </c>
      <c r="H85" s="20"/>
      <c r="I85" s="20" t="s">
        <v>12</v>
      </c>
      <c r="J85" s="3"/>
      <c r="K85" s="67"/>
      <c r="L85" s="37" t="s">
        <v>35</v>
      </c>
    </row>
    <row r="86" spans="1:12" ht="22.5" x14ac:dyDescent="0.15">
      <c r="A86" s="70" t="s">
        <v>13</v>
      </c>
      <c r="B86" s="70"/>
      <c r="C86" s="71">
        <f>C78</f>
        <v>17060405.009999998</v>
      </c>
      <c r="D86" s="72"/>
      <c r="E86" s="64"/>
      <c r="F86" s="72"/>
      <c r="G86" s="73" t="s">
        <v>65</v>
      </c>
      <c r="H86" s="72"/>
      <c r="I86" s="36">
        <v>30362.114000000001</v>
      </c>
      <c r="J86" s="72"/>
      <c r="K86" s="49"/>
    </row>
    <row r="87" spans="1:12" x14ac:dyDescent="0.15">
      <c r="A87" s="20"/>
      <c r="B87" s="20"/>
      <c r="C87" s="35"/>
      <c r="D87" s="22"/>
      <c r="E87" s="9"/>
      <c r="F87" s="22"/>
      <c r="G87" s="35"/>
      <c r="H87" s="22"/>
      <c r="I87" s="36"/>
      <c r="J87" s="22"/>
      <c r="K87" s="49"/>
    </row>
    <row r="88" spans="1:12" s="7" customFormat="1" ht="12.75" customHeight="1" x14ac:dyDescent="0.15">
      <c r="A88" s="8" t="s">
        <v>11</v>
      </c>
      <c r="B88" s="8"/>
      <c r="C88" s="28">
        <f>C86/135*100</f>
        <v>12637337.044444444</v>
      </c>
      <c r="D88" s="28"/>
      <c r="E88" s="84">
        <f>C121</f>
        <v>4472210.3399999375</v>
      </c>
      <c r="F88" s="84"/>
      <c r="G88" s="84">
        <f>C122+C123</f>
        <v>438886.22000000009</v>
      </c>
      <c r="H88" s="85"/>
      <c r="I88" s="84">
        <f>I86/135*100</f>
        <v>22490.454814814817</v>
      </c>
      <c r="J88" s="86"/>
      <c r="K88" s="84">
        <f>C165</f>
        <v>25269.839999999997</v>
      </c>
      <c r="L88" s="83">
        <f>SUM(E88:J88)+K88</f>
        <v>4958856.854814752</v>
      </c>
    </row>
    <row r="89" spans="1:12" s="45" customFormat="1" x14ac:dyDescent="0.15">
      <c r="D89" s="46"/>
      <c r="F89" s="46"/>
      <c r="H89" s="46"/>
      <c r="J89" s="46"/>
      <c r="L89" s="47" t="s">
        <v>36</v>
      </c>
    </row>
    <row r="91" spans="1:12" ht="15" x14ac:dyDescent="0.2">
      <c r="A91" s="93" t="s">
        <v>83</v>
      </c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</row>
    <row r="93" spans="1:12" x14ac:dyDescent="0.15">
      <c r="A93" s="25" t="s">
        <v>23</v>
      </c>
      <c r="B93" s="26"/>
      <c r="C93" s="26"/>
      <c r="L93" s="37"/>
    </row>
    <row r="94" spans="1:12" x14ac:dyDescent="0.15">
      <c r="A94" s="61"/>
      <c r="B94" s="61"/>
      <c r="C94" s="61" t="s">
        <v>0</v>
      </c>
      <c r="D94" s="62" t="s">
        <v>10</v>
      </c>
      <c r="E94" s="61" t="s">
        <v>1</v>
      </c>
      <c r="F94" s="62" t="s">
        <v>10</v>
      </c>
      <c r="G94" s="61" t="s">
        <v>25</v>
      </c>
      <c r="H94" s="62" t="s">
        <v>10</v>
      </c>
      <c r="I94" s="61" t="s">
        <v>28</v>
      </c>
      <c r="J94" s="62" t="s">
        <v>10</v>
      </c>
      <c r="K94" s="67" t="s">
        <v>44</v>
      </c>
      <c r="L94" s="37" t="s">
        <v>34</v>
      </c>
    </row>
    <row r="95" spans="1:12" x14ac:dyDescent="0.15">
      <c r="A95" s="3"/>
      <c r="B95" s="3" t="s">
        <v>22</v>
      </c>
      <c r="C95" s="3" t="s">
        <v>6</v>
      </c>
      <c r="D95" s="3"/>
      <c r="E95" s="20" t="s">
        <v>7</v>
      </c>
      <c r="F95" s="20"/>
      <c r="G95" s="20" t="s">
        <v>8</v>
      </c>
      <c r="H95" s="20"/>
      <c r="I95" s="20" t="s">
        <v>12</v>
      </c>
      <c r="J95" s="3"/>
      <c r="K95" s="67"/>
      <c r="L95" s="37" t="s">
        <v>35</v>
      </c>
    </row>
    <row r="96" spans="1:12" x14ac:dyDescent="0.15">
      <c r="A96" s="3" t="s">
        <v>13</v>
      </c>
      <c r="B96" s="3"/>
      <c r="C96" s="31">
        <v>16680487.73</v>
      </c>
      <c r="D96" s="30"/>
      <c r="E96" s="31">
        <v>6286527.1500000004</v>
      </c>
      <c r="F96" s="30"/>
      <c r="G96" s="31">
        <v>971631.78</v>
      </c>
      <c r="H96" s="30"/>
      <c r="I96" s="68">
        <v>175000</v>
      </c>
      <c r="J96" s="5"/>
      <c r="K96" s="69">
        <v>155000</v>
      </c>
      <c r="L96" s="56"/>
    </row>
    <row r="97" spans="1:12" x14ac:dyDescent="0.15">
      <c r="A97" s="63"/>
      <c r="B97" s="63"/>
      <c r="C97" s="64"/>
      <c r="D97" s="65"/>
      <c r="E97" s="87">
        <v>5026718.2</v>
      </c>
      <c r="F97" s="89" t="s">
        <v>61</v>
      </c>
      <c r="G97" s="64"/>
      <c r="H97" s="65"/>
      <c r="I97" s="64"/>
      <c r="J97" s="66"/>
      <c r="K97" s="49"/>
      <c r="L97" s="56"/>
    </row>
    <row r="98" spans="1:12" x14ac:dyDescent="0.15">
      <c r="A98" s="3"/>
      <c r="B98" s="3"/>
      <c r="C98" s="31"/>
      <c r="D98" s="30"/>
      <c r="E98" s="88">
        <f>5000000</f>
        <v>5000000</v>
      </c>
      <c r="F98" s="90" t="s">
        <v>62</v>
      </c>
      <c r="G98" s="31"/>
      <c r="H98" s="30"/>
      <c r="I98" s="32"/>
      <c r="J98" s="5"/>
      <c r="K98" s="49"/>
      <c r="L98" s="56"/>
    </row>
    <row r="99" spans="1:12" s="7" customFormat="1" ht="12.75" customHeight="1" x14ac:dyDescent="0.15">
      <c r="A99" s="8" t="s">
        <v>11</v>
      </c>
      <c r="B99" s="8"/>
      <c r="C99" s="28">
        <f>C96/135*100</f>
        <v>12355916.837037038</v>
      </c>
      <c r="D99" s="28"/>
      <c r="E99" s="84">
        <f>(E96+E97+E98)/135*100</f>
        <v>12083885.444444446</v>
      </c>
      <c r="F99" s="84"/>
      <c r="G99" s="84">
        <f>G96/135*100</f>
        <v>719727.24444444443</v>
      </c>
      <c r="H99" s="85"/>
      <c r="I99" s="84">
        <f>I96/135*100</f>
        <v>129629.62962962964</v>
      </c>
      <c r="J99" s="86"/>
      <c r="K99" s="84">
        <f>K96/135*100</f>
        <v>114814.8148148148</v>
      </c>
      <c r="L99" s="83">
        <f>E99+G99+I99+K99</f>
        <v>13048057.133333335</v>
      </c>
    </row>
    <row r="100" spans="1:12" x14ac:dyDescent="0.15">
      <c r="C100" s="7" t="s">
        <v>21</v>
      </c>
      <c r="D100" s="6"/>
      <c r="E100" s="13"/>
      <c r="F100" s="23"/>
      <c r="G100" s="13"/>
      <c r="H100" s="33" t="s">
        <v>27</v>
      </c>
      <c r="I100" s="34">
        <f>C96+E96+G96+I96</f>
        <v>24113646.660000004</v>
      </c>
      <c r="J100" s="6"/>
      <c r="L100" s="37" t="s">
        <v>36</v>
      </c>
    </row>
    <row r="101" spans="1:12" x14ac:dyDescent="0.15">
      <c r="C101" s="7"/>
      <c r="D101" s="6"/>
      <c r="E101" s="13"/>
      <c r="F101" s="23"/>
      <c r="G101" s="13"/>
      <c r="H101" s="33" t="s">
        <v>29</v>
      </c>
      <c r="I101" s="34">
        <f>C99+E99+G99+I99</f>
        <v>25289159.155555557</v>
      </c>
      <c r="J101" s="6"/>
      <c r="L101" s="37"/>
    </row>
    <row r="102" spans="1:12" x14ac:dyDescent="0.15">
      <c r="A102" s="25" t="s">
        <v>24</v>
      </c>
      <c r="B102" s="26"/>
      <c r="C102" s="26"/>
      <c r="E102" s="13"/>
      <c r="F102" s="13"/>
      <c r="G102" s="13"/>
      <c r="H102" s="13"/>
      <c r="I102" s="13"/>
      <c r="L102" s="37"/>
    </row>
    <row r="103" spans="1:12" x14ac:dyDescent="0.15">
      <c r="A103" s="3"/>
      <c r="B103" s="3"/>
      <c r="C103" s="3" t="s">
        <v>0</v>
      </c>
      <c r="D103" s="4" t="s">
        <v>10</v>
      </c>
      <c r="E103" s="20" t="s">
        <v>1</v>
      </c>
      <c r="F103" s="24" t="s">
        <v>10</v>
      </c>
      <c r="G103" s="3" t="s">
        <v>25</v>
      </c>
      <c r="H103" s="24" t="s">
        <v>10</v>
      </c>
      <c r="I103" s="3" t="s">
        <v>28</v>
      </c>
      <c r="J103" s="4" t="s">
        <v>10</v>
      </c>
      <c r="K103" s="26" t="s">
        <v>44</v>
      </c>
      <c r="L103" s="37" t="s">
        <v>37</v>
      </c>
    </row>
    <row r="104" spans="1:12" x14ac:dyDescent="0.15">
      <c r="A104" s="3"/>
      <c r="B104" s="3" t="s">
        <v>22</v>
      </c>
      <c r="C104" s="3" t="s">
        <v>6</v>
      </c>
      <c r="D104" s="3"/>
      <c r="E104" s="20" t="s">
        <v>7</v>
      </c>
      <c r="F104" s="20"/>
      <c r="G104" s="20" t="s">
        <v>8</v>
      </c>
      <c r="H104" s="20"/>
      <c r="I104" s="20" t="s">
        <v>12</v>
      </c>
      <c r="J104" s="3"/>
      <c r="K104" s="26"/>
      <c r="L104" s="37" t="s">
        <v>35</v>
      </c>
    </row>
    <row r="105" spans="1:12" ht="22.5" x14ac:dyDescent="0.15">
      <c r="A105" s="20" t="s">
        <v>13</v>
      </c>
      <c r="B105" s="20"/>
      <c r="C105" s="35">
        <f>C96</f>
        <v>16680487.73</v>
      </c>
      <c r="D105" s="22"/>
      <c r="E105" s="31"/>
      <c r="F105" s="22"/>
      <c r="G105" s="59" t="s">
        <v>65</v>
      </c>
      <c r="H105" s="22"/>
      <c r="I105" s="36">
        <v>30362.114000000001</v>
      </c>
      <c r="J105" s="22"/>
      <c r="K105" s="49"/>
      <c r="L105" s="37"/>
    </row>
    <row r="106" spans="1:12" x14ac:dyDescent="0.15">
      <c r="A106" s="20"/>
      <c r="B106" s="20"/>
      <c r="C106" s="35"/>
      <c r="D106" s="22"/>
      <c r="E106" s="9"/>
      <c r="F106" s="22"/>
      <c r="G106" s="35"/>
      <c r="H106" s="22"/>
      <c r="I106" s="36"/>
      <c r="J106" s="22"/>
      <c r="K106" s="49"/>
      <c r="L106" s="37"/>
    </row>
    <row r="107" spans="1:12" s="7" customFormat="1" ht="12.75" customHeight="1" x14ac:dyDescent="0.15">
      <c r="A107" s="8" t="s">
        <v>11</v>
      </c>
      <c r="B107" s="8"/>
      <c r="C107" s="28">
        <f>C105/135*100</f>
        <v>12355916.837037038</v>
      </c>
      <c r="D107" s="28"/>
      <c r="E107" s="51">
        <f>C113+C154</f>
        <v>16769333.160000417</v>
      </c>
      <c r="F107" s="51"/>
      <c r="G107" s="51">
        <f>C114+C115</f>
        <v>759954.03999999957</v>
      </c>
      <c r="H107" s="91"/>
      <c r="I107" s="51">
        <f>I105/135*100</f>
        <v>22490.454814814817</v>
      </c>
      <c r="J107" s="92"/>
      <c r="K107" s="51">
        <f>C164</f>
        <v>12158.26</v>
      </c>
      <c r="L107" s="75">
        <f>E107+G107+I107+K107</f>
        <v>17563935.914815232</v>
      </c>
    </row>
    <row r="108" spans="1:12" s="45" customFormat="1" x14ac:dyDescent="0.15">
      <c r="D108" s="46"/>
      <c r="F108" s="46"/>
      <c r="H108" s="46"/>
      <c r="J108" s="46"/>
      <c r="L108" s="47" t="s">
        <v>36</v>
      </c>
    </row>
    <row r="109" spans="1:12" x14ac:dyDescent="0.15">
      <c r="A109" s="1" t="s">
        <v>60</v>
      </c>
      <c r="E109" s="55"/>
      <c r="G109" s="55"/>
    </row>
    <row r="110" spans="1:12" x14ac:dyDescent="0.15">
      <c r="A110" s="1">
        <v>2020</v>
      </c>
    </row>
    <row r="111" spans="1:12" x14ac:dyDescent="0.15">
      <c r="A111" s="1" t="s">
        <v>45</v>
      </c>
      <c r="B111" s="1" t="s">
        <v>46</v>
      </c>
    </row>
    <row r="112" spans="1:12" x14ac:dyDescent="0.15">
      <c r="A112" s="1" t="s">
        <v>49</v>
      </c>
      <c r="C112" s="53">
        <v>14339365.990000417</v>
      </c>
    </row>
    <row r="113" spans="1:9" x14ac:dyDescent="0.15">
      <c r="A113" s="1" t="s">
        <v>50</v>
      </c>
      <c r="C113" s="53">
        <v>13579411.950000416</v>
      </c>
      <c r="D113" s="1" t="s">
        <v>51</v>
      </c>
    </row>
    <row r="114" spans="1:9" x14ac:dyDescent="0.15">
      <c r="A114" s="1" t="s">
        <v>52</v>
      </c>
      <c r="C114" s="53">
        <v>499600.88999999966</v>
      </c>
      <c r="D114" s="1" t="s">
        <v>53</v>
      </c>
      <c r="I114" s="55"/>
    </row>
    <row r="115" spans="1:9" x14ac:dyDescent="0.15">
      <c r="A115" s="1" t="s">
        <v>54</v>
      </c>
      <c r="C115" s="53">
        <v>260353.14999999988</v>
      </c>
      <c r="D115" s="1" t="s">
        <v>55</v>
      </c>
    </row>
    <row r="116" spans="1:9" x14ac:dyDescent="0.15">
      <c r="A116" s="1" t="s">
        <v>48</v>
      </c>
      <c r="C116" s="53">
        <v>14339365.990000417</v>
      </c>
    </row>
    <row r="118" spans="1:9" x14ac:dyDescent="0.15">
      <c r="A118" s="1">
        <v>2021</v>
      </c>
    </row>
    <row r="119" spans="1:9" x14ac:dyDescent="0.15">
      <c r="A119" s="1" t="s">
        <v>45</v>
      </c>
      <c r="C119" s="1" t="s">
        <v>46</v>
      </c>
    </row>
    <row r="120" spans="1:9" x14ac:dyDescent="0.15">
      <c r="A120" s="1" t="s">
        <v>49</v>
      </c>
      <c r="C120" s="53">
        <v>4911096.5599999372</v>
      </c>
    </row>
    <row r="121" spans="1:9" x14ac:dyDescent="0.15">
      <c r="A121" s="1" t="s">
        <v>50</v>
      </c>
      <c r="C121" s="53">
        <v>4472210.3399999375</v>
      </c>
      <c r="D121" s="1" t="s">
        <v>51</v>
      </c>
    </row>
    <row r="122" spans="1:9" x14ac:dyDescent="0.15">
      <c r="A122" s="1" t="s">
        <v>52</v>
      </c>
      <c r="C122" s="53">
        <v>247322.87000000005</v>
      </c>
      <c r="D122" s="1" t="s">
        <v>53</v>
      </c>
    </row>
    <row r="123" spans="1:9" x14ac:dyDescent="0.15">
      <c r="A123" s="1" t="s">
        <v>54</v>
      </c>
      <c r="C123" s="53">
        <v>191563.35</v>
      </c>
      <c r="D123" s="1" t="s">
        <v>55</v>
      </c>
    </row>
    <row r="124" spans="1:9" x14ac:dyDescent="0.15">
      <c r="A124" s="1" t="s">
        <v>48</v>
      </c>
      <c r="C124" s="53">
        <v>4911096.5599999372</v>
      </c>
    </row>
    <row r="126" spans="1:9" x14ac:dyDescent="0.15">
      <c r="A126" s="1">
        <v>2022</v>
      </c>
    </row>
    <row r="127" spans="1:9" x14ac:dyDescent="0.15">
      <c r="A127" s="1" t="s">
        <v>45</v>
      </c>
      <c r="B127" s="1" t="s">
        <v>46</v>
      </c>
    </row>
    <row r="128" spans="1:9" x14ac:dyDescent="0.15">
      <c r="A128" s="1" t="s">
        <v>49</v>
      </c>
      <c r="C128" s="53">
        <v>4593081.3600001894</v>
      </c>
    </row>
    <row r="129" spans="1:7" x14ac:dyDescent="0.15">
      <c r="A129" s="1" t="s">
        <v>56</v>
      </c>
      <c r="C129" s="53">
        <v>719.85</v>
      </c>
      <c r="D129" s="1" t="s">
        <v>55</v>
      </c>
    </row>
    <row r="130" spans="1:7" x14ac:dyDescent="0.15">
      <c r="A130" s="1" t="s">
        <v>50</v>
      </c>
      <c r="C130" s="53">
        <v>4545396.8300001901</v>
      </c>
      <c r="D130" s="1" t="s">
        <v>51</v>
      </c>
    </row>
    <row r="131" spans="1:7" x14ac:dyDescent="0.15">
      <c r="A131" s="1" t="s">
        <v>54</v>
      </c>
      <c r="C131" s="53">
        <v>46964.679999999993</v>
      </c>
      <c r="D131" s="1" t="s">
        <v>55</v>
      </c>
    </row>
    <row r="132" spans="1:7" x14ac:dyDescent="0.15">
      <c r="A132" s="1" t="s">
        <v>48</v>
      </c>
      <c r="C132" s="53">
        <v>4593081.3600001894</v>
      </c>
    </row>
    <row r="134" spans="1:7" x14ac:dyDescent="0.15">
      <c r="A134" s="1">
        <v>2023</v>
      </c>
    </row>
    <row r="135" spans="1:7" x14ac:dyDescent="0.15">
      <c r="A135" s="1" t="s">
        <v>45</v>
      </c>
      <c r="B135" s="1" t="s">
        <v>46</v>
      </c>
    </row>
    <row r="136" spans="1:7" x14ac:dyDescent="0.15">
      <c r="A136" s="1" t="s">
        <v>49</v>
      </c>
      <c r="C136" s="53"/>
    </row>
    <row r="137" spans="1:7" x14ac:dyDescent="0.15">
      <c r="A137" s="1" t="s">
        <v>56</v>
      </c>
      <c r="C137" s="53">
        <v>486598.17</v>
      </c>
      <c r="D137" s="1" t="s">
        <v>55</v>
      </c>
    </row>
    <row r="138" spans="1:7" x14ac:dyDescent="0.15">
      <c r="A138" s="1" t="s">
        <v>50</v>
      </c>
      <c r="C138" s="53">
        <v>10941379.74</v>
      </c>
      <c r="D138" s="1" t="s">
        <v>51</v>
      </c>
    </row>
    <row r="139" spans="1:7" x14ac:dyDescent="0.15">
      <c r="A139" s="1" t="s">
        <v>54</v>
      </c>
      <c r="C139" s="53">
        <v>16987.07</v>
      </c>
      <c r="D139" s="1" t="s">
        <v>88</v>
      </c>
    </row>
    <row r="140" spans="1:7" x14ac:dyDescent="0.15">
      <c r="A140" s="1" t="s">
        <v>89</v>
      </c>
      <c r="C140" s="53">
        <v>56439.22</v>
      </c>
    </row>
    <row r="141" spans="1:7" x14ac:dyDescent="0.15">
      <c r="A141" s="1" t="s">
        <v>48</v>
      </c>
      <c r="C141" s="53">
        <f>SUM(C136:C140)</f>
        <v>11501404.200000001</v>
      </c>
    </row>
    <row r="142" spans="1:7" x14ac:dyDescent="0.15">
      <c r="F142" s="55"/>
      <c r="G142" s="55"/>
    </row>
    <row r="152" spans="1:4" x14ac:dyDescent="0.15">
      <c r="A152" s="74" t="s">
        <v>66</v>
      </c>
      <c r="B152" s="13"/>
      <c r="C152" s="13"/>
      <c r="D152" s="13"/>
    </row>
    <row r="153" spans="1:4" x14ac:dyDescent="0.15">
      <c r="A153" s="43" t="s">
        <v>45</v>
      </c>
      <c r="B153" s="43"/>
      <c r="C153" s="43" t="s">
        <v>46</v>
      </c>
      <c r="D153" s="13"/>
    </row>
    <row r="154" spans="1:4" x14ac:dyDescent="0.15">
      <c r="A154" s="43">
        <v>2020</v>
      </c>
      <c r="B154" s="43"/>
      <c r="C154" s="48">
        <v>3189921.2100000004</v>
      </c>
    </row>
    <row r="155" spans="1:4" x14ac:dyDescent="0.15">
      <c r="A155" s="43">
        <v>2021</v>
      </c>
      <c r="B155" s="43"/>
      <c r="C155" s="48">
        <v>666818.80999999994</v>
      </c>
    </row>
    <row r="156" spans="1:4" x14ac:dyDescent="0.15">
      <c r="A156" s="43">
        <v>2022</v>
      </c>
      <c r="B156" s="43"/>
      <c r="C156" s="48">
        <v>625</v>
      </c>
    </row>
    <row r="157" spans="1:4" x14ac:dyDescent="0.15">
      <c r="A157" s="43">
        <v>2023</v>
      </c>
      <c r="B157" s="43"/>
      <c r="C157" s="48">
        <v>442.29</v>
      </c>
    </row>
    <row r="158" spans="1:4" x14ac:dyDescent="0.15">
      <c r="A158" s="43" t="s">
        <v>47</v>
      </c>
      <c r="B158" s="43"/>
      <c r="C158" s="48"/>
    </row>
    <row r="159" spans="1:4" x14ac:dyDescent="0.15">
      <c r="A159" s="43" t="s">
        <v>48</v>
      </c>
      <c r="B159" s="43"/>
      <c r="C159" s="48">
        <v>3857807.3100000005</v>
      </c>
    </row>
    <row r="160" spans="1:4" x14ac:dyDescent="0.15">
      <c r="A160" s="43" t="s">
        <v>63</v>
      </c>
      <c r="B160" s="43"/>
      <c r="C160" s="43"/>
    </row>
    <row r="161" spans="1:4" x14ac:dyDescent="0.15">
      <c r="A161" s="43" t="s">
        <v>64</v>
      </c>
      <c r="B161" s="43"/>
      <c r="C161" s="58">
        <f>5000000/135*100</f>
        <v>3703703.7037037038</v>
      </c>
    </row>
    <row r="162" spans="1:4" x14ac:dyDescent="0.15">
      <c r="A162" s="74" t="s">
        <v>67</v>
      </c>
    </row>
    <row r="163" spans="1:4" x14ac:dyDescent="0.15">
      <c r="A163" s="43" t="s">
        <v>45</v>
      </c>
      <c r="B163" s="43"/>
      <c r="C163" s="43" t="s">
        <v>46</v>
      </c>
      <c r="D163" s="13"/>
    </row>
    <row r="164" spans="1:4" x14ac:dyDescent="0.15">
      <c r="A164" s="43" t="s">
        <v>57</v>
      </c>
      <c r="B164" s="43"/>
      <c r="C164" s="48">
        <v>12158.26</v>
      </c>
    </row>
    <row r="165" spans="1:4" x14ac:dyDescent="0.15">
      <c r="A165" s="43" t="s">
        <v>58</v>
      </c>
      <c r="B165" s="43"/>
      <c r="C165" s="48">
        <v>25269.839999999997</v>
      </c>
    </row>
    <row r="166" spans="1:4" x14ac:dyDescent="0.15">
      <c r="A166" s="43" t="s">
        <v>59</v>
      </c>
      <c r="B166" s="43"/>
      <c r="C166" s="48">
        <v>110728.07999999993</v>
      </c>
    </row>
    <row r="167" spans="1:4" x14ac:dyDescent="0.15">
      <c r="A167" s="43" t="s">
        <v>48</v>
      </c>
      <c r="B167" s="43"/>
      <c r="C167" s="48">
        <f>SUM(C164:C166)</f>
        <v>148156.17999999993</v>
      </c>
    </row>
    <row r="168" spans="1:4" x14ac:dyDescent="0.15">
      <c r="A168" s="43"/>
      <c r="B168" s="43"/>
      <c r="C168" s="48"/>
    </row>
    <row r="170" spans="1:4" x14ac:dyDescent="0.15">
      <c r="A170" s="1" t="s">
        <v>68</v>
      </c>
    </row>
    <row r="171" spans="1:4" x14ac:dyDescent="0.15">
      <c r="A171" s="60">
        <v>5026718.2</v>
      </c>
      <c r="B171" s="52" t="s">
        <v>61</v>
      </c>
    </row>
    <row r="172" spans="1:4" x14ac:dyDescent="0.15">
      <c r="A172" s="60">
        <f>C161</f>
        <v>3703703.7037037038</v>
      </c>
      <c r="B172" s="52" t="s">
        <v>62</v>
      </c>
    </row>
  </sheetData>
  <mergeCells count="23">
    <mergeCell ref="G20:G24"/>
    <mergeCell ref="I20:I24"/>
    <mergeCell ref="K20:K24"/>
    <mergeCell ref="E34:E38"/>
    <mergeCell ref="G34:G38"/>
    <mergeCell ref="I34:I38"/>
    <mergeCell ref="K34:K38"/>
    <mergeCell ref="A91:L91"/>
    <mergeCell ref="A73:L73"/>
    <mergeCell ref="A42:L42"/>
    <mergeCell ref="A5:J5"/>
    <mergeCell ref="A43:J43"/>
    <mergeCell ref="E50:E54"/>
    <mergeCell ref="G50:G54"/>
    <mergeCell ref="I50:I54"/>
    <mergeCell ref="E63:E67"/>
    <mergeCell ref="G63:G67"/>
    <mergeCell ref="I63:I67"/>
    <mergeCell ref="K50:K54"/>
    <mergeCell ref="K63:K67"/>
    <mergeCell ref="A12:L12"/>
    <mergeCell ref="A13:J13"/>
    <mergeCell ref="E20:E24"/>
  </mergeCells>
  <hyperlinks>
    <hyperlink ref="A7" r:id="rId1" display="https://home.sabes.it/de/transparente-verwaltung/4076.asp" xr:uid="{B6B99DEC-3A0A-49F7-8AED-945A293C2559}"/>
    <hyperlink ref="A11" r:id="rId2" display="https://home.sabes.it/de/transparente-verwaltung/korruption.asp" xr:uid="{BB3C1FF9-D03A-40A6-9075-41E7D5ED7D7B}"/>
  </hyperlinks>
  <pageMargins left="0.70866141732283472" right="0.51181102362204722" top="0.39370078740157483" bottom="0.59055118110236227" header="0.31496062992125984" footer="0.31496062992125984"/>
  <pageSetup paperSize="9" scale="74" fitToHeight="0" orientation="landscape" r:id="rId3"/>
  <headerFooter>
    <oddFooter>&amp;C&amp;8&amp;Z&amp;F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49BDC-2262-47CB-BF92-899ADA8BEADC}">
  <sheetPr>
    <pageSetUpPr fitToPage="1"/>
  </sheetPr>
  <dimension ref="A1:F13"/>
  <sheetViews>
    <sheetView tabSelected="1" zoomScale="190" zoomScaleNormal="190" workbookViewId="0">
      <selection activeCell="A15" sqref="A15:XFD55"/>
    </sheetView>
  </sheetViews>
  <sheetFormatPr defaultColWidth="11.42578125" defaultRowHeight="11.25" x14ac:dyDescent="0.15"/>
  <cols>
    <col min="1" max="6" width="13.7109375" style="1" customWidth="1"/>
    <col min="7" max="7" width="11.42578125" style="1"/>
    <col min="8" max="8" width="15.85546875" style="1" bestFit="1" customWidth="1"/>
    <col min="9" max="16384" width="11.42578125" style="1"/>
  </cols>
  <sheetData>
    <row r="1" spans="1:6" x14ac:dyDescent="0.15">
      <c r="A1" s="82" t="s">
        <v>18</v>
      </c>
    </row>
    <row r="2" spans="1:6" x14ac:dyDescent="0.15">
      <c r="A2" s="76" t="s">
        <v>19</v>
      </c>
    </row>
    <row r="3" spans="1:6" x14ac:dyDescent="0.15">
      <c r="A3" s="76" t="s">
        <v>26</v>
      </c>
    </row>
    <row r="4" spans="1:6" x14ac:dyDescent="0.15">
      <c r="A4" s="105" t="s">
        <v>87</v>
      </c>
      <c r="B4" s="105"/>
      <c r="C4" s="105"/>
      <c r="D4" s="105"/>
      <c r="E4" s="105"/>
      <c r="F4" s="105"/>
    </row>
    <row r="6" spans="1:6" x14ac:dyDescent="0.15">
      <c r="A6" s="106" t="s">
        <v>93</v>
      </c>
      <c r="B6" s="107"/>
      <c r="C6" s="107"/>
      <c r="D6" s="107"/>
      <c r="E6" s="107"/>
      <c r="F6" s="108"/>
    </row>
    <row r="7" spans="1:6" x14ac:dyDescent="0.15">
      <c r="A7" s="109" t="s">
        <v>92</v>
      </c>
      <c r="B7" s="110"/>
      <c r="C7" s="110"/>
      <c r="D7" s="110"/>
      <c r="E7" s="110"/>
      <c r="F7" s="111"/>
    </row>
    <row r="8" spans="1:6" ht="63" x14ac:dyDescent="0.15">
      <c r="A8" s="77" t="s">
        <v>43</v>
      </c>
      <c r="B8" s="77" t="s">
        <v>69</v>
      </c>
      <c r="C8" s="77" t="s">
        <v>70</v>
      </c>
      <c r="D8" s="77" t="s">
        <v>71</v>
      </c>
      <c r="E8" s="77" t="s">
        <v>84</v>
      </c>
      <c r="F8" s="77" t="s">
        <v>72</v>
      </c>
    </row>
    <row r="9" spans="1:6" ht="45" x14ac:dyDescent="0.15">
      <c r="A9" s="77" t="s">
        <v>73</v>
      </c>
      <c r="B9" s="77" t="s">
        <v>74</v>
      </c>
      <c r="C9" s="77" t="s">
        <v>75</v>
      </c>
      <c r="D9" s="77" t="s">
        <v>76</v>
      </c>
      <c r="E9" s="77" t="s">
        <v>77</v>
      </c>
      <c r="F9" s="77" t="s">
        <v>78</v>
      </c>
    </row>
    <row r="10" spans="1:6" x14ac:dyDescent="0.15">
      <c r="A10" s="78">
        <v>15891567.279999999</v>
      </c>
      <c r="B10" s="79">
        <v>2466081.9900000002</v>
      </c>
      <c r="C10" s="79">
        <v>1331750.81</v>
      </c>
      <c r="D10" s="80">
        <v>114962.96</v>
      </c>
      <c r="E10" s="79">
        <v>13200300.01</v>
      </c>
      <c r="F10" s="79">
        <f>SUM(A10:E10)</f>
        <v>33004663.049999997</v>
      </c>
    </row>
    <row r="11" spans="1:6" x14ac:dyDescent="0.15">
      <c r="A11" s="106" t="s">
        <v>79</v>
      </c>
      <c r="B11" s="107"/>
      <c r="C11" s="107"/>
      <c r="D11" s="107"/>
      <c r="E11" s="107"/>
      <c r="F11" s="108"/>
    </row>
    <row r="12" spans="1:6" x14ac:dyDescent="0.15">
      <c r="A12" s="109" t="s">
        <v>80</v>
      </c>
      <c r="B12" s="110"/>
      <c r="C12" s="110"/>
      <c r="D12" s="110"/>
      <c r="E12" s="110"/>
      <c r="F12" s="111"/>
    </row>
    <row r="13" spans="1:6" x14ac:dyDescent="0.15">
      <c r="A13" s="81">
        <f>A10/$F$10</f>
        <v>0.48149460747183725</v>
      </c>
      <c r="B13" s="81">
        <f t="shared" ref="B13:E13" si="0">B10/$F$10</f>
        <v>7.4719199110260287E-2</v>
      </c>
      <c r="C13" s="81">
        <f t="shared" si="0"/>
        <v>4.0350383458921578E-2</v>
      </c>
      <c r="D13" s="81">
        <f t="shared" si="0"/>
        <v>3.4832338638282208E-3</v>
      </c>
      <c r="E13" s="81">
        <f t="shared" si="0"/>
        <v>0.39995257609515272</v>
      </c>
      <c r="F13" s="81">
        <f>SUM(A13:E13)</f>
        <v>1</v>
      </c>
    </row>
  </sheetData>
  <mergeCells count="5">
    <mergeCell ref="A4:F4"/>
    <mergeCell ref="A6:F6"/>
    <mergeCell ref="A7:F7"/>
    <mergeCell ref="A11:F11"/>
    <mergeCell ref="A12:F12"/>
  </mergeCells>
  <pageMargins left="0.7" right="0.7" top="0.78740157499999996" bottom="0.78740157499999996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Transp. Tab. Prämien 2022</vt:lpstr>
      <vt:lpstr>Transp. Tab. Zusatzentl. 22</vt:lpstr>
      <vt:lpstr>'Transp. Tab. Prämien 2022'!_Hlk133399991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Blasbichler Dr. Lukas</dc:creator>
  <cp:lastModifiedBy>Debertol Marco</cp:lastModifiedBy>
  <cp:lastPrinted>2023-06-21T11:37:25Z</cp:lastPrinted>
  <dcterms:created xsi:type="dcterms:W3CDTF">2022-05-10T15:00:38Z</dcterms:created>
  <dcterms:modified xsi:type="dcterms:W3CDTF">2025-04-24T15:17:55Z</dcterms:modified>
</cp:coreProperties>
</file>